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<sst xmlns="http://schemas.openxmlformats.org/spreadsheetml/2006/main" count="163" uniqueCount="83">
  <si>
    <t>№</t>
  </si>
  <si>
    <t>Место отдыха</t>
  </si>
  <si>
    <t>Категория детей</t>
  </si>
  <si>
    <t>Примерные сроки заезда</t>
  </si>
  <si>
    <t>Кол-во путёвок</t>
  </si>
  <si>
    <t>Цена путёвки без проезда (руб.)</t>
  </si>
  <si>
    <t>Стоимость проезда (руб.)</t>
  </si>
  <si>
    <t>Средства республиканского бюджета РК, руб</t>
  </si>
  <si>
    <t xml:space="preserve">Средства на софинансирование </t>
  </si>
  <si>
    <t>ВСЕГО,руб.</t>
  </si>
  <si>
    <t>Сумма родительского взноса за путевку, утвержденная Коорд.советом</t>
  </si>
  <si>
    <t>для детей</t>
  </si>
  <si>
    <t>для сопровождающих</t>
  </si>
  <si>
    <t>Средства субсидии из Республиканского бюджета РК,</t>
  </si>
  <si>
    <t>Средства местного бюджета, руб</t>
  </si>
  <si>
    <t>Средства родителей,</t>
  </si>
  <si>
    <t>Средства сопровождающих, руб.</t>
  </si>
  <si>
    <t>ИТОГО, руб.</t>
  </si>
  <si>
    <t xml:space="preserve"> Руб.</t>
  </si>
  <si>
    <t>предприятий, организаций, руб.</t>
  </si>
  <si>
    <t>всего</t>
  </si>
  <si>
    <t>На 1 человека</t>
  </si>
  <si>
    <t>Профильный лагерь г. Санкт-Петербург с заездом в Великий Новгород «Древняя Русь – молодая Россия от Великого Новгорода до столицы Российской империи»</t>
  </si>
  <si>
    <t>Др. категории</t>
  </si>
  <si>
    <t>30.03.2014-04.04.2014</t>
  </si>
  <si>
    <t>ДСОЛ «Митино», Кировская область, Слободский район, д.Митино</t>
  </si>
  <si>
    <t>ТЖС</t>
  </si>
  <si>
    <t>19.06.2014-09.07.2014</t>
  </si>
  <si>
    <t>ДСОЛ «Черноморская зорька», г.Анапа</t>
  </si>
  <si>
    <t>Др.категории</t>
  </si>
  <si>
    <t>24.06.2014-14.07.2014</t>
  </si>
  <si>
    <t>09.07.2014-29.07.2014</t>
  </si>
  <si>
    <t>Детский оздоровительно-образовательный центр «Гренада»  (Радлун)</t>
  </si>
  <si>
    <t>27.07.2014-16.08.2014</t>
  </si>
  <si>
    <t>Детский оздоровительный лагерь «Чайка», РК Сыктывдинский р-н</t>
  </si>
  <si>
    <t>ДСОЛ «Черная речка», Ярославская область, Рыбинский район, д.Дегтярицы</t>
  </si>
  <si>
    <t>Профильный лагерь г.Ярославль</t>
  </si>
  <si>
    <t>24.09.2014-28.09.2014</t>
  </si>
  <si>
    <t>Профильный лагерь г.Санкт-Петербург</t>
  </si>
  <si>
    <t>27.10.2014-02.11.2014</t>
  </si>
  <si>
    <t>Сахареж (Путевки РЖД)</t>
  </si>
  <si>
    <t>РЖД</t>
  </si>
  <si>
    <t>11.09.2014-01.10.2014</t>
  </si>
  <si>
    <t>стоимость страховки (профильные туры)</t>
  </si>
  <si>
    <t xml:space="preserve">всего </t>
  </si>
  <si>
    <t>на 1 человека</t>
  </si>
  <si>
    <t>на территории Республики Коми и за её пределами</t>
  </si>
  <si>
    <t xml:space="preserve">Др.категории </t>
  </si>
  <si>
    <t>02.06-22.06</t>
  </si>
  <si>
    <t>одаренные дети</t>
  </si>
  <si>
    <t>04.06-24.06</t>
  </si>
  <si>
    <t>22.08.2014-11.09.2014</t>
  </si>
  <si>
    <t>09.08.2014-29.08.2014</t>
  </si>
  <si>
    <t>23.08.2014-11.09.2014</t>
  </si>
  <si>
    <t>ДСОЛ "Энергетик" Краснодарский край, г. Анапа,   п. Сукко</t>
  </si>
  <si>
    <t>17.10.2014-06.11.2014</t>
  </si>
  <si>
    <t>ИТОГО:</t>
  </si>
  <si>
    <t>ОДАРЕННЫЕ ДЕТИ, СПОРТСМЕНЫ</t>
  </si>
  <si>
    <t>ПУТЕВКИ РЖД</t>
  </si>
  <si>
    <t>ДСОЛ «Солнечный», Краснодарский край, Геленджикский район, с.Кабардинка</t>
  </si>
  <si>
    <t xml:space="preserve">                                                                                          муниципального района "Княжпогостский"</t>
  </si>
  <si>
    <t>Приложение № 4 к постановлению администрации</t>
  </si>
  <si>
    <t>мероприятий по оздоровлению детей школьного возраста в детских оздоровительных лагерях и санаториях</t>
  </si>
  <si>
    <t>ПРИМЕРНЫЙ ПЛАН*</t>
  </si>
  <si>
    <t>** Сумма родительского взноса может увеличиться в зависимости от стоимости страховки. Стоимость страховки определяется на момент отправления группы и оговаривается дополнительно.</t>
  </si>
  <si>
    <t>ВЫЕЗДЫ ДЕТЕЙ ТЖС ***</t>
  </si>
  <si>
    <t>ПРОФИЛЬНЫЕ ЛАГЕРЯ **</t>
  </si>
  <si>
    <t>***Оплата дороги сопровождающих выплачиватся за счат местного бюджета. Стоимость дороги расчитана с условием, что сопровождающий везет детей и возвращается обратно.</t>
  </si>
  <si>
    <t>*Возможно внесение изменений в связи с перераспределением путевок и выделением дополнительных мест по программе софинансирования Центром по туризму</t>
  </si>
  <si>
    <t>ВЫЕЗДЫ ДЕТЕЙ ДРУГИХ КАТЕГОРИЙ****</t>
  </si>
  <si>
    <t>03.06.2014 - 23.06.2014</t>
  </si>
  <si>
    <t>ИТОГО ЗА 2014 ГОД:</t>
  </si>
  <si>
    <t>****Оплата дороги сопровождающих в лагеря республики Коми не учитывается, в связи с автобусной доставкой. Оплата дороги сопровождающих в ДСОЛ "Митино", Кировская область осуществляется за счет средств муниципальнго бюджета. Расчет сделан с учетом того, что сопровождающий отвозит группу детей и возвращается обратно. Оплата дороги сопровождающих, сопровождающих детей в ДСОЛ на побережье Черного моря,  оплачивается за счет средств сопровождающих. Стоимость путевки сопровождающего включена в родительский взнос.</t>
  </si>
  <si>
    <t>25.09.2014-15.10.2014</t>
  </si>
  <si>
    <t>4.1</t>
  </si>
  <si>
    <t>дорога сопровождающих без детей</t>
  </si>
  <si>
    <t>5.1</t>
  </si>
  <si>
    <t>7.1</t>
  </si>
  <si>
    <t>8.1</t>
  </si>
  <si>
    <t>9.1</t>
  </si>
  <si>
    <t>03.06.2014-23.06.2014</t>
  </si>
  <si>
    <t>28.08.2014-17.09.2014</t>
  </si>
  <si>
    <t>от 14 мая 2014г. №371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</si>
</sst>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wrapText="1"/>
    </xf>
    <xf numFmtId="173" fontId="0" fillId="0" borderId="0" xfId="0" applyNumberFormat="1" applyAlignment="1">
      <alignment wrapText="1"/>
    </xf>
    <xf numFmtId="173" fontId="2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173" fontId="1" fillId="0" borderId="0" xfId="0" applyNumberFormat="1" applyFont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8" fillId="0" borderId="0" xfId="0" applyNumberFormat="1" applyFont="1" applyAlignment="1">
      <alignment wrapText="1"/>
    </xf>
    <xf numFmtId="173" fontId="9" fillId="0" borderId="0" xfId="0" applyNumberFormat="1" applyFont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73" fontId="1" fillId="0" borderId="0" xfId="0" applyNumberFormat="1" applyFont="1" applyAlignment="1">
      <alignment horizontal="center" wrapText="1"/>
    </xf>
    <xf numFmtId="1" fontId="3" fillId="0" borderId="11" xfId="0" applyNumberFormat="1" applyFont="1" applyBorder="1" applyAlignment="1">
      <alignment wrapText="1"/>
    </xf>
    <xf numFmtId="173" fontId="2" fillId="0" borderId="12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73" fontId="3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73" fontId="3" fillId="0" borderId="14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73" fontId="2" fillId="0" borderId="15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73" fontId="2" fillId="0" borderId="14" xfId="0" applyNumberFormat="1" applyFont="1" applyBorder="1" applyAlignment="1">
      <alignment horizontal="center" wrapText="1"/>
    </xf>
    <xf numFmtId="173" fontId="4" fillId="0" borderId="14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3" fillId="0" borderId="15" xfId="0" applyNumberFormat="1" applyFont="1" applyBorder="1" applyAlignment="1">
      <alignment wrapText="1"/>
    </xf>
    <xf numFmtId="173" fontId="2" fillId="0" borderId="15" xfId="0" applyNumberFormat="1" applyFont="1" applyBorder="1" applyAlignment="1">
      <alignment wrapText="1"/>
    </xf>
    <xf numFmtId="1" fontId="0" fillId="0" borderId="17" xfId="0" applyNumberFormat="1" applyBorder="1" applyAlignment="1">
      <alignment wrapText="1"/>
    </xf>
    <xf numFmtId="173" fontId="2" fillId="0" borderId="18" xfId="0" applyNumberFormat="1" applyFont="1" applyBorder="1" applyAlignment="1">
      <alignment horizontal="center" wrapText="1"/>
    </xf>
    <xf numFmtId="173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wrapText="1"/>
    </xf>
    <xf numFmtId="173" fontId="0" fillId="0" borderId="20" xfId="0" applyNumberFormat="1" applyBorder="1" applyAlignment="1">
      <alignment wrapText="1"/>
    </xf>
    <xf numFmtId="1" fontId="1" fillId="0" borderId="15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horizontal="center" wrapText="1"/>
    </xf>
    <xf numFmtId="173" fontId="8" fillId="0" borderId="15" xfId="0" applyNumberFormat="1" applyFont="1" applyBorder="1" applyAlignment="1">
      <alignment horizontal="center" wrapText="1"/>
    </xf>
    <xf numFmtId="173" fontId="0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center" textRotation="90"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 horizontal="center" wrapText="1"/>
    </xf>
    <xf numFmtId="173" fontId="7" fillId="0" borderId="0" xfId="0" applyNumberFormat="1" applyFont="1" applyAlignment="1">
      <alignment horizontal="center" wrapText="1"/>
    </xf>
    <xf numFmtId="173" fontId="3" fillId="0" borderId="21" xfId="0" applyNumberFormat="1" applyFont="1" applyBorder="1" applyAlignment="1">
      <alignment horizontal="left" wrapText="1"/>
    </xf>
    <xf numFmtId="173" fontId="3" fillId="0" borderId="22" xfId="0" applyNumberFormat="1" applyFont="1" applyBorder="1" applyAlignment="1">
      <alignment horizontal="left" wrapText="1"/>
    </xf>
    <xf numFmtId="173" fontId="3" fillId="0" borderId="23" xfId="0" applyNumberFormat="1" applyFont="1" applyBorder="1" applyAlignment="1">
      <alignment horizontal="left" wrapText="1"/>
    </xf>
    <xf numFmtId="173" fontId="3" fillId="0" borderId="24" xfId="0" applyNumberFormat="1" applyFont="1" applyBorder="1" applyAlignment="1">
      <alignment horizontal="left" wrapText="1"/>
    </xf>
    <xf numFmtId="173" fontId="3" fillId="0" borderId="25" xfId="0" applyNumberFormat="1" applyFont="1" applyBorder="1" applyAlignment="1">
      <alignment horizontal="left" wrapText="1"/>
    </xf>
    <xf numFmtId="173" fontId="3" fillId="0" borderId="26" xfId="0" applyNumberFormat="1" applyFont="1" applyBorder="1" applyAlignment="1">
      <alignment horizontal="left" wrapText="1"/>
    </xf>
    <xf numFmtId="173" fontId="0" fillId="0" borderId="25" xfId="0" applyNumberForma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2" fillId="0" borderId="22" xfId="0" applyNumberFormat="1" applyFont="1" applyBorder="1" applyAlignment="1">
      <alignment horizontal="left" wrapText="1"/>
    </xf>
    <xf numFmtId="1" fontId="2" fillId="0" borderId="2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I1">
      <selection activeCell="T36" sqref="T36"/>
    </sheetView>
  </sheetViews>
  <sheetFormatPr defaultColWidth="9.00390625" defaultRowHeight="12.75"/>
  <cols>
    <col min="1" max="1" width="5.00390625" style="3" customWidth="1"/>
    <col min="2" max="2" width="23.125" style="3" customWidth="1"/>
    <col min="3" max="4" width="9.125" style="3" customWidth="1"/>
    <col min="5" max="5" width="4.625" style="3" customWidth="1"/>
    <col min="6" max="6" width="5.375" style="3" customWidth="1"/>
    <col min="7" max="7" width="6.375" style="3" customWidth="1"/>
    <col min="8" max="13" width="9.125" style="3" customWidth="1"/>
    <col min="14" max="14" width="8.125" style="3" customWidth="1"/>
    <col min="15" max="19" width="9.125" style="3" customWidth="1"/>
    <col min="20" max="20" width="10.875" style="3" bestFit="1" customWidth="1"/>
    <col min="21" max="16384" width="9.125" style="3" customWidth="1"/>
  </cols>
  <sheetData>
    <row r="1" spans="21:26" ht="12.75" customHeight="1">
      <c r="U1" s="45" t="s">
        <v>61</v>
      </c>
      <c r="V1" s="45"/>
      <c r="W1" s="45"/>
      <c r="X1" s="45"/>
      <c r="Y1" s="45"/>
      <c r="Z1" s="45"/>
    </row>
    <row r="2" spans="21:26" ht="18.75" customHeight="1">
      <c r="U2" s="45" t="s">
        <v>60</v>
      </c>
      <c r="V2" s="45"/>
      <c r="W2" s="45"/>
      <c r="X2" s="45"/>
      <c r="Y2" s="45"/>
      <c r="Z2" s="45"/>
    </row>
    <row r="3" spans="21:26" ht="15.75" customHeight="1">
      <c r="U3" s="45" t="s">
        <v>82</v>
      </c>
      <c r="V3" s="45"/>
      <c r="W3" s="45"/>
      <c r="X3" s="45"/>
      <c r="Y3" s="45"/>
      <c r="Z3" s="45"/>
    </row>
    <row r="4" spans="1:26" ht="15.75">
      <c r="A4" s="45" t="s">
        <v>63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2.75" customHeight="1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 ht="12.75">
      <c r="A7" s="43" t="s">
        <v>0</v>
      </c>
      <c r="B7" s="40" t="s">
        <v>1</v>
      </c>
      <c r="C7" s="40" t="s">
        <v>2</v>
      </c>
      <c r="D7" s="40" t="s">
        <v>3</v>
      </c>
      <c r="E7" s="43" t="s">
        <v>4</v>
      </c>
      <c r="F7" s="43"/>
      <c r="G7" s="43" t="s">
        <v>5</v>
      </c>
      <c r="H7" s="43"/>
      <c r="I7" s="43" t="s">
        <v>6</v>
      </c>
      <c r="J7" s="43"/>
      <c r="K7" s="41" t="s">
        <v>43</v>
      </c>
      <c r="L7" s="44"/>
      <c r="M7" s="40" t="s">
        <v>7</v>
      </c>
      <c r="N7" s="40"/>
      <c r="O7" s="43" t="s">
        <v>8</v>
      </c>
      <c r="P7" s="43"/>
      <c r="Q7" s="43"/>
      <c r="R7" s="43"/>
      <c r="S7" s="43"/>
      <c r="T7" s="43"/>
      <c r="U7" s="43"/>
      <c r="V7" s="43"/>
      <c r="W7" s="43"/>
      <c r="X7" s="40" t="s">
        <v>9</v>
      </c>
      <c r="Y7" s="40" t="s">
        <v>10</v>
      </c>
      <c r="Z7" s="40"/>
      <c r="AA7" s="6"/>
    </row>
    <row r="8" spans="1:27" ht="33.75" customHeight="1">
      <c r="A8" s="43"/>
      <c r="B8" s="40"/>
      <c r="C8" s="40"/>
      <c r="D8" s="40"/>
      <c r="E8" s="40" t="s">
        <v>11</v>
      </c>
      <c r="F8" s="40" t="s">
        <v>12</v>
      </c>
      <c r="G8" s="43"/>
      <c r="H8" s="43"/>
      <c r="I8" s="43"/>
      <c r="J8" s="43"/>
      <c r="K8" s="44"/>
      <c r="L8" s="44"/>
      <c r="M8" s="40"/>
      <c r="N8" s="40"/>
      <c r="O8" s="40" t="s">
        <v>13</v>
      </c>
      <c r="P8" s="40"/>
      <c r="Q8" s="40" t="s">
        <v>14</v>
      </c>
      <c r="R8" s="40"/>
      <c r="S8" s="40" t="s">
        <v>15</v>
      </c>
      <c r="T8" s="40"/>
      <c r="U8" s="40" t="s">
        <v>16</v>
      </c>
      <c r="V8" s="40"/>
      <c r="W8" s="40" t="s">
        <v>17</v>
      </c>
      <c r="X8" s="40"/>
      <c r="Y8" s="40"/>
      <c r="Z8" s="40"/>
      <c r="AA8" s="6"/>
    </row>
    <row r="9" spans="1:27" ht="22.5" customHeight="1">
      <c r="A9" s="43"/>
      <c r="B9" s="40"/>
      <c r="C9" s="40"/>
      <c r="D9" s="40"/>
      <c r="E9" s="40"/>
      <c r="F9" s="40"/>
      <c r="G9" s="40" t="s">
        <v>11</v>
      </c>
      <c r="H9" s="40" t="s">
        <v>12</v>
      </c>
      <c r="I9" s="40" t="s">
        <v>11</v>
      </c>
      <c r="J9" s="40" t="s">
        <v>12</v>
      </c>
      <c r="K9" s="41" t="s">
        <v>44</v>
      </c>
      <c r="L9" s="41" t="s">
        <v>45</v>
      </c>
      <c r="M9" s="40"/>
      <c r="N9" s="40"/>
      <c r="O9" s="40" t="s">
        <v>18</v>
      </c>
      <c r="P9" s="40"/>
      <c r="Q9" s="40"/>
      <c r="R9" s="40"/>
      <c r="S9" s="40" t="s">
        <v>19</v>
      </c>
      <c r="T9" s="40"/>
      <c r="U9" s="40"/>
      <c r="V9" s="40"/>
      <c r="W9" s="40"/>
      <c r="X9" s="40"/>
      <c r="Y9" s="40"/>
      <c r="Z9" s="40"/>
      <c r="AA9" s="6"/>
    </row>
    <row r="10" spans="1:27" ht="12.75">
      <c r="A10" s="43"/>
      <c r="B10" s="40"/>
      <c r="C10" s="40"/>
      <c r="D10" s="40"/>
      <c r="E10" s="40"/>
      <c r="F10" s="40"/>
      <c r="G10" s="40"/>
      <c r="H10" s="40"/>
      <c r="I10" s="40"/>
      <c r="J10" s="40"/>
      <c r="K10" s="42"/>
      <c r="L10" s="41"/>
      <c r="M10" s="40" t="s">
        <v>20</v>
      </c>
      <c r="N10" s="40" t="s">
        <v>21</v>
      </c>
      <c r="O10" s="40" t="s">
        <v>20</v>
      </c>
      <c r="P10" s="40" t="s">
        <v>21</v>
      </c>
      <c r="Q10" s="40" t="s">
        <v>20</v>
      </c>
      <c r="R10" s="40" t="s">
        <v>21</v>
      </c>
      <c r="S10" s="40" t="s">
        <v>20</v>
      </c>
      <c r="T10" s="40" t="s">
        <v>21</v>
      </c>
      <c r="U10" s="40" t="s">
        <v>20</v>
      </c>
      <c r="V10" s="40" t="s">
        <v>21</v>
      </c>
      <c r="W10" s="40"/>
      <c r="X10" s="40"/>
      <c r="Y10" s="40" t="s">
        <v>20</v>
      </c>
      <c r="Z10" s="40" t="s">
        <v>21</v>
      </c>
      <c r="AA10" s="6"/>
    </row>
    <row r="11" spans="1:27" ht="12.75">
      <c r="A11" s="43"/>
      <c r="B11" s="40"/>
      <c r="C11" s="40"/>
      <c r="D11" s="40"/>
      <c r="E11" s="40"/>
      <c r="F11" s="40"/>
      <c r="G11" s="40"/>
      <c r="H11" s="40"/>
      <c r="I11" s="40"/>
      <c r="J11" s="40"/>
      <c r="K11" s="42"/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6"/>
    </row>
    <row r="12" spans="1:27" ht="12.75">
      <c r="A12" s="1">
        <v>1</v>
      </c>
      <c r="B12" s="1">
        <f>A12+1</f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/>
      <c r="M12" s="1">
        <f>K12+1</f>
        <v>12</v>
      </c>
      <c r="N12" s="1">
        <f aca="true" t="shared" si="0" ref="N12:X12">M12+1</f>
        <v>13</v>
      </c>
      <c r="O12" s="1">
        <f t="shared" si="0"/>
        <v>14</v>
      </c>
      <c r="P12" s="1">
        <f t="shared" si="0"/>
        <v>15</v>
      </c>
      <c r="Q12" s="1">
        <f t="shared" si="0"/>
        <v>16</v>
      </c>
      <c r="R12" s="1">
        <f t="shared" si="0"/>
        <v>17</v>
      </c>
      <c r="S12" s="1">
        <f t="shared" si="0"/>
        <v>18</v>
      </c>
      <c r="T12" s="1">
        <f t="shared" si="0"/>
        <v>19</v>
      </c>
      <c r="U12" s="1">
        <f>T12+1</f>
        <v>20</v>
      </c>
      <c r="V12" s="1">
        <f t="shared" si="0"/>
        <v>21</v>
      </c>
      <c r="W12" s="1">
        <f t="shared" si="0"/>
        <v>22</v>
      </c>
      <c r="X12" s="1">
        <f t="shared" si="0"/>
        <v>23</v>
      </c>
      <c r="Y12" s="1">
        <v>23</v>
      </c>
      <c r="Z12" s="1">
        <v>24</v>
      </c>
      <c r="AA12" s="6"/>
    </row>
    <row r="13" spans="1:27" ht="12.75">
      <c r="A13" s="46" t="s">
        <v>66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6"/>
    </row>
    <row r="14" spans="1:27" ht="70.5" customHeight="1">
      <c r="A14" s="10">
        <v>1</v>
      </c>
      <c r="B14" s="4" t="s">
        <v>22</v>
      </c>
      <c r="C14" s="4" t="s">
        <v>23</v>
      </c>
      <c r="D14" s="4" t="s">
        <v>24</v>
      </c>
      <c r="E14" s="10">
        <v>12</v>
      </c>
      <c r="F14" s="10">
        <v>1</v>
      </c>
      <c r="G14" s="4">
        <v>10600</v>
      </c>
      <c r="H14" s="4">
        <v>10600</v>
      </c>
      <c r="I14" s="4">
        <v>7400</v>
      </c>
      <c r="J14" s="4">
        <v>7650</v>
      </c>
      <c r="K14" s="4">
        <f>L14*E14</f>
        <v>1440</v>
      </c>
      <c r="L14" s="4">
        <v>120</v>
      </c>
      <c r="M14" s="2">
        <f>N14*E14</f>
        <v>127200</v>
      </c>
      <c r="N14" s="4">
        <v>10600</v>
      </c>
      <c r="O14" s="2">
        <v>0</v>
      </c>
      <c r="P14" s="4">
        <v>0</v>
      </c>
      <c r="Q14" s="2">
        <v>0</v>
      </c>
      <c r="R14" s="4">
        <v>0</v>
      </c>
      <c r="S14" s="2">
        <f>E14*(G14+I14)+F14*(H14+J14)-M14+K14</f>
        <v>108490</v>
      </c>
      <c r="T14" s="4">
        <f>S14/E14</f>
        <v>9040.833333333334</v>
      </c>
      <c r="U14" s="2">
        <v>0</v>
      </c>
      <c r="V14" s="4">
        <v>0</v>
      </c>
      <c r="W14" s="2">
        <f>SUM(M14+O14+Q14+S14+U14)</f>
        <v>235690</v>
      </c>
      <c r="X14" s="2">
        <f>E14*(G14+I14)+F14*(H14+J14)+K14</f>
        <v>235690</v>
      </c>
      <c r="Y14" s="2">
        <v>0</v>
      </c>
      <c r="Z14" s="4">
        <v>0</v>
      </c>
      <c r="AA14" s="6"/>
    </row>
    <row r="15" spans="1:27" ht="24.75" customHeight="1">
      <c r="A15" s="10">
        <v>2</v>
      </c>
      <c r="B15" s="4" t="s">
        <v>36</v>
      </c>
      <c r="C15" s="4" t="s">
        <v>29</v>
      </c>
      <c r="D15" s="4" t="s">
        <v>37</v>
      </c>
      <c r="E15" s="10">
        <v>12</v>
      </c>
      <c r="F15" s="10">
        <v>1</v>
      </c>
      <c r="G15" s="4">
        <v>10600</v>
      </c>
      <c r="H15" s="4">
        <v>10600</v>
      </c>
      <c r="I15" s="4">
        <v>5900</v>
      </c>
      <c r="J15" s="4">
        <v>6100</v>
      </c>
      <c r="K15" s="4">
        <v>0</v>
      </c>
      <c r="L15" s="4">
        <v>0</v>
      </c>
      <c r="M15" s="2">
        <f>N15*E15</f>
        <v>127200</v>
      </c>
      <c r="N15" s="4">
        <v>10600</v>
      </c>
      <c r="O15" s="2">
        <v>0</v>
      </c>
      <c r="P15" s="4">
        <v>0</v>
      </c>
      <c r="Q15" s="2">
        <v>0</v>
      </c>
      <c r="R15" s="4">
        <v>0</v>
      </c>
      <c r="S15" s="2">
        <f>E15*(G15+I15)+F15*(H15+J15)-M15+K15</f>
        <v>87500</v>
      </c>
      <c r="T15" s="4">
        <f>S15/E15</f>
        <v>7291.666666666667</v>
      </c>
      <c r="U15" s="2">
        <v>0</v>
      </c>
      <c r="V15" s="4">
        <v>0</v>
      </c>
      <c r="W15" s="2">
        <f>SUM(M15+O15+Q15+S15+U15)</f>
        <v>214700</v>
      </c>
      <c r="X15" s="2">
        <f>E15*(G15+I15)+F15*(H15+J15)+K15</f>
        <v>214700</v>
      </c>
      <c r="Y15" s="4">
        <v>0</v>
      </c>
      <c r="Z15" s="4">
        <v>0</v>
      </c>
      <c r="AA15" s="6"/>
    </row>
    <row r="16" spans="1:27" ht="26.25" customHeight="1">
      <c r="A16" s="10">
        <v>3</v>
      </c>
      <c r="B16" s="4" t="s">
        <v>38</v>
      </c>
      <c r="C16" s="4" t="s">
        <v>29</v>
      </c>
      <c r="D16" s="4" t="s">
        <v>39</v>
      </c>
      <c r="E16" s="10">
        <v>12</v>
      </c>
      <c r="F16" s="10">
        <v>1</v>
      </c>
      <c r="G16" s="4">
        <v>10600</v>
      </c>
      <c r="H16" s="4">
        <v>10600</v>
      </c>
      <c r="I16" s="4">
        <v>7400</v>
      </c>
      <c r="J16" s="4">
        <v>7650</v>
      </c>
      <c r="K16" s="4">
        <v>0</v>
      </c>
      <c r="L16" s="4">
        <v>0</v>
      </c>
      <c r="M16" s="2">
        <f>N16*E16</f>
        <v>127200</v>
      </c>
      <c r="N16" s="4">
        <v>10600</v>
      </c>
      <c r="O16" s="2">
        <v>0</v>
      </c>
      <c r="P16" s="4">
        <v>0</v>
      </c>
      <c r="Q16" s="2">
        <v>0</v>
      </c>
      <c r="R16" s="4">
        <v>0</v>
      </c>
      <c r="S16" s="2">
        <f>E16*(G16+I16)+F16*(H16+J16)-M16+K16</f>
        <v>107050</v>
      </c>
      <c r="T16" s="4">
        <f>S16/E16</f>
        <v>8920.833333333334</v>
      </c>
      <c r="U16" s="2">
        <v>0</v>
      </c>
      <c r="V16" s="4">
        <v>0</v>
      </c>
      <c r="W16" s="2">
        <f>SUM(M16+O16+Q16+S16+U16)</f>
        <v>234250</v>
      </c>
      <c r="X16" s="2">
        <f>E16*(G16+I16)+F16*(H16+J16)+K16</f>
        <v>234250</v>
      </c>
      <c r="Y16" s="4">
        <v>0</v>
      </c>
      <c r="Z16" s="4">
        <v>0</v>
      </c>
      <c r="AA16" s="6"/>
    </row>
    <row r="17" spans="1:27" ht="12" customHeight="1">
      <c r="A17" s="10"/>
      <c r="B17" s="5" t="s">
        <v>56</v>
      </c>
      <c r="C17" s="5"/>
      <c r="D17" s="5"/>
      <c r="E17" s="10">
        <f>SUM(E14:E16)</f>
        <v>36</v>
      </c>
      <c r="F17" s="10">
        <f>SUM(F14:F16)</f>
        <v>3</v>
      </c>
      <c r="G17" s="5"/>
      <c r="H17" s="5"/>
      <c r="I17" s="5"/>
      <c r="J17" s="5"/>
      <c r="K17" s="5"/>
      <c r="L17" s="5"/>
      <c r="M17" s="2">
        <f>SUM(M14:M16)</f>
        <v>381600</v>
      </c>
      <c r="N17" s="5"/>
      <c r="O17" s="1"/>
      <c r="P17" s="5"/>
      <c r="Q17" s="1"/>
      <c r="R17" s="5"/>
      <c r="S17" s="2">
        <f>SUM(S14:S16)</f>
        <v>303040</v>
      </c>
      <c r="T17" s="4"/>
      <c r="U17" s="5"/>
      <c r="V17" s="5"/>
      <c r="W17" s="2">
        <f>SUM(W14:W16)</f>
        <v>684640</v>
      </c>
      <c r="X17" s="2">
        <f>SUM(X14:X16)</f>
        <v>684640</v>
      </c>
      <c r="Y17" s="4">
        <v>0</v>
      </c>
      <c r="Z17" s="4">
        <v>0</v>
      </c>
      <c r="AA17" s="6"/>
    </row>
    <row r="18" spans="1:27" ht="12" customHeight="1">
      <c r="A18" s="53" t="s">
        <v>64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6"/>
    </row>
    <row r="19" spans="1:27" ht="12.75">
      <c r="A19" s="46" t="s">
        <v>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6"/>
    </row>
    <row r="20" spans="1:27" ht="42" customHeight="1">
      <c r="A20" s="10">
        <v>4</v>
      </c>
      <c r="B20" s="4" t="s">
        <v>25</v>
      </c>
      <c r="C20" s="4" t="s">
        <v>26</v>
      </c>
      <c r="D20" s="4" t="s">
        <v>27</v>
      </c>
      <c r="E20" s="10">
        <v>10</v>
      </c>
      <c r="F20" s="10">
        <v>1</v>
      </c>
      <c r="G20" s="4">
        <v>19300</v>
      </c>
      <c r="H20" s="4">
        <v>0</v>
      </c>
      <c r="I20" s="4">
        <v>0</v>
      </c>
      <c r="J20" s="4">
        <v>4500</v>
      </c>
      <c r="K20" s="4">
        <v>0</v>
      </c>
      <c r="L20" s="4">
        <v>0</v>
      </c>
      <c r="M20" s="2">
        <f aca="true" t="shared" si="1" ref="M20:M29">N20*E20</f>
        <v>193000</v>
      </c>
      <c r="N20" s="4">
        <v>19300</v>
      </c>
      <c r="O20" s="2">
        <v>0</v>
      </c>
      <c r="P20" s="4">
        <v>0</v>
      </c>
      <c r="Q20" s="2">
        <f>J20*F20</f>
        <v>4500</v>
      </c>
      <c r="R20" s="4">
        <v>0</v>
      </c>
      <c r="S20" s="2">
        <f aca="true" t="shared" si="2" ref="S20:S29">E20*(G20+I20)-M20</f>
        <v>0</v>
      </c>
      <c r="T20" s="4">
        <f aca="true" t="shared" si="3" ref="T20:T29">S20/E20</f>
        <v>0</v>
      </c>
      <c r="U20" s="5">
        <v>0</v>
      </c>
      <c r="V20" s="5">
        <v>0</v>
      </c>
      <c r="W20" s="2">
        <f aca="true" t="shared" si="4" ref="W20:W29">SUM(M20+O20+Q20+S20+U20)</f>
        <v>197500</v>
      </c>
      <c r="X20" s="2">
        <f aca="true" t="shared" si="5" ref="X20:X29">E20*(G20+I20)+F20*J20*2+K20</f>
        <v>202000</v>
      </c>
      <c r="Y20" s="4">
        <v>0</v>
      </c>
      <c r="Z20" s="4">
        <v>0</v>
      </c>
      <c r="AA20" s="6"/>
    </row>
    <row r="21" spans="1:27" ht="24" customHeight="1">
      <c r="A21" s="39" t="s">
        <v>74</v>
      </c>
      <c r="B21" s="4" t="s">
        <v>75</v>
      </c>
      <c r="C21" s="4"/>
      <c r="D21" s="4"/>
      <c r="E21" s="10"/>
      <c r="F21" s="10">
        <v>1</v>
      </c>
      <c r="G21" s="4"/>
      <c r="H21" s="4"/>
      <c r="I21" s="4"/>
      <c r="J21" s="4">
        <v>3900</v>
      </c>
      <c r="K21" s="4"/>
      <c r="L21" s="4"/>
      <c r="M21" s="2"/>
      <c r="N21" s="4"/>
      <c r="O21" s="2"/>
      <c r="P21" s="4"/>
      <c r="Q21" s="2">
        <f>J21*F21</f>
        <v>3900</v>
      </c>
      <c r="R21" s="4"/>
      <c r="S21" s="2"/>
      <c r="T21" s="4"/>
      <c r="U21" s="5"/>
      <c r="V21" s="5"/>
      <c r="W21" s="2"/>
      <c r="X21" s="2"/>
      <c r="Y21" s="4"/>
      <c r="Z21" s="4"/>
      <c r="AA21" s="6"/>
    </row>
    <row r="22" spans="1:27" ht="30.75" customHeight="1">
      <c r="A22" s="10">
        <f>A20+1</f>
        <v>5</v>
      </c>
      <c r="B22" s="4" t="s">
        <v>28</v>
      </c>
      <c r="C22" s="4" t="s">
        <v>26</v>
      </c>
      <c r="D22" s="4" t="s">
        <v>30</v>
      </c>
      <c r="E22" s="10">
        <v>12</v>
      </c>
      <c r="F22" s="10">
        <v>1</v>
      </c>
      <c r="G22" s="4">
        <v>23600</v>
      </c>
      <c r="H22" s="4">
        <v>0</v>
      </c>
      <c r="I22" s="4">
        <v>0</v>
      </c>
      <c r="J22" s="4">
        <v>16800</v>
      </c>
      <c r="K22" s="4">
        <v>0</v>
      </c>
      <c r="L22" s="4">
        <v>0</v>
      </c>
      <c r="M22" s="2">
        <f t="shared" si="1"/>
        <v>283200</v>
      </c>
      <c r="N22" s="4">
        <v>23600</v>
      </c>
      <c r="O22" s="2">
        <v>0</v>
      </c>
      <c r="P22" s="4">
        <v>0</v>
      </c>
      <c r="Q22" s="2">
        <f>J22*F22</f>
        <v>16800</v>
      </c>
      <c r="R22" s="4">
        <v>0</v>
      </c>
      <c r="S22" s="2">
        <f t="shared" si="2"/>
        <v>0</v>
      </c>
      <c r="T22" s="4">
        <f t="shared" si="3"/>
        <v>0</v>
      </c>
      <c r="U22" s="5">
        <v>0</v>
      </c>
      <c r="V22" s="5">
        <v>0</v>
      </c>
      <c r="W22" s="2">
        <f t="shared" si="4"/>
        <v>300000</v>
      </c>
      <c r="X22" s="2">
        <f t="shared" si="5"/>
        <v>316800</v>
      </c>
      <c r="Y22" s="4">
        <v>0</v>
      </c>
      <c r="Z22" s="4">
        <v>0</v>
      </c>
      <c r="AA22" s="6"/>
    </row>
    <row r="23" spans="1:27" ht="30.75" customHeight="1">
      <c r="A23" s="39" t="s">
        <v>76</v>
      </c>
      <c r="B23" s="4" t="s">
        <v>75</v>
      </c>
      <c r="C23" s="4"/>
      <c r="D23" s="4"/>
      <c r="E23" s="10"/>
      <c r="F23" s="10">
        <v>1</v>
      </c>
      <c r="G23" s="4"/>
      <c r="H23" s="4"/>
      <c r="I23" s="4"/>
      <c r="J23" s="4">
        <v>10600</v>
      </c>
      <c r="K23" s="4"/>
      <c r="L23" s="4"/>
      <c r="M23" s="2"/>
      <c r="N23" s="4"/>
      <c r="O23" s="2"/>
      <c r="P23" s="4"/>
      <c r="Q23" s="2">
        <f>J23*F23</f>
        <v>10600</v>
      </c>
      <c r="R23" s="4"/>
      <c r="S23" s="2"/>
      <c r="T23" s="4"/>
      <c r="U23" s="5"/>
      <c r="V23" s="5"/>
      <c r="W23" s="2"/>
      <c r="X23" s="2"/>
      <c r="Y23" s="4"/>
      <c r="Z23" s="4"/>
      <c r="AA23" s="6"/>
    </row>
    <row r="24" spans="1:27" ht="31.5" customHeight="1">
      <c r="A24" s="10">
        <f>A22+1</f>
        <v>6</v>
      </c>
      <c r="B24" s="4" t="s">
        <v>34</v>
      </c>
      <c r="C24" s="4" t="s">
        <v>26</v>
      </c>
      <c r="D24" s="4" t="s">
        <v>52</v>
      </c>
      <c r="E24" s="10">
        <v>12</v>
      </c>
      <c r="F24" s="10">
        <v>1</v>
      </c>
      <c r="G24" s="4">
        <v>19300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2">
        <f t="shared" si="1"/>
        <v>231600</v>
      </c>
      <c r="N24" s="4">
        <v>19300</v>
      </c>
      <c r="O24" s="2">
        <v>0</v>
      </c>
      <c r="P24" s="4">
        <v>0</v>
      </c>
      <c r="Q24" s="2">
        <f>J24*F24*2</f>
        <v>0</v>
      </c>
      <c r="R24" s="4">
        <v>0</v>
      </c>
      <c r="S24" s="2">
        <f t="shared" si="2"/>
        <v>0</v>
      </c>
      <c r="T24" s="4">
        <f t="shared" si="3"/>
        <v>0</v>
      </c>
      <c r="U24" s="5">
        <v>0</v>
      </c>
      <c r="V24" s="5">
        <v>0</v>
      </c>
      <c r="W24" s="2">
        <f t="shared" si="4"/>
        <v>231600</v>
      </c>
      <c r="X24" s="2">
        <f t="shared" si="5"/>
        <v>231600</v>
      </c>
      <c r="Y24" s="4">
        <v>0</v>
      </c>
      <c r="Z24" s="4">
        <v>0</v>
      </c>
      <c r="AA24" s="6"/>
    </row>
    <row r="25" spans="1:27" ht="24" customHeight="1">
      <c r="A25" s="10">
        <f>A24+1</f>
        <v>7</v>
      </c>
      <c r="B25" s="4" t="s">
        <v>28</v>
      </c>
      <c r="C25" s="4" t="s">
        <v>26</v>
      </c>
      <c r="D25" s="4" t="s">
        <v>53</v>
      </c>
      <c r="E25" s="10">
        <v>12</v>
      </c>
      <c r="F25" s="10">
        <v>1</v>
      </c>
      <c r="G25" s="4">
        <v>23600</v>
      </c>
      <c r="H25" s="4">
        <v>0</v>
      </c>
      <c r="I25" s="4">
        <v>0</v>
      </c>
      <c r="J25" s="4">
        <v>16800</v>
      </c>
      <c r="K25" s="4">
        <v>0</v>
      </c>
      <c r="L25" s="4">
        <v>0</v>
      </c>
      <c r="M25" s="2">
        <f t="shared" si="1"/>
        <v>283200</v>
      </c>
      <c r="N25" s="4">
        <v>23600</v>
      </c>
      <c r="O25" s="2">
        <v>0</v>
      </c>
      <c r="P25" s="4">
        <v>0</v>
      </c>
      <c r="Q25" s="2">
        <f aca="true" t="shared" si="6" ref="Q25:Q30">J25*F25</f>
        <v>16800</v>
      </c>
      <c r="R25" s="4">
        <v>0</v>
      </c>
      <c r="S25" s="2">
        <f t="shared" si="2"/>
        <v>0</v>
      </c>
      <c r="T25" s="4">
        <f t="shared" si="3"/>
        <v>0</v>
      </c>
      <c r="U25" s="5">
        <v>0</v>
      </c>
      <c r="V25" s="5">
        <v>0</v>
      </c>
      <c r="W25" s="2">
        <f t="shared" si="4"/>
        <v>300000</v>
      </c>
      <c r="X25" s="2">
        <f t="shared" si="5"/>
        <v>316800</v>
      </c>
      <c r="Y25" s="4">
        <v>0</v>
      </c>
      <c r="Z25" s="4">
        <v>0</v>
      </c>
      <c r="AA25" s="6"/>
    </row>
    <row r="26" spans="1:27" ht="30.75" customHeight="1">
      <c r="A26" s="39" t="s">
        <v>77</v>
      </c>
      <c r="B26" s="4" t="s">
        <v>75</v>
      </c>
      <c r="C26" s="4"/>
      <c r="D26" s="4"/>
      <c r="E26" s="10"/>
      <c r="F26" s="10">
        <v>1</v>
      </c>
      <c r="G26" s="4"/>
      <c r="H26" s="4"/>
      <c r="I26" s="4"/>
      <c r="J26" s="4">
        <v>10600</v>
      </c>
      <c r="K26" s="4"/>
      <c r="L26" s="4"/>
      <c r="M26" s="2"/>
      <c r="N26" s="4"/>
      <c r="O26" s="2"/>
      <c r="P26" s="4"/>
      <c r="Q26" s="2">
        <f t="shared" si="6"/>
        <v>10600</v>
      </c>
      <c r="R26" s="4"/>
      <c r="S26" s="2"/>
      <c r="T26" s="4"/>
      <c r="U26" s="5"/>
      <c r="V26" s="5"/>
      <c r="W26" s="2"/>
      <c r="X26" s="2"/>
      <c r="Y26" s="4"/>
      <c r="Z26" s="4"/>
      <c r="AA26" s="6"/>
    </row>
    <row r="27" spans="1:27" ht="33" customHeight="1">
      <c r="A27" s="10">
        <f>A25+1</f>
        <v>8</v>
      </c>
      <c r="B27" s="4" t="s">
        <v>35</v>
      </c>
      <c r="C27" s="4" t="s">
        <v>26</v>
      </c>
      <c r="D27" s="4" t="s">
        <v>73</v>
      </c>
      <c r="E27" s="10">
        <v>12</v>
      </c>
      <c r="F27" s="10">
        <v>1</v>
      </c>
      <c r="G27" s="4">
        <v>19300</v>
      </c>
      <c r="H27" s="4">
        <v>0</v>
      </c>
      <c r="I27" s="4">
        <v>0</v>
      </c>
      <c r="J27" s="4">
        <v>6100</v>
      </c>
      <c r="K27" s="4">
        <v>0</v>
      </c>
      <c r="L27" s="4">
        <v>0</v>
      </c>
      <c r="M27" s="2">
        <f t="shared" si="1"/>
        <v>231600</v>
      </c>
      <c r="N27" s="4">
        <v>19300</v>
      </c>
      <c r="O27" s="2">
        <v>0</v>
      </c>
      <c r="P27" s="4">
        <v>0</v>
      </c>
      <c r="Q27" s="2">
        <f t="shared" si="6"/>
        <v>6100</v>
      </c>
      <c r="R27" s="4">
        <v>0</v>
      </c>
      <c r="S27" s="2">
        <f t="shared" si="2"/>
        <v>0</v>
      </c>
      <c r="T27" s="4">
        <f t="shared" si="3"/>
        <v>0</v>
      </c>
      <c r="U27" s="5">
        <v>0</v>
      </c>
      <c r="V27" s="5">
        <v>0</v>
      </c>
      <c r="W27" s="2">
        <f t="shared" si="4"/>
        <v>237700</v>
      </c>
      <c r="X27" s="2">
        <f t="shared" si="5"/>
        <v>243800</v>
      </c>
      <c r="Y27" s="4">
        <v>0</v>
      </c>
      <c r="Z27" s="4">
        <v>0</v>
      </c>
      <c r="AA27" s="6"/>
    </row>
    <row r="28" spans="1:27" ht="33" customHeight="1">
      <c r="A28" s="39" t="s">
        <v>78</v>
      </c>
      <c r="B28" s="4" t="s">
        <v>75</v>
      </c>
      <c r="C28" s="4"/>
      <c r="D28" s="4"/>
      <c r="E28" s="10"/>
      <c r="F28" s="10">
        <v>1</v>
      </c>
      <c r="G28" s="4"/>
      <c r="H28" s="4"/>
      <c r="I28" s="4"/>
      <c r="J28" s="4">
        <v>4700</v>
      </c>
      <c r="K28" s="4"/>
      <c r="L28" s="4"/>
      <c r="M28" s="2"/>
      <c r="N28" s="4"/>
      <c r="O28" s="2"/>
      <c r="P28" s="4"/>
      <c r="Q28" s="2">
        <f t="shared" si="6"/>
        <v>4700</v>
      </c>
      <c r="R28" s="4"/>
      <c r="S28" s="2"/>
      <c r="T28" s="4"/>
      <c r="U28" s="5"/>
      <c r="V28" s="5"/>
      <c r="W28" s="2"/>
      <c r="X28" s="2"/>
      <c r="Y28" s="4"/>
      <c r="Z28" s="4"/>
      <c r="AA28" s="6"/>
    </row>
    <row r="29" spans="1:27" ht="38.25" customHeight="1">
      <c r="A29" s="10">
        <f>A27+1</f>
        <v>9</v>
      </c>
      <c r="B29" s="4" t="s">
        <v>25</v>
      </c>
      <c r="C29" s="4" t="s">
        <v>26</v>
      </c>
      <c r="D29" s="4" t="s">
        <v>55</v>
      </c>
      <c r="E29" s="10">
        <v>14</v>
      </c>
      <c r="F29" s="10">
        <v>1</v>
      </c>
      <c r="G29" s="4">
        <v>19300</v>
      </c>
      <c r="H29" s="4">
        <v>0</v>
      </c>
      <c r="I29" s="4">
        <v>0</v>
      </c>
      <c r="J29" s="4">
        <v>4500</v>
      </c>
      <c r="K29" s="4">
        <v>0</v>
      </c>
      <c r="L29" s="4">
        <v>0</v>
      </c>
      <c r="M29" s="2">
        <f t="shared" si="1"/>
        <v>270200</v>
      </c>
      <c r="N29" s="4">
        <v>19300</v>
      </c>
      <c r="O29" s="2">
        <v>0</v>
      </c>
      <c r="P29" s="4">
        <v>0</v>
      </c>
      <c r="Q29" s="2">
        <f t="shared" si="6"/>
        <v>4500</v>
      </c>
      <c r="R29" s="4">
        <v>0</v>
      </c>
      <c r="S29" s="2">
        <f t="shared" si="2"/>
        <v>0</v>
      </c>
      <c r="T29" s="4">
        <f t="shared" si="3"/>
        <v>0</v>
      </c>
      <c r="U29" s="5">
        <v>0</v>
      </c>
      <c r="V29" s="5">
        <v>0</v>
      </c>
      <c r="W29" s="2">
        <f t="shared" si="4"/>
        <v>274700</v>
      </c>
      <c r="X29" s="2">
        <f t="shared" si="5"/>
        <v>279200</v>
      </c>
      <c r="Y29" s="4">
        <v>0</v>
      </c>
      <c r="Z29" s="4">
        <v>0</v>
      </c>
      <c r="AA29" s="6"/>
    </row>
    <row r="30" spans="1:27" ht="38.25" customHeight="1">
      <c r="A30" s="39" t="s">
        <v>79</v>
      </c>
      <c r="B30" s="4" t="s">
        <v>75</v>
      </c>
      <c r="C30" s="4"/>
      <c r="D30" s="4"/>
      <c r="E30" s="10"/>
      <c r="F30" s="10">
        <v>1</v>
      </c>
      <c r="G30" s="4"/>
      <c r="H30" s="4"/>
      <c r="I30" s="4"/>
      <c r="J30" s="4">
        <v>3900</v>
      </c>
      <c r="K30" s="4"/>
      <c r="L30" s="4"/>
      <c r="M30" s="2"/>
      <c r="N30" s="4"/>
      <c r="O30" s="2"/>
      <c r="P30" s="4"/>
      <c r="Q30" s="2">
        <f t="shared" si="6"/>
        <v>3900</v>
      </c>
      <c r="R30" s="4"/>
      <c r="S30" s="2"/>
      <c r="T30" s="4"/>
      <c r="U30" s="5"/>
      <c r="V30" s="5"/>
      <c r="W30" s="2"/>
      <c r="X30" s="2"/>
      <c r="Y30" s="4"/>
      <c r="Z30" s="4"/>
      <c r="AA30" s="6"/>
    </row>
    <row r="31" spans="1:27" ht="15.75" customHeight="1">
      <c r="A31" s="10"/>
      <c r="B31" s="5" t="s">
        <v>56</v>
      </c>
      <c r="C31" s="4"/>
      <c r="D31" s="4"/>
      <c r="E31" s="10">
        <f>SUM(E20:E29)</f>
        <v>72</v>
      </c>
      <c r="F31" s="10">
        <f>SUM(F20:F30)</f>
        <v>11</v>
      </c>
      <c r="G31" s="4"/>
      <c r="H31" s="4"/>
      <c r="I31" s="4"/>
      <c r="J31" s="4"/>
      <c r="K31" s="4"/>
      <c r="L31" s="4"/>
      <c r="M31" s="2">
        <f>SUM(M20:M29)</f>
        <v>1492800</v>
      </c>
      <c r="N31" s="4"/>
      <c r="O31" s="2"/>
      <c r="P31" s="4"/>
      <c r="Q31" s="2">
        <f>SUM(Q20:Q30)</f>
        <v>82400</v>
      </c>
      <c r="R31" s="4"/>
      <c r="S31" s="2"/>
      <c r="T31" s="4"/>
      <c r="U31" s="5">
        <v>0</v>
      </c>
      <c r="V31" s="5">
        <v>0</v>
      </c>
      <c r="W31" s="2">
        <f>SUM(W20:W29)</f>
        <v>1541500</v>
      </c>
      <c r="X31" s="2">
        <f>SUM(X20:X29)</f>
        <v>1590200</v>
      </c>
      <c r="Y31" s="4">
        <v>0</v>
      </c>
      <c r="Z31" s="4">
        <v>0</v>
      </c>
      <c r="AA31" s="6"/>
    </row>
    <row r="32" spans="1:27" ht="15.75" customHeight="1">
      <c r="A32" s="53" t="s">
        <v>67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6"/>
    </row>
    <row r="33" spans="1:27" ht="12.75">
      <c r="A33" s="46" t="s">
        <v>69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6"/>
    </row>
    <row r="34" spans="1:27" ht="37.5" customHeight="1">
      <c r="A34" s="11">
        <v>10</v>
      </c>
      <c r="B34" s="4" t="s">
        <v>25</v>
      </c>
      <c r="C34" s="4" t="s">
        <v>29</v>
      </c>
      <c r="D34" s="4" t="s">
        <v>31</v>
      </c>
      <c r="E34" s="10">
        <v>10</v>
      </c>
      <c r="F34" s="10">
        <v>1</v>
      </c>
      <c r="G34" s="4">
        <v>19300</v>
      </c>
      <c r="H34" s="4">
        <v>19300</v>
      </c>
      <c r="I34" s="4">
        <v>4000</v>
      </c>
      <c r="J34" s="4">
        <v>4500</v>
      </c>
      <c r="K34" s="1">
        <v>0</v>
      </c>
      <c r="L34" s="1">
        <v>0</v>
      </c>
      <c r="M34" s="2">
        <f aca="true" t="shared" si="7" ref="M34:M40">N34*E34</f>
        <v>186000</v>
      </c>
      <c r="N34" s="7">
        <v>18600</v>
      </c>
      <c r="O34" s="1">
        <v>0</v>
      </c>
      <c r="P34" s="1">
        <v>0</v>
      </c>
      <c r="Q34" s="2">
        <f>J34*F34*2</f>
        <v>9000</v>
      </c>
      <c r="R34" s="1">
        <v>0</v>
      </c>
      <c r="S34" s="2">
        <f>E34*(G34+I34)-M34</f>
        <v>47000</v>
      </c>
      <c r="T34" s="4">
        <f aca="true" t="shared" si="8" ref="T34:T40">S34/E34</f>
        <v>4700</v>
      </c>
      <c r="U34" s="5">
        <v>0</v>
      </c>
      <c r="V34" s="5">
        <v>0</v>
      </c>
      <c r="W34" s="2">
        <f aca="true" t="shared" si="9" ref="W34:W40">SUM(M34+O34+Q34+S34+U34)</f>
        <v>242000</v>
      </c>
      <c r="X34" s="2">
        <f>E34*(G34+I34)+F34*J34*2</f>
        <v>242000</v>
      </c>
      <c r="Y34" s="4">
        <v>0</v>
      </c>
      <c r="Z34" s="4">
        <v>0</v>
      </c>
      <c r="AA34" s="6"/>
    </row>
    <row r="35" spans="1:27" ht="33.75" customHeight="1">
      <c r="A35" s="10">
        <f aca="true" t="shared" si="10" ref="A35:A40">A34+1</f>
        <v>11</v>
      </c>
      <c r="B35" s="4" t="s">
        <v>32</v>
      </c>
      <c r="C35" s="4" t="s">
        <v>29</v>
      </c>
      <c r="D35" s="4" t="s">
        <v>33</v>
      </c>
      <c r="E35" s="10">
        <v>10</v>
      </c>
      <c r="F35" s="10">
        <v>1</v>
      </c>
      <c r="G35" s="4">
        <v>19300</v>
      </c>
      <c r="H35" s="4">
        <v>19300</v>
      </c>
      <c r="I35" s="4">
        <v>0</v>
      </c>
      <c r="J35" s="4">
        <v>0</v>
      </c>
      <c r="K35" s="1">
        <v>0</v>
      </c>
      <c r="L35" s="1">
        <v>0</v>
      </c>
      <c r="M35" s="2">
        <f t="shared" si="7"/>
        <v>186000</v>
      </c>
      <c r="N35" s="4">
        <v>18600</v>
      </c>
      <c r="O35" s="1">
        <v>0</v>
      </c>
      <c r="P35" s="1">
        <v>0</v>
      </c>
      <c r="Q35" s="2">
        <f>J35*F35</f>
        <v>0</v>
      </c>
      <c r="R35" s="1">
        <v>0</v>
      </c>
      <c r="S35" s="2">
        <f>E35*(G35+I35)-M35</f>
        <v>7000</v>
      </c>
      <c r="T35" s="4">
        <f t="shared" si="8"/>
        <v>700</v>
      </c>
      <c r="U35" s="5">
        <v>0</v>
      </c>
      <c r="V35" s="5">
        <v>0</v>
      </c>
      <c r="W35" s="2">
        <f t="shared" si="9"/>
        <v>193000</v>
      </c>
      <c r="X35" s="2">
        <f>E35*(G35+I35)+F35*J35</f>
        <v>193000</v>
      </c>
      <c r="Y35" s="4">
        <v>0</v>
      </c>
      <c r="Z35" s="4">
        <v>0</v>
      </c>
      <c r="AA35" s="6"/>
    </row>
    <row r="36" spans="1:27" ht="50.25" customHeight="1">
      <c r="A36" s="10">
        <f t="shared" si="10"/>
        <v>12</v>
      </c>
      <c r="B36" s="4" t="s">
        <v>59</v>
      </c>
      <c r="C36" s="4" t="s">
        <v>47</v>
      </c>
      <c r="D36" s="4" t="s">
        <v>70</v>
      </c>
      <c r="E36" s="10">
        <v>14</v>
      </c>
      <c r="F36" s="10">
        <v>1</v>
      </c>
      <c r="G36" s="4">
        <v>23600</v>
      </c>
      <c r="H36" s="4">
        <v>23600</v>
      </c>
      <c r="I36" s="4">
        <v>12500</v>
      </c>
      <c r="J36" s="4">
        <v>13400</v>
      </c>
      <c r="K36" s="1">
        <v>0</v>
      </c>
      <c r="L36" s="1">
        <v>0</v>
      </c>
      <c r="M36" s="2">
        <f t="shared" si="7"/>
        <v>260400</v>
      </c>
      <c r="N36" s="4">
        <v>18600</v>
      </c>
      <c r="O36" s="1">
        <v>0</v>
      </c>
      <c r="P36" s="1">
        <v>0</v>
      </c>
      <c r="Q36" s="2">
        <v>28000</v>
      </c>
      <c r="R36" s="1">
        <f>Q36/E36</f>
        <v>2000</v>
      </c>
      <c r="S36" s="2">
        <f>E36*(G36+I36)+F36*H36-M36-Q36</f>
        <v>240600</v>
      </c>
      <c r="T36" s="4">
        <f t="shared" si="8"/>
        <v>17185.714285714286</v>
      </c>
      <c r="U36" s="2">
        <f>F36*J36</f>
        <v>13400</v>
      </c>
      <c r="V36" s="4">
        <f>U36/F36</f>
        <v>13400</v>
      </c>
      <c r="W36" s="2">
        <f t="shared" si="9"/>
        <v>542400</v>
      </c>
      <c r="X36" s="2">
        <f>E36*(G36+I36)+F36*(H36+J36)+K36</f>
        <v>542400</v>
      </c>
      <c r="Y36" s="4">
        <v>0</v>
      </c>
      <c r="Z36" s="4">
        <v>0</v>
      </c>
      <c r="AA36" s="6"/>
    </row>
    <row r="37" spans="1:27" ht="34.5" customHeight="1">
      <c r="A37" s="10">
        <f t="shared" si="10"/>
        <v>13</v>
      </c>
      <c r="B37" s="5" t="s">
        <v>54</v>
      </c>
      <c r="C37" s="5" t="s">
        <v>29</v>
      </c>
      <c r="D37" s="5" t="s">
        <v>80</v>
      </c>
      <c r="E37" s="10">
        <v>19</v>
      </c>
      <c r="F37" s="10">
        <v>2</v>
      </c>
      <c r="G37" s="5">
        <v>23600</v>
      </c>
      <c r="H37" s="5">
        <v>23600</v>
      </c>
      <c r="I37" s="5">
        <v>12500</v>
      </c>
      <c r="J37" s="5">
        <v>13400</v>
      </c>
      <c r="K37" s="1">
        <v>0</v>
      </c>
      <c r="L37" s="1">
        <v>0</v>
      </c>
      <c r="M37" s="2">
        <f>N37*E37</f>
        <v>353400</v>
      </c>
      <c r="N37" s="5">
        <v>18600</v>
      </c>
      <c r="O37" s="1">
        <v>0</v>
      </c>
      <c r="P37" s="1">
        <v>0</v>
      </c>
      <c r="Q37" s="1">
        <f>E37*2000</f>
        <v>38000</v>
      </c>
      <c r="R37" s="1">
        <f>Q37/E37</f>
        <v>2000</v>
      </c>
      <c r="S37" s="2">
        <f>E37*(G37+I37)+F37*H37-M37-Q37</f>
        <v>341700</v>
      </c>
      <c r="T37" s="4">
        <f>S37/E37</f>
        <v>17984.21052631579</v>
      </c>
      <c r="U37" s="2">
        <f>F37*J37</f>
        <v>26800</v>
      </c>
      <c r="V37" s="4">
        <f>U37/F37</f>
        <v>13400</v>
      </c>
      <c r="W37" s="2">
        <f>SUM(M37+O37+Q37+S37+U37)</f>
        <v>759900</v>
      </c>
      <c r="X37" s="2">
        <f>E37*(G37+I37)+F37*(H37+J37)+K37</f>
        <v>759900</v>
      </c>
      <c r="Y37" s="4">
        <v>0</v>
      </c>
      <c r="Z37" s="4">
        <v>0</v>
      </c>
      <c r="AA37" s="6"/>
    </row>
    <row r="38" spans="1:27" ht="34.5" customHeight="1">
      <c r="A38" s="10">
        <f t="shared" si="10"/>
        <v>14</v>
      </c>
      <c r="B38" s="5" t="s">
        <v>54</v>
      </c>
      <c r="C38" s="5" t="s">
        <v>29</v>
      </c>
      <c r="D38" s="5" t="s">
        <v>51</v>
      </c>
      <c r="E38" s="10">
        <v>10</v>
      </c>
      <c r="F38" s="10">
        <v>1</v>
      </c>
      <c r="G38" s="5">
        <v>23600</v>
      </c>
      <c r="H38" s="5">
        <v>23600</v>
      </c>
      <c r="I38" s="5">
        <v>12500</v>
      </c>
      <c r="J38" s="5">
        <v>13400</v>
      </c>
      <c r="K38" s="1">
        <v>0</v>
      </c>
      <c r="L38" s="1">
        <v>0</v>
      </c>
      <c r="M38" s="2">
        <f t="shared" si="7"/>
        <v>186000</v>
      </c>
      <c r="N38" s="5">
        <v>18600</v>
      </c>
      <c r="O38" s="1">
        <v>0</v>
      </c>
      <c r="P38" s="1">
        <v>0</v>
      </c>
      <c r="Q38" s="1">
        <f>E38*2000</f>
        <v>20000</v>
      </c>
      <c r="R38" s="1">
        <f>Q38/E38</f>
        <v>2000</v>
      </c>
      <c r="S38" s="2">
        <f>E38*(G38+I38)+F38*H38-M38-Q38</f>
        <v>178600</v>
      </c>
      <c r="T38" s="4">
        <f t="shared" si="8"/>
        <v>17860</v>
      </c>
      <c r="U38" s="2">
        <f>F38*J38</f>
        <v>13400</v>
      </c>
      <c r="V38" s="4">
        <f>U38/F38</f>
        <v>13400</v>
      </c>
      <c r="W38" s="2">
        <f t="shared" si="9"/>
        <v>398000</v>
      </c>
      <c r="X38" s="2">
        <f>E38*(G38+I38)+F38*(H38+J38)+K38</f>
        <v>398000</v>
      </c>
      <c r="Y38" s="4">
        <v>0</v>
      </c>
      <c r="Z38" s="4">
        <v>0</v>
      </c>
      <c r="AA38" s="6"/>
    </row>
    <row r="39" spans="1:27" ht="36.75" customHeight="1">
      <c r="A39" s="10">
        <f t="shared" si="10"/>
        <v>15</v>
      </c>
      <c r="B39" s="5" t="s">
        <v>54</v>
      </c>
      <c r="C39" s="5" t="s">
        <v>29</v>
      </c>
      <c r="D39" s="5" t="s">
        <v>81</v>
      </c>
      <c r="E39" s="10">
        <v>10</v>
      </c>
      <c r="F39" s="10">
        <v>1</v>
      </c>
      <c r="G39" s="5">
        <v>23600</v>
      </c>
      <c r="H39" s="5">
        <v>23600</v>
      </c>
      <c r="I39" s="5">
        <v>12500</v>
      </c>
      <c r="J39" s="5">
        <v>13400</v>
      </c>
      <c r="K39" s="1">
        <v>0</v>
      </c>
      <c r="L39" s="1">
        <v>0</v>
      </c>
      <c r="M39" s="2">
        <f t="shared" si="7"/>
        <v>186000</v>
      </c>
      <c r="N39" s="5">
        <v>18600</v>
      </c>
      <c r="O39" s="1">
        <v>0</v>
      </c>
      <c r="P39" s="1">
        <v>0</v>
      </c>
      <c r="Q39" s="1">
        <f>E39*2000</f>
        <v>20000</v>
      </c>
      <c r="R39" s="1">
        <f>Q39/E39</f>
        <v>2000</v>
      </c>
      <c r="S39" s="2">
        <f>E39*(G39+I39)+F39*H39-M39-Q39</f>
        <v>178600</v>
      </c>
      <c r="T39" s="4">
        <f t="shared" si="8"/>
        <v>17860</v>
      </c>
      <c r="U39" s="2">
        <f>F39*J39</f>
        <v>13400</v>
      </c>
      <c r="V39" s="4">
        <f>U39/F39</f>
        <v>13400</v>
      </c>
      <c r="W39" s="2">
        <f t="shared" si="9"/>
        <v>398000</v>
      </c>
      <c r="X39" s="2">
        <f>E39*(G39+I39)+F39*(H39+J39)+K39</f>
        <v>398000</v>
      </c>
      <c r="Y39" s="4">
        <v>0</v>
      </c>
      <c r="Z39" s="4">
        <v>0</v>
      </c>
      <c r="AA39" s="6"/>
    </row>
    <row r="40" spans="1:27" ht="29.25" customHeight="1">
      <c r="A40" s="10">
        <f t="shared" si="10"/>
        <v>16</v>
      </c>
      <c r="B40" s="4" t="s">
        <v>28</v>
      </c>
      <c r="C40" s="5" t="s">
        <v>29</v>
      </c>
      <c r="D40" s="5" t="s">
        <v>42</v>
      </c>
      <c r="E40" s="10">
        <v>21</v>
      </c>
      <c r="F40" s="10">
        <v>2</v>
      </c>
      <c r="G40" s="5">
        <v>23600</v>
      </c>
      <c r="H40" s="5">
        <v>23600</v>
      </c>
      <c r="I40" s="5">
        <v>12500</v>
      </c>
      <c r="J40" s="5">
        <v>13400</v>
      </c>
      <c r="K40" s="1">
        <v>0</v>
      </c>
      <c r="L40" s="1">
        <v>0</v>
      </c>
      <c r="M40" s="2">
        <f t="shared" si="7"/>
        <v>390600</v>
      </c>
      <c r="N40" s="5">
        <v>18600</v>
      </c>
      <c r="O40" s="1">
        <v>0</v>
      </c>
      <c r="P40" s="1">
        <v>0</v>
      </c>
      <c r="Q40" s="1">
        <f>E40*2000</f>
        <v>42000</v>
      </c>
      <c r="R40" s="1">
        <f>Q40/E40</f>
        <v>2000</v>
      </c>
      <c r="S40" s="2">
        <f>E40*(G40+I40)+F40*H40-M40-Q40</f>
        <v>372700</v>
      </c>
      <c r="T40" s="4">
        <f t="shared" si="8"/>
        <v>17747.619047619046</v>
      </c>
      <c r="U40" s="2">
        <f>F40*J40</f>
        <v>26800</v>
      </c>
      <c r="V40" s="4">
        <f>U40/F40</f>
        <v>13400</v>
      </c>
      <c r="W40" s="2">
        <f t="shared" si="9"/>
        <v>832100</v>
      </c>
      <c r="X40" s="2">
        <f>E40*(G40+I40)+F40*(H40+J40)+K40</f>
        <v>832100</v>
      </c>
      <c r="Y40" s="4">
        <v>0</v>
      </c>
      <c r="Z40" s="4">
        <v>0</v>
      </c>
      <c r="AA40" s="6"/>
    </row>
    <row r="41" spans="1:27" ht="13.5" customHeight="1">
      <c r="A41" s="10"/>
      <c r="B41" s="27" t="s">
        <v>56</v>
      </c>
      <c r="C41" s="5"/>
      <c r="D41" s="5"/>
      <c r="E41" s="10">
        <f>SUM(E34:E40)</f>
        <v>94</v>
      </c>
      <c r="F41" s="10">
        <f>SUM(F36:F40)</f>
        <v>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2">
        <f>SUM(M34:M40)</f>
        <v>1748400</v>
      </c>
      <c r="N41" s="5">
        <v>0</v>
      </c>
      <c r="O41" s="1">
        <v>0</v>
      </c>
      <c r="P41" s="1">
        <v>0</v>
      </c>
      <c r="Q41" s="1">
        <f>SUM(Q34:Q40)</f>
        <v>157000</v>
      </c>
      <c r="R41" s="1">
        <v>0</v>
      </c>
      <c r="S41" s="2">
        <f>SUM(S34:S40)</f>
        <v>1366200</v>
      </c>
      <c r="T41" s="4"/>
      <c r="U41" s="1">
        <f>SUM(U36:U40)</f>
        <v>93800</v>
      </c>
      <c r="V41" s="5"/>
      <c r="W41" s="2">
        <f>SUM(W34:W40)</f>
        <v>3365400</v>
      </c>
      <c r="X41" s="2">
        <f>SUM(X34:X40)</f>
        <v>3365400</v>
      </c>
      <c r="Y41" s="4">
        <v>0</v>
      </c>
      <c r="Z41" s="4">
        <v>0</v>
      </c>
      <c r="AA41" s="6"/>
    </row>
    <row r="42" spans="1:27" ht="26.25" customHeight="1">
      <c r="A42" s="46" t="s">
        <v>72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6"/>
    </row>
    <row r="43" spans="1:27" s="9" customFormat="1" ht="12.75" customHeight="1" thickBot="1">
      <c r="A43" s="49" t="s">
        <v>57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8"/>
    </row>
    <row r="44" spans="1:27" ht="24" customHeight="1">
      <c r="A44" s="13">
        <v>16</v>
      </c>
      <c r="B44" s="14" t="s">
        <v>28</v>
      </c>
      <c r="C44" s="14" t="s">
        <v>49</v>
      </c>
      <c r="D44" s="14" t="s">
        <v>50</v>
      </c>
      <c r="E44" s="15">
        <v>1</v>
      </c>
      <c r="F44" s="15">
        <v>0</v>
      </c>
      <c r="G44" s="14">
        <v>23600</v>
      </c>
      <c r="H44" s="14">
        <v>0</v>
      </c>
      <c r="I44" s="14">
        <v>12500</v>
      </c>
      <c r="J44" s="14">
        <v>0</v>
      </c>
      <c r="K44" s="14">
        <v>0</v>
      </c>
      <c r="L44" s="14">
        <v>0</v>
      </c>
      <c r="M44" s="16">
        <f>N44*E44</f>
        <v>23600</v>
      </c>
      <c r="N44" s="14">
        <v>23600</v>
      </c>
      <c r="O44" s="16">
        <v>0</v>
      </c>
      <c r="P44" s="14">
        <v>0</v>
      </c>
      <c r="Q44" s="16">
        <v>0</v>
      </c>
      <c r="R44" s="14">
        <v>0</v>
      </c>
      <c r="S44" s="16">
        <f>E44*(G44+I44)-M44-Q44</f>
        <v>12500</v>
      </c>
      <c r="T44" s="14">
        <f>S44/E44</f>
        <v>12500</v>
      </c>
      <c r="U44" s="16">
        <v>0</v>
      </c>
      <c r="V44" s="14">
        <v>0</v>
      </c>
      <c r="W44" s="16">
        <f>M44+S44</f>
        <v>36100</v>
      </c>
      <c r="X44" s="16">
        <f>E44*(G44+I44)+F44*(H44+J44)</f>
        <v>36100</v>
      </c>
      <c r="Y44" s="4">
        <v>0</v>
      </c>
      <c r="Z44" s="4">
        <v>0</v>
      </c>
      <c r="AA44" s="6"/>
    </row>
    <row r="45" spans="1:27" ht="14.25" customHeight="1" thickBot="1">
      <c r="A45" s="17"/>
      <c r="B45" s="26" t="s">
        <v>56</v>
      </c>
      <c r="C45" s="18"/>
      <c r="D45" s="18"/>
      <c r="E45" s="19">
        <v>1</v>
      </c>
      <c r="F45" s="19"/>
      <c r="G45" s="18"/>
      <c r="H45" s="18"/>
      <c r="I45" s="18"/>
      <c r="J45" s="18"/>
      <c r="K45" s="18"/>
      <c r="L45" s="18"/>
      <c r="M45" s="20">
        <f>SUM(M44)</f>
        <v>23600</v>
      </c>
      <c r="N45" s="18"/>
      <c r="O45" s="20">
        <f aca="true" t="shared" si="11" ref="O45:W45">SUM(O44)</f>
        <v>0</v>
      </c>
      <c r="P45" s="18">
        <f t="shared" si="11"/>
        <v>0</v>
      </c>
      <c r="Q45" s="20">
        <f t="shared" si="11"/>
        <v>0</v>
      </c>
      <c r="R45" s="18">
        <f t="shared" si="11"/>
        <v>0</v>
      </c>
      <c r="S45" s="20">
        <f t="shared" si="11"/>
        <v>12500</v>
      </c>
      <c r="T45" s="18">
        <v>0</v>
      </c>
      <c r="U45" s="20">
        <f t="shared" si="11"/>
        <v>0</v>
      </c>
      <c r="V45" s="18">
        <f t="shared" si="11"/>
        <v>0</v>
      </c>
      <c r="W45" s="20">
        <f t="shared" si="11"/>
        <v>36100</v>
      </c>
      <c r="X45" s="20">
        <f>SUM(X44)</f>
        <v>36100</v>
      </c>
      <c r="Y45" s="4">
        <v>0</v>
      </c>
      <c r="Z45" s="4">
        <v>0</v>
      </c>
      <c r="AA45" s="6"/>
    </row>
    <row r="46" spans="1:26" ht="13.5" thickBot="1">
      <c r="A46" s="30"/>
      <c r="B46" s="31" t="s">
        <v>58</v>
      </c>
      <c r="C46" s="32"/>
      <c r="D46" s="32"/>
      <c r="E46" s="33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4"/>
    </row>
    <row r="47" spans="1:27" ht="16.5" customHeight="1">
      <c r="A47" s="23">
        <v>17</v>
      </c>
      <c r="B47" s="22" t="s">
        <v>40</v>
      </c>
      <c r="C47" s="22" t="s">
        <v>41</v>
      </c>
      <c r="D47" s="22" t="s">
        <v>48</v>
      </c>
      <c r="E47" s="21">
        <v>8</v>
      </c>
      <c r="F47" s="21">
        <v>0</v>
      </c>
      <c r="G47" s="22"/>
      <c r="H47" s="22"/>
      <c r="I47" s="22">
        <v>0</v>
      </c>
      <c r="J47" s="22">
        <v>0</v>
      </c>
      <c r="K47" s="22">
        <v>0</v>
      </c>
      <c r="L47" s="22">
        <v>0</v>
      </c>
      <c r="M47" s="28">
        <f>N47*E47</f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8">
        <f>E47*(G47+I47)+F47*(H47+J47)-M47+K47</f>
        <v>0</v>
      </c>
      <c r="T47" s="29">
        <f>S47/E47</f>
        <v>0</v>
      </c>
      <c r="U47" s="22">
        <v>0</v>
      </c>
      <c r="V47" s="22">
        <v>0</v>
      </c>
      <c r="W47" s="28">
        <f>SUM(M47+O47+Q47+S47+U47)</f>
        <v>0</v>
      </c>
      <c r="X47" s="28">
        <f>E47*(G47+I47)+F47*(H47+J47)+K47</f>
        <v>0</v>
      </c>
      <c r="Y47" s="29">
        <v>0</v>
      </c>
      <c r="Z47" s="29">
        <v>0</v>
      </c>
      <c r="AA47" s="6"/>
    </row>
    <row r="48" spans="1:27" ht="12.75" customHeight="1" thickBot="1">
      <c r="A48" s="24"/>
      <c r="B48" s="26" t="s">
        <v>56</v>
      </c>
      <c r="C48" s="25"/>
      <c r="D48" s="25"/>
      <c r="E48" s="19">
        <v>8</v>
      </c>
      <c r="F48" s="19"/>
      <c r="G48" s="25"/>
      <c r="H48" s="25"/>
      <c r="I48" s="25">
        <v>0</v>
      </c>
      <c r="J48" s="25">
        <v>0</v>
      </c>
      <c r="K48" s="25">
        <v>0</v>
      </c>
      <c r="L48" s="25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4">
        <v>0</v>
      </c>
      <c r="Z48" s="4">
        <v>0</v>
      </c>
      <c r="AA48" s="6"/>
    </row>
    <row r="49" spans="1:27" ht="12.75">
      <c r="A49" s="43" t="s">
        <v>0</v>
      </c>
      <c r="B49" s="40" t="s">
        <v>1</v>
      </c>
      <c r="C49" s="40" t="s">
        <v>2</v>
      </c>
      <c r="D49" s="40" t="s">
        <v>3</v>
      </c>
      <c r="E49" s="43" t="s">
        <v>4</v>
      </c>
      <c r="F49" s="43"/>
      <c r="G49" s="43" t="s">
        <v>5</v>
      </c>
      <c r="H49" s="43"/>
      <c r="I49" s="43" t="s">
        <v>6</v>
      </c>
      <c r="J49" s="43"/>
      <c r="K49" s="41" t="s">
        <v>43</v>
      </c>
      <c r="L49" s="44"/>
      <c r="M49" s="40" t="s">
        <v>7</v>
      </c>
      <c r="N49" s="40"/>
      <c r="O49" s="43" t="s">
        <v>8</v>
      </c>
      <c r="P49" s="43"/>
      <c r="Q49" s="43"/>
      <c r="R49" s="43"/>
      <c r="S49" s="43"/>
      <c r="T49" s="43"/>
      <c r="U49" s="43"/>
      <c r="V49" s="43"/>
      <c r="W49" s="43"/>
      <c r="X49" s="40" t="s">
        <v>9</v>
      </c>
      <c r="Y49" s="40" t="s">
        <v>10</v>
      </c>
      <c r="Z49" s="40"/>
      <c r="AA49" s="6"/>
    </row>
    <row r="50" spans="1:27" ht="33.75" customHeight="1">
      <c r="A50" s="43"/>
      <c r="B50" s="40"/>
      <c r="C50" s="40"/>
      <c r="D50" s="40"/>
      <c r="E50" s="40" t="s">
        <v>11</v>
      </c>
      <c r="F50" s="40" t="s">
        <v>12</v>
      </c>
      <c r="G50" s="43"/>
      <c r="H50" s="43"/>
      <c r="I50" s="43"/>
      <c r="J50" s="43"/>
      <c r="K50" s="44"/>
      <c r="L50" s="44"/>
      <c r="M50" s="40"/>
      <c r="N50" s="40"/>
      <c r="O50" s="40" t="s">
        <v>13</v>
      </c>
      <c r="P50" s="40"/>
      <c r="Q50" s="40" t="s">
        <v>14</v>
      </c>
      <c r="R50" s="40"/>
      <c r="S50" s="40" t="s">
        <v>15</v>
      </c>
      <c r="T50" s="40"/>
      <c r="U50" s="40" t="s">
        <v>16</v>
      </c>
      <c r="V50" s="40"/>
      <c r="W50" s="40" t="s">
        <v>17</v>
      </c>
      <c r="X50" s="40"/>
      <c r="Y50" s="40"/>
      <c r="Z50" s="40"/>
      <c r="AA50" s="6"/>
    </row>
    <row r="51" spans="1:27" ht="22.5" customHeight="1">
      <c r="A51" s="43"/>
      <c r="B51" s="40"/>
      <c r="C51" s="40"/>
      <c r="D51" s="40"/>
      <c r="E51" s="40"/>
      <c r="F51" s="40"/>
      <c r="G51" s="40" t="s">
        <v>11</v>
      </c>
      <c r="H51" s="40" t="s">
        <v>12</v>
      </c>
      <c r="I51" s="40" t="s">
        <v>11</v>
      </c>
      <c r="J51" s="40" t="s">
        <v>12</v>
      </c>
      <c r="K51" s="41" t="s">
        <v>44</v>
      </c>
      <c r="L51" s="41" t="s">
        <v>45</v>
      </c>
      <c r="M51" s="40"/>
      <c r="N51" s="40"/>
      <c r="O51" s="40" t="s">
        <v>18</v>
      </c>
      <c r="P51" s="40"/>
      <c r="Q51" s="40"/>
      <c r="R51" s="40"/>
      <c r="S51" s="40" t="s">
        <v>19</v>
      </c>
      <c r="T51" s="40"/>
      <c r="U51" s="40"/>
      <c r="V51" s="40"/>
      <c r="W51" s="40"/>
      <c r="X51" s="40"/>
      <c r="Y51" s="40"/>
      <c r="Z51" s="40"/>
      <c r="AA51" s="6"/>
    </row>
    <row r="52" spans="1:27" ht="12.75">
      <c r="A52" s="43"/>
      <c r="B52" s="40"/>
      <c r="C52" s="40"/>
      <c r="D52" s="40"/>
      <c r="E52" s="40"/>
      <c r="F52" s="40"/>
      <c r="G52" s="40"/>
      <c r="H52" s="40"/>
      <c r="I52" s="40"/>
      <c r="J52" s="40"/>
      <c r="K52" s="42"/>
      <c r="L52" s="41"/>
      <c r="M52" s="40" t="s">
        <v>20</v>
      </c>
      <c r="N52" s="40" t="s">
        <v>21</v>
      </c>
      <c r="O52" s="40" t="s">
        <v>20</v>
      </c>
      <c r="P52" s="40" t="s">
        <v>21</v>
      </c>
      <c r="Q52" s="40" t="s">
        <v>20</v>
      </c>
      <c r="R52" s="40" t="s">
        <v>21</v>
      </c>
      <c r="S52" s="40" t="s">
        <v>20</v>
      </c>
      <c r="T52" s="40" t="s">
        <v>21</v>
      </c>
      <c r="U52" s="40" t="s">
        <v>20</v>
      </c>
      <c r="V52" s="40" t="s">
        <v>21</v>
      </c>
      <c r="W52" s="40"/>
      <c r="X52" s="40"/>
      <c r="Y52" s="40" t="s">
        <v>20</v>
      </c>
      <c r="Z52" s="40" t="s">
        <v>21</v>
      </c>
      <c r="AA52" s="6"/>
    </row>
    <row r="53" spans="1:27" ht="12.75">
      <c r="A53" s="43"/>
      <c r="B53" s="40"/>
      <c r="C53" s="40"/>
      <c r="D53" s="40"/>
      <c r="E53" s="40"/>
      <c r="F53" s="40"/>
      <c r="G53" s="40"/>
      <c r="H53" s="40"/>
      <c r="I53" s="40"/>
      <c r="J53" s="40"/>
      <c r="K53" s="42"/>
      <c r="L53" s="41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6"/>
    </row>
    <row r="54" spans="1:27" s="38" customFormat="1" ht="12.75">
      <c r="A54" s="35"/>
      <c r="B54" s="36" t="s">
        <v>71</v>
      </c>
      <c r="C54" s="36"/>
      <c r="D54" s="36"/>
      <c r="E54" s="35">
        <f>E48+E45+E41+E31+E17</f>
        <v>211</v>
      </c>
      <c r="F54" s="35">
        <f>F48+F45+F41+F31+F17</f>
        <v>21</v>
      </c>
      <c r="G54" s="36"/>
      <c r="H54" s="36"/>
      <c r="I54" s="36">
        <v>0</v>
      </c>
      <c r="J54" s="36">
        <v>0</v>
      </c>
      <c r="K54" s="36">
        <v>0</v>
      </c>
      <c r="L54" s="36">
        <v>0</v>
      </c>
      <c r="M54" s="37">
        <f aca="true" t="shared" si="12" ref="M54:Z54">M45+M41+M31+M17</f>
        <v>3646400</v>
      </c>
      <c r="N54" s="37">
        <f t="shared" si="12"/>
        <v>0</v>
      </c>
      <c r="O54" s="37">
        <f t="shared" si="12"/>
        <v>0</v>
      </c>
      <c r="P54" s="37">
        <f t="shared" si="12"/>
        <v>0</v>
      </c>
      <c r="Q54" s="37">
        <f t="shared" si="12"/>
        <v>239400</v>
      </c>
      <c r="R54" s="37">
        <f t="shared" si="12"/>
        <v>0</v>
      </c>
      <c r="S54" s="37">
        <f t="shared" si="12"/>
        <v>1681740</v>
      </c>
      <c r="T54" s="37">
        <f t="shared" si="12"/>
        <v>0</v>
      </c>
      <c r="U54" s="37">
        <f t="shared" si="12"/>
        <v>93800</v>
      </c>
      <c r="V54" s="37">
        <f t="shared" si="12"/>
        <v>0</v>
      </c>
      <c r="W54" s="37">
        <f t="shared" si="12"/>
        <v>5627640</v>
      </c>
      <c r="X54" s="37">
        <f t="shared" si="12"/>
        <v>5676340</v>
      </c>
      <c r="Y54" s="37">
        <f t="shared" si="12"/>
        <v>0</v>
      </c>
      <c r="Z54" s="37">
        <f t="shared" si="12"/>
        <v>0</v>
      </c>
      <c r="AA54" s="12"/>
    </row>
    <row r="55" spans="1:19" ht="17.25" customHeight="1">
      <c r="A55" s="52" t="s">
        <v>68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</sheetData>
  <sheetProtection/>
  <mergeCells count="92">
    <mergeCell ref="Y7:Z9"/>
    <mergeCell ref="E7:F7"/>
    <mergeCell ref="G7:H8"/>
    <mergeCell ref="I7:J8"/>
    <mergeCell ref="K7:L8"/>
    <mergeCell ref="F8:F11"/>
    <mergeCell ref="H9:H11"/>
    <mergeCell ref="I9:I11"/>
    <mergeCell ref="A7:A11"/>
    <mergeCell ref="B7:B11"/>
    <mergeCell ref="C7:C11"/>
    <mergeCell ref="D7:D11"/>
    <mergeCell ref="O7:W7"/>
    <mergeCell ref="X7:X11"/>
    <mergeCell ref="E8:E11"/>
    <mergeCell ref="O8:P8"/>
    <mergeCell ref="Q8:R9"/>
    <mergeCell ref="S8:T8"/>
    <mergeCell ref="L9:L11"/>
    <mergeCell ref="G9:G11"/>
    <mergeCell ref="J9:J11"/>
    <mergeCell ref="K9:K11"/>
    <mergeCell ref="M7:N9"/>
    <mergeCell ref="Y10:Y11"/>
    <mergeCell ref="M10:M11"/>
    <mergeCell ref="N10:N11"/>
    <mergeCell ref="O10:O11"/>
    <mergeCell ref="P10:P11"/>
    <mergeCell ref="U8:V9"/>
    <mergeCell ref="O9:P9"/>
    <mergeCell ref="S9:T9"/>
    <mergeCell ref="R10:R11"/>
    <mergeCell ref="A19:Z19"/>
    <mergeCell ref="U1:Z1"/>
    <mergeCell ref="A5:Z5"/>
    <mergeCell ref="Z10:Z11"/>
    <mergeCell ref="S10:S11"/>
    <mergeCell ref="T10:T11"/>
    <mergeCell ref="U10:U11"/>
    <mergeCell ref="V10:V11"/>
    <mergeCell ref="W8:W11"/>
    <mergeCell ref="Q10:Q11"/>
    <mergeCell ref="A55:S55"/>
    <mergeCell ref="A42:Z42"/>
    <mergeCell ref="A49:A53"/>
    <mergeCell ref="B49:B53"/>
    <mergeCell ref="C49:C53"/>
    <mergeCell ref="D49:D53"/>
    <mergeCell ref="E49:F49"/>
    <mergeCell ref="G49:H50"/>
    <mergeCell ref="S52:S53"/>
    <mergeCell ref="U2:Z2"/>
    <mergeCell ref="U3:Z3"/>
    <mergeCell ref="A4:Z4"/>
    <mergeCell ref="A6:Z6"/>
    <mergeCell ref="A13:Z13"/>
    <mergeCell ref="A43:Z43"/>
    <mergeCell ref="A18:Z18"/>
    <mergeCell ref="A32:Z32"/>
    <mergeCell ref="A33:Z33"/>
    <mergeCell ref="M52:M53"/>
    <mergeCell ref="N52:N53"/>
    <mergeCell ref="O52:O53"/>
    <mergeCell ref="P52:P53"/>
    <mergeCell ref="Q52:Q53"/>
    <mergeCell ref="R52:R53"/>
    <mergeCell ref="O50:P50"/>
    <mergeCell ref="Q50:R51"/>
    <mergeCell ref="G51:G53"/>
    <mergeCell ref="I49:J50"/>
    <mergeCell ref="K49:L50"/>
    <mergeCell ref="M49:N51"/>
    <mergeCell ref="O49:W49"/>
    <mergeCell ref="L51:L53"/>
    <mergeCell ref="O51:P51"/>
    <mergeCell ref="S51:T51"/>
    <mergeCell ref="H51:H53"/>
    <mergeCell ref="I51:I53"/>
    <mergeCell ref="J51:J53"/>
    <mergeCell ref="K51:K53"/>
    <mergeCell ref="E50:E53"/>
    <mergeCell ref="F50:F53"/>
    <mergeCell ref="Z52:Z53"/>
    <mergeCell ref="T52:T53"/>
    <mergeCell ref="U52:U53"/>
    <mergeCell ref="V52:V53"/>
    <mergeCell ref="Y52:Y53"/>
    <mergeCell ref="X49:X53"/>
    <mergeCell ref="Y49:Z51"/>
    <mergeCell ref="S50:T50"/>
    <mergeCell ref="U50:V51"/>
    <mergeCell ref="W50:W53"/>
  </mergeCells>
  <printOptions/>
  <pageMargins left="0.75" right="0.75" top="0.5" bottom="0.53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Сологубова Н.В.</dc:creator>
  <cp:keywords/>
  <dc:description/>
  <cp:lastModifiedBy>Бажукова</cp:lastModifiedBy>
  <cp:lastPrinted>2014-05-19T07:17:41Z</cp:lastPrinted>
  <dcterms:created xsi:type="dcterms:W3CDTF">2014-03-11T07:39:45Z</dcterms:created>
  <dcterms:modified xsi:type="dcterms:W3CDTF">2014-05-22T10:30:46Z</dcterms:modified>
  <cp:category/>
  <cp:version/>
  <cp:contentType/>
  <cp:contentStatus/>
</cp:coreProperties>
</file>