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60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<sst xmlns="http://schemas.openxmlformats.org/spreadsheetml/2006/main" count="170" uniqueCount="87">
  <si>
    <t>№</t>
  </si>
  <si>
    <t>Место отдыха</t>
  </si>
  <si>
    <t>Категория детей</t>
  </si>
  <si>
    <t>Примерные сроки заезда</t>
  </si>
  <si>
    <t>Кол-во путёвок</t>
  </si>
  <si>
    <t>Цена путёвки без проезда (руб.)</t>
  </si>
  <si>
    <t>Стоимость проезда (руб.)</t>
  </si>
  <si>
    <t>Средства республиканского бюджета РК, руб</t>
  </si>
  <si>
    <t xml:space="preserve">Средства на софинансирование </t>
  </si>
  <si>
    <t>ВСЕГО,руб.</t>
  </si>
  <si>
    <t>Сумма родительского взноса за путевку, утвержденная Коорд.советом</t>
  </si>
  <si>
    <t>для детей</t>
  </si>
  <si>
    <t>для сопровождающих</t>
  </si>
  <si>
    <t>Средства субсидии из Республиканского бюджета РК,</t>
  </si>
  <si>
    <t>Средства местного бюджета, руб</t>
  </si>
  <si>
    <t>Средства родителей,</t>
  </si>
  <si>
    <t>Средства сопровождающих, руб.</t>
  </si>
  <si>
    <t>ИТОГО, руб.</t>
  </si>
  <si>
    <t xml:space="preserve"> Руб.</t>
  </si>
  <si>
    <t>предприятий, организаций, руб.</t>
  </si>
  <si>
    <t>всего</t>
  </si>
  <si>
    <t>На 1 человека</t>
  </si>
  <si>
    <t>Профильный лагерь г. Санкт-Петербург с заездом в Великий Новгород «Древняя Русь – молодая Россия от Великого Новгорода до столицы Российской империи»</t>
  </si>
  <si>
    <t>Др. категории</t>
  </si>
  <si>
    <t>30.03.2014-04.04.2014</t>
  </si>
  <si>
    <t>ДСОЛ «Митино», Кировская область, Слободский район, д.Митино</t>
  </si>
  <si>
    <t>ТЖС</t>
  </si>
  <si>
    <t>19.06.2014-09.07.2014</t>
  </si>
  <si>
    <t>ДСОЛ «Черноморская зорька», г.Анапа</t>
  </si>
  <si>
    <t>Др.категории</t>
  </si>
  <si>
    <t>24.06.2014-14.07.2014</t>
  </si>
  <si>
    <t>09.07.2014-29.07.2014</t>
  </si>
  <si>
    <t>Детский оздоровительно-образовательный центр «Гренада»  (Радлун)</t>
  </si>
  <si>
    <t>27.07.2014-16.08.2014</t>
  </si>
  <si>
    <t>Детский оздоровительный лагерь «Чайка», РК Сыктывдинский р-н</t>
  </si>
  <si>
    <t>ДСОЛ «Черная речка», Ярославская область, Рыбинский район, д.Дегтярицы</t>
  </si>
  <si>
    <t>Профильный лагерь г.Ярославль</t>
  </si>
  <si>
    <t>24.09.2014-28.09.2014</t>
  </si>
  <si>
    <t>Профильный лагерь г.Санкт-Петербург</t>
  </si>
  <si>
    <t>27.10.2014-02.11.2014</t>
  </si>
  <si>
    <t>Сахареж (Путевки РЖД)</t>
  </si>
  <si>
    <t>РЖД</t>
  </si>
  <si>
    <t>11.09.2014-01.10.2014</t>
  </si>
  <si>
    <t>стоимость страховки (профильные туры)</t>
  </si>
  <si>
    <t xml:space="preserve">всего </t>
  </si>
  <si>
    <t>на 1 человека</t>
  </si>
  <si>
    <t>на территории Республики Коми и за её пределами</t>
  </si>
  <si>
    <t xml:space="preserve">Др.категории </t>
  </si>
  <si>
    <t>02.06-22.06</t>
  </si>
  <si>
    <t>одаренные дети</t>
  </si>
  <si>
    <t>04.06-24.06</t>
  </si>
  <si>
    <t>22.08.2014-11.09.2014</t>
  </si>
  <si>
    <t>09.08.2014-29.08.2014</t>
  </si>
  <si>
    <t>23.08.2014-11.09.2014</t>
  </si>
  <si>
    <t>ДСОЛ "Энергетик" Краснодарский край, г. Анапа,   п. Сукко</t>
  </si>
  <si>
    <t>17.10.2014-06.11.2014</t>
  </si>
  <si>
    <t>ИТОГО:</t>
  </si>
  <si>
    <t>ОДАРЕННЫЕ ДЕТИ, СПОРТСМЕНЫ</t>
  </si>
  <si>
    <t>ПУТЕВКИ РЖД</t>
  </si>
  <si>
    <t>ДСОЛ «Солнечный», Краснодарский край, Геленджикский район, с.Кабардинка</t>
  </si>
  <si>
    <t>мероприятий по оздоровлению детей школьного возраста в детских оздоровительных лагерях и санаториях</t>
  </si>
  <si>
    <t>ПРИМЕРНЫЙ ПЛАН*</t>
  </si>
  <si>
    <t>** Сумма родительского взноса может увеличиться в зависимости от стоимости страховки. Стоимость страховки определяется на момент отправления группы и оговаривается дополнительно.</t>
  </si>
  <si>
    <t>ВЫЕЗДЫ ДЕТЕЙ ТЖС ***</t>
  </si>
  <si>
    <t>ПРОФИЛЬНЫЕ ЛАГЕРЯ **</t>
  </si>
  <si>
    <t>*Возможно внесение изменений в связи с перераспределением путевок и выделением дополнительных мест по программе софинансирования Центром по туризму</t>
  </si>
  <si>
    <t>ВЫЕЗДЫ ДЕТЕЙ ДРУГИХ КАТЕГОРИЙ****</t>
  </si>
  <si>
    <t>03.06.2014 - 23.06.2014</t>
  </si>
  <si>
    <t>ИТОГО ЗА 2014 ГОД:</t>
  </si>
  <si>
    <t>****Оплата дороги сопровождающих в лагеря республики Коми не учитывается, в связи с автобусной доставкой. Оплата дороги сопровождающих в ДСОЛ "Митино", Кировская область осуществляется за счет средств муниципальнго бюджета. Расчет сделан с учетом того, что сопровождающий отвозит группу детей и возвращается обратно. Оплата дороги сопровождающих, сопровождающих детей в ДСОЛ на побережье Черного моря,  оплачивается за счет средств сопровождающих. Стоимость путевки сопровождающего включена в родительский взнос.</t>
  </si>
  <si>
    <t>25.09.2014-15.10.2014</t>
  </si>
  <si>
    <t>дорога сопровождающих без детей</t>
  </si>
  <si>
    <t>5.1</t>
  </si>
  <si>
    <t>8.1</t>
  </si>
  <si>
    <t>9.1</t>
  </si>
  <si>
    <t>03.06.2014-23.06.2014</t>
  </si>
  <si>
    <t>28.08.2014-17.09.2014</t>
  </si>
  <si>
    <t>26.03.2014-29.04.2014</t>
  </si>
  <si>
    <t>6.1</t>
  </si>
  <si>
    <t>10.1</t>
  </si>
  <si>
    <t>***Оплата дороги сопровождающих выплачиватся за счёт местного бюджета. Стоимость дороги расчитана с условием, что сопровождающий везет детей и возвращается обратно.</t>
  </si>
  <si>
    <t>11</t>
  </si>
  <si>
    <t>ДООЦ «Гренада», Республика Коми</t>
  </si>
  <si>
    <t>18.08.2014 -31.08.2014</t>
  </si>
  <si>
    <t xml:space="preserve">   «Приложение № 4 к постановлению администрации                                                                     муниципального района "Княжпогостский"</t>
  </si>
  <si>
    <t>»</t>
  </si>
  <si>
    <t>от 2 октября 2014г. №841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</si>
</sst>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wrapText="1"/>
    </xf>
    <xf numFmtId="173" fontId="0" fillId="0" borderId="0" xfId="0" applyNumberFormat="1" applyAlignment="1">
      <alignment wrapText="1"/>
    </xf>
    <xf numFmtId="173" fontId="2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173" fontId="1" fillId="0" borderId="0" xfId="0" applyNumberFormat="1" applyFont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8" fillId="0" borderId="0" xfId="0" applyNumberFormat="1" applyFont="1" applyAlignment="1">
      <alignment wrapText="1"/>
    </xf>
    <xf numFmtId="173" fontId="9" fillId="0" borderId="0" xfId="0" applyNumberFormat="1" applyFont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73" fontId="1" fillId="0" borderId="0" xfId="0" applyNumberFormat="1" applyFont="1" applyAlignment="1">
      <alignment horizontal="center" wrapText="1"/>
    </xf>
    <xf numFmtId="1" fontId="3" fillId="0" borderId="11" xfId="0" applyNumberFormat="1" applyFont="1" applyBorder="1" applyAlignment="1">
      <alignment wrapText="1"/>
    </xf>
    <xf numFmtId="173" fontId="2" fillId="0" borderId="12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73" fontId="3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73" fontId="3" fillId="0" borderId="14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73" fontId="2" fillId="0" borderId="15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73" fontId="2" fillId="0" borderId="14" xfId="0" applyNumberFormat="1" applyFont="1" applyBorder="1" applyAlignment="1">
      <alignment horizontal="center" wrapText="1"/>
    </xf>
    <xf numFmtId="173" fontId="4" fillId="0" borderId="14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3" fillId="0" borderId="15" xfId="0" applyNumberFormat="1" applyFont="1" applyBorder="1" applyAlignment="1">
      <alignment wrapText="1"/>
    </xf>
    <xf numFmtId="173" fontId="2" fillId="0" borderId="15" xfId="0" applyNumberFormat="1" applyFont="1" applyBorder="1" applyAlignment="1">
      <alignment wrapText="1"/>
    </xf>
    <xf numFmtId="1" fontId="0" fillId="0" borderId="17" xfId="0" applyNumberFormat="1" applyBorder="1" applyAlignment="1">
      <alignment wrapText="1"/>
    </xf>
    <xf numFmtId="173" fontId="2" fillId="0" borderId="18" xfId="0" applyNumberFormat="1" applyFont="1" applyBorder="1" applyAlignment="1">
      <alignment horizontal="center" wrapText="1"/>
    </xf>
    <xf numFmtId="173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wrapText="1"/>
    </xf>
    <xf numFmtId="173" fontId="0" fillId="0" borderId="20" xfId="0" applyNumberFormat="1" applyBorder="1" applyAlignment="1">
      <alignment wrapText="1"/>
    </xf>
    <xf numFmtId="1" fontId="1" fillId="0" borderId="15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horizontal="center" wrapText="1"/>
    </xf>
    <xf numFmtId="173" fontId="8" fillId="0" borderId="15" xfId="0" applyNumberFormat="1" applyFont="1" applyBorder="1" applyAlignment="1">
      <alignment horizontal="center" wrapText="1"/>
    </xf>
    <xf numFmtId="173" fontId="0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textRotation="90"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wrapText="1"/>
    </xf>
    <xf numFmtId="173" fontId="0" fillId="0" borderId="10" xfId="0" applyNumberFormat="1" applyBorder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1" fontId="2" fillId="0" borderId="21" xfId="0" applyNumberFormat="1" applyFont="1" applyBorder="1" applyAlignment="1">
      <alignment horizontal="left" wrapText="1"/>
    </xf>
    <xf numFmtId="1" fontId="2" fillId="0" borderId="22" xfId="0" applyNumberFormat="1" applyFont="1" applyBorder="1" applyAlignment="1">
      <alignment horizontal="left" wrapText="1"/>
    </xf>
    <xf numFmtId="1" fontId="2" fillId="0" borderId="23" xfId="0" applyNumberFormat="1" applyFont="1" applyBorder="1" applyAlignment="1">
      <alignment horizontal="left" wrapText="1"/>
    </xf>
    <xf numFmtId="173" fontId="3" fillId="0" borderId="21" xfId="0" applyNumberFormat="1" applyFont="1" applyBorder="1" applyAlignment="1">
      <alignment horizontal="left" wrapText="1"/>
    </xf>
    <xf numFmtId="173" fontId="3" fillId="0" borderId="22" xfId="0" applyNumberFormat="1" applyFont="1" applyBorder="1" applyAlignment="1">
      <alignment horizontal="left" wrapText="1"/>
    </xf>
    <xf numFmtId="173" fontId="3" fillId="0" borderId="23" xfId="0" applyNumberFormat="1" applyFont="1" applyBorder="1" applyAlignment="1">
      <alignment horizontal="left" wrapText="1"/>
    </xf>
    <xf numFmtId="173" fontId="3" fillId="0" borderId="24" xfId="0" applyNumberFormat="1" applyFont="1" applyBorder="1" applyAlignment="1">
      <alignment horizontal="left" wrapText="1"/>
    </xf>
    <xf numFmtId="173" fontId="3" fillId="0" borderId="25" xfId="0" applyNumberFormat="1" applyFont="1" applyBorder="1" applyAlignment="1">
      <alignment horizontal="left" wrapText="1"/>
    </xf>
    <xf numFmtId="173" fontId="3" fillId="0" borderId="26" xfId="0" applyNumberFormat="1" applyFont="1" applyBorder="1" applyAlignment="1">
      <alignment horizontal="left" wrapText="1"/>
    </xf>
    <xf numFmtId="173" fontId="0" fillId="0" borderId="25" xfId="0" applyNumberForma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75" zoomScaleNormal="75" zoomScalePageLayoutView="0" workbookViewId="0" topLeftCell="A2">
      <selection activeCell="A4" sqref="A4:Z4"/>
    </sheetView>
  </sheetViews>
  <sheetFormatPr defaultColWidth="9.00390625" defaultRowHeight="12.75"/>
  <cols>
    <col min="1" max="1" width="5.00390625" style="3" customWidth="1"/>
    <col min="2" max="2" width="23.125" style="3" customWidth="1"/>
    <col min="3" max="4" width="9.125" style="3" customWidth="1"/>
    <col min="5" max="5" width="4.625" style="3" customWidth="1"/>
    <col min="6" max="6" width="5.375" style="3" customWidth="1"/>
    <col min="7" max="7" width="6.375" style="3" customWidth="1"/>
    <col min="8" max="13" width="9.125" style="3" customWidth="1"/>
    <col min="14" max="14" width="8.125" style="3" customWidth="1"/>
    <col min="15" max="19" width="9.125" style="3" customWidth="1"/>
    <col min="20" max="20" width="10.875" style="3" bestFit="1" customWidth="1"/>
    <col min="21" max="16384" width="9.125" style="3" customWidth="1"/>
  </cols>
  <sheetData>
    <row r="1" spans="21:26" ht="88.5" customHeight="1" hidden="1">
      <c r="U1" s="45"/>
      <c r="V1" s="45"/>
      <c r="W1" s="45"/>
      <c r="X1" s="45"/>
      <c r="Y1" s="45"/>
      <c r="Z1" s="45"/>
    </row>
    <row r="2" spans="21:26" ht="69" customHeight="1">
      <c r="U2" s="45" t="s">
        <v>84</v>
      </c>
      <c r="V2" s="45"/>
      <c r="W2" s="45"/>
      <c r="X2" s="45"/>
      <c r="Y2" s="45"/>
      <c r="Z2" s="45"/>
    </row>
    <row r="3" spans="21:26" ht="15.75" customHeight="1">
      <c r="U3" s="45" t="s">
        <v>86</v>
      </c>
      <c r="V3" s="45"/>
      <c r="W3" s="45"/>
      <c r="X3" s="45"/>
      <c r="Y3" s="45"/>
      <c r="Z3" s="45"/>
    </row>
    <row r="4" spans="1:26" ht="15.75">
      <c r="A4" s="45" t="s">
        <v>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2.75" customHeight="1">
      <c r="A5" s="45" t="s">
        <v>60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 ht="12.75">
      <c r="A7" s="40" t="s">
        <v>0</v>
      </c>
      <c r="B7" s="41" t="s">
        <v>1</v>
      </c>
      <c r="C7" s="41" t="s">
        <v>2</v>
      </c>
      <c r="D7" s="41" t="s">
        <v>3</v>
      </c>
      <c r="E7" s="40" t="s">
        <v>4</v>
      </c>
      <c r="F7" s="40"/>
      <c r="G7" s="40" t="s">
        <v>5</v>
      </c>
      <c r="H7" s="40"/>
      <c r="I7" s="40" t="s">
        <v>6</v>
      </c>
      <c r="J7" s="40"/>
      <c r="K7" s="42" t="s">
        <v>43</v>
      </c>
      <c r="L7" s="43"/>
      <c r="M7" s="41" t="s">
        <v>7</v>
      </c>
      <c r="N7" s="41"/>
      <c r="O7" s="40" t="s">
        <v>8</v>
      </c>
      <c r="P7" s="40"/>
      <c r="Q7" s="40"/>
      <c r="R7" s="40"/>
      <c r="S7" s="40"/>
      <c r="T7" s="40"/>
      <c r="U7" s="40"/>
      <c r="V7" s="40"/>
      <c r="W7" s="40"/>
      <c r="X7" s="41" t="s">
        <v>9</v>
      </c>
      <c r="Y7" s="41" t="s">
        <v>10</v>
      </c>
      <c r="Z7" s="41"/>
      <c r="AA7" s="6"/>
    </row>
    <row r="8" spans="1:27" ht="33.75" customHeight="1">
      <c r="A8" s="40"/>
      <c r="B8" s="41"/>
      <c r="C8" s="41"/>
      <c r="D8" s="41"/>
      <c r="E8" s="41" t="s">
        <v>11</v>
      </c>
      <c r="F8" s="41" t="s">
        <v>12</v>
      </c>
      <c r="G8" s="40"/>
      <c r="H8" s="40"/>
      <c r="I8" s="40"/>
      <c r="J8" s="40"/>
      <c r="K8" s="43"/>
      <c r="L8" s="43"/>
      <c r="M8" s="41"/>
      <c r="N8" s="41"/>
      <c r="O8" s="41" t="s">
        <v>13</v>
      </c>
      <c r="P8" s="41"/>
      <c r="Q8" s="41" t="s">
        <v>14</v>
      </c>
      <c r="R8" s="41"/>
      <c r="S8" s="41" t="s">
        <v>15</v>
      </c>
      <c r="T8" s="41"/>
      <c r="U8" s="41" t="s">
        <v>16</v>
      </c>
      <c r="V8" s="41"/>
      <c r="W8" s="41" t="s">
        <v>17</v>
      </c>
      <c r="X8" s="41"/>
      <c r="Y8" s="41"/>
      <c r="Z8" s="41"/>
      <c r="AA8" s="6"/>
    </row>
    <row r="9" spans="1:27" ht="22.5" customHeight="1">
      <c r="A9" s="40"/>
      <c r="B9" s="41"/>
      <c r="C9" s="41"/>
      <c r="D9" s="41"/>
      <c r="E9" s="41"/>
      <c r="F9" s="41"/>
      <c r="G9" s="41" t="s">
        <v>11</v>
      </c>
      <c r="H9" s="41" t="s">
        <v>12</v>
      </c>
      <c r="I9" s="41" t="s">
        <v>11</v>
      </c>
      <c r="J9" s="41" t="s">
        <v>12</v>
      </c>
      <c r="K9" s="42" t="s">
        <v>44</v>
      </c>
      <c r="L9" s="42" t="s">
        <v>45</v>
      </c>
      <c r="M9" s="41"/>
      <c r="N9" s="41"/>
      <c r="O9" s="41" t="s">
        <v>18</v>
      </c>
      <c r="P9" s="41"/>
      <c r="Q9" s="41"/>
      <c r="R9" s="41"/>
      <c r="S9" s="41" t="s">
        <v>19</v>
      </c>
      <c r="T9" s="41"/>
      <c r="U9" s="41"/>
      <c r="V9" s="41"/>
      <c r="W9" s="41"/>
      <c r="X9" s="41"/>
      <c r="Y9" s="41"/>
      <c r="Z9" s="41"/>
      <c r="AA9" s="6"/>
    </row>
    <row r="10" spans="1:27" ht="12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4"/>
      <c r="L10" s="42"/>
      <c r="M10" s="41" t="s">
        <v>20</v>
      </c>
      <c r="N10" s="41" t="s">
        <v>21</v>
      </c>
      <c r="O10" s="41" t="s">
        <v>20</v>
      </c>
      <c r="P10" s="41" t="s">
        <v>21</v>
      </c>
      <c r="Q10" s="41" t="s">
        <v>20</v>
      </c>
      <c r="R10" s="41" t="s">
        <v>21</v>
      </c>
      <c r="S10" s="41" t="s">
        <v>20</v>
      </c>
      <c r="T10" s="41" t="s">
        <v>21</v>
      </c>
      <c r="U10" s="41" t="s">
        <v>20</v>
      </c>
      <c r="V10" s="41" t="s">
        <v>21</v>
      </c>
      <c r="W10" s="41"/>
      <c r="X10" s="41"/>
      <c r="Y10" s="41" t="s">
        <v>20</v>
      </c>
      <c r="Z10" s="41" t="s">
        <v>21</v>
      </c>
      <c r="AA10" s="6"/>
    </row>
    <row r="11" spans="1:27" ht="12.7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4"/>
      <c r="L11" s="42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6"/>
    </row>
    <row r="12" spans="1:27" ht="12.75">
      <c r="A12" s="1">
        <v>1</v>
      </c>
      <c r="B12" s="1">
        <f>A12+1</f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/>
      <c r="M12" s="1">
        <f>K12+1</f>
        <v>12</v>
      </c>
      <c r="N12" s="1">
        <f aca="true" t="shared" si="0" ref="N12:X12">M12+1</f>
        <v>13</v>
      </c>
      <c r="O12" s="1">
        <f t="shared" si="0"/>
        <v>14</v>
      </c>
      <c r="P12" s="1">
        <f t="shared" si="0"/>
        <v>15</v>
      </c>
      <c r="Q12" s="1">
        <f t="shared" si="0"/>
        <v>16</v>
      </c>
      <c r="R12" s="1">
        <f t="shared" si="0"/>
        <v>17</v>
      </c>
      <c r="S12" s="1">
        <f t="shared" si="0"/>
        <v>18</v>
      </c>
      <c r="T12" s="1">
        <f t="shared" si="0"/>
        <v>19</v>
      </c>
      <c r="U12" s="1">
        <f>T12+1</f>
        <v>20</v>
      </c>
      <c r="V12" s="1">
        <f t="shared" si="0"/>
        <v>21</v>
      </c>
      <c r="W12" s="1">
        <f t="shared" si="0"/>
        <v>22</v>
      </c>
      <c r="X12" s="1">
        <f t="shared" si="0"/>
        <v>23</v>
      </c>
      <c r="Y12" s="1">
        <v>23</v>
      </c>
      <c r="Z12" s="1">
        <v>24</v>
      </c>
      <c r="AA12" s="6"/>
    </row>
    <row r="13" spans="1:27" ht="12.75">
      <c r="A13" s="49" t="s">
        <v>64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6"/>
    </row>
    <row r="14" spans="1:27" ht="70.5" customHeight="1">
      <c r="A14" s="10">
        <v>1</v>
      </c>
      <c r="B14" s="4" t="s">
        <v>22</v>
      </c>
      <c r="C14" s="4" t="s">
        <v>23</v>
      </c>
      <c r="D14" s="4" t="s">
        <v>24</v>
      </c>
      <c r="E14" s="10">
        <v>12</v>
      </c>
      <c r="F14" s="10">
        <v>1</v>
      </c>
      <c r="G14" s="4">
        <v>10600</v>
      </c>
      <c r="H14" s="4">
        <v>10600</v>
      </c>
      <c r="I14" s="4">
        <v>7400</v>
      </c>
      <c r="J14" s="4">
        <v>7650</v>
      </c>
      <c r="K14" s="4">
        <f>L14*E14</f>
        <v>1440</v>
      </c>
      <c r="L14" s="4">
        <v>120</v>
      </c>
      <c r="M14" s="2">
        <f>N14*E14</f>
        <v>127200</v>
      </c>
      <c r="N14" s="4">
        <v>10600</v>
      </c>
      <c r="O14" s="2">
        <v>0</v>
      </c>
      <c r="P14" s="4">
        <v>0</v>
      </c>
      <c r="Q14" s="2">
        <v>0</v>
      </c>
      <c r="R14" s="4">
        <v>0</v>
      </c>
      <c r="S14" s="2">
        <f>E14*(G14+I14)+F14*(H14+J14)-M14+K14</f>
        <v>108490</v>
      </c>
      <c r="T14" s="4">
        <f>S14/E14</f>
        <v>9040.833333333334</v>
      </c>
      <c r="U14" s="2">
        <v>0</v>
      </c>
      <c r="V14" s="4">
        <v>0</v>
      </c>
      <c r="W14" s="2">
        <f>SUM(M14+O14+Q14+S14+U14)</f>
        <v>235690</v>
      </c>
      <c r="X14" s="2">
        <f>E14*(G14+I14)+F14*(H14+J14)+K14</f>
        <v>235690</v>
      </c>
      <c r="Y14" s="2">
        <v>0</v>
      </c>
      <c r="Z14" s="4">
        <v>0</v>
      </c>
      <c r="AA14" s="6"/>
    </row>
    <row r="15" spans="1:27" ht="24.75" customHeight="1">
      <c r="A15" s="10">
        <v>2</v>
      </c>
      <c r="B15" s="4" t="s">
        <v>36</v>
      </c>
      <c r="C15" s="4" t="s">
        <v>29</v>
      </c>
      <c r="D15" s="4" t="s">
        <v>37</v>
      </c>
      <c r="E15" s="10">
        <v>12</v>
      </c>
      <c r="F15" s="10">
        <v>1</v>
      </c>
      <c r="G15" s="4">
        <v>10600</v>
      </c>
      <c r="H15" s="4">
        <v>10600</v>
      </c>
      <c r="I15" s="4">
        <v>5900</v>
      </c>
      <c r="J15" s="4">
        <v>6100</v>
      </c>
      <c r="K15" s="4">
        <f>L15*E15</f>
        <v>1440</v>
      </c>
      <c r="L15" s="4">
        <v>120</v>
      </c>
      <c r="M15" s="2">
        <f>N15*E15</f>
        <v>127200</v>
      </c>
      <c r="N15" s="4">
        <v>10600</v>
      </c>
      <c r="O15" s="2">
        <v>0</v>
      </c>
      <c r="P15" s="4">
        <v>0</v>
      </c>
      <c r="Q15" s="2">
        <v>0</v>
      </c>
      <c r="R15" s="4">
        <v>0</v>
      </c>
      <c r="S15" s="2">
        <f>E15*(G15+I15)+F15*(H15+J15)-M15+K15</f>
        <v>88940</v>
      </c>
      <c r="T15" s="4">
        <f>S15/E15</f>
        <v>7411.666666666667</v>
      </c>
      <c r="U15" s="2">
        <v>0</v>
      </c>
      <c r="V15" s="4">
        <v>0</v>
      </c>
      <c r="W15" s="2">
        <f>SUM(M15+O15+Q15+S15+U15)</f>
        <v>216140</v>
      </c>
      <c r="X15" s="2">
        <f>E15*(G15+I15)+F15*(H15+J15)+K15</f>
        <v>216140</v>
      </c>
      <c r="Y15" s="4">
        <v>0</v>
      </c>
      <c r="Z15" s="4">
        <v>0</v>
      </c>
      <c r="AA15" s="6"/>
    </row>
    <row r="16" spans="1:27" ht="26.25" customHeight="1">
      <c r="A16" s="10">
        <v>3</v>
      </c>
      <c r="B16" s="4" t="s">
        <v>38</v>
      </c>
      <c r="C16" s="4" t="s">
        <v>29</v>
      </c>
      <c r="D16" s="4" t="s">
        <v>39</v>
      </c>
      <c r="E16" s="10">
        <v>12</v>
      </c>
      <c r="F16" s="10">
        <v>1</v>
      </c>
      <c r="G16" s="4">
        <v>10600</v>
      </c>
      <c r="H16" s="4">
        <v>10600</v>
      </c>
      <c r="I16" s="4">
        <v>7400</v>
      </c>
      <c r="J16" s="4">
        <v>7650</v>
      </c>
      <c r="K16" s="4">
        <v>0</v>
      </c>
      <c r="L16" s="4">
        <v>0</v>
      </c>
      <c r="M16" s="2">
        <f>N16*E16</f>
        <v>127200</v>
      </c>
      <c r="N16" s="4">
        <v>10600</v>
      </c>
      <c r="O16" s="2">
        <v>0</v>
      </c>
      <c r="P16" s="4">
        <v>0</v>
      </c>
      <c r="Q16" s="2">
        <v>0</v>
      </c>
      <c r="R16" s="4">
        <v>0</v>
      </c>
      <c r="S16" s="2">
        <f>E16*(G16+I16)+F16*(H16+J16)-M16+K16</f>
        <v>107050</v>
      </c>
      <c r="T16" s="4">
        <f>S16/E16</f>
        <v>8920.833333333334</v>
      </c>
      <c r="U16" s="2">
        <v>0</v>
      </c>
      <c r="V16" s="4">
        <v>0</v>
      </c>
      <c r="W16" s="2">
        <f>SUM(M16+O16+Q16+S16+U16)</f>
        <v>234250</v>
      </c>
      <c r="X16" s="2">
        <f>E16*(G16+I16)+F16*(H16+J16)+K16</f>
        <v>234250</v>
      </c>
      <c r="Y16" s="4">
        <v>0</v>
      </c>
      <c r="Z16" s="4">
        <v>0</v>
      </c>
      <c r="AA16" s="6"/>
    </row>
    <row r="17" spans="1:27" ht="69.75" customHeight="1">
      <c r="A17" s="10">
        <v>4</v>
      </c>
      <c r="B17" s="4" t="s">
        <v>22</v>
      </c>
      <c r="C17" s="4" t="s">
        <v>23</v>
      </c>
      <c r="D17" s="4" t="s">
        <v>77</v>
      </c>
      <c r="E17" s="10">
        <v>12</v>
      </c>
      <c r="F17" s="10">
        <v>1</v>
      </c>
      <c r="G17" s="4">
        <v>10600</v>
      </c>
      <c r="H17" s="4">
        <v>10600</v>
      </c>
      <c r="I17" s="4">
        <v>7400</v>
      </c>
      <c r="J17" s="4">
        <v>7650</v>
      </c>
      <c r="K17" s="4">
        <f>L17*E17</f>
        <v>1440</v>
      </c>
      <c r="L17" s="4">
        <v>120</v>
      </c>
      <c r="M17" s="2">
        <f>N17*E17</f>
        <v>127200</v>
      </c>
      <c r="N17" s="4">
        <v>10600</v>
      </c>
      <c r="O17" s="2">
        <v>0</v>
      </c>
      <c r="P17" s="4">
        <v>0</v>
      </c>
      <c r="Q17" s="2">
        <v>0</v>
      </c>
      <c r="R17" s="4">
        <v>0</v>
      </c>
      <c r="S17" s="2">
        <f>E17*(G17+I17)+F17*(H17+J17)-M17+K17</f>
        <v>108490</v>
      </c>
      <c r="T17" s="4">
        <f>S17/E17</f>
        <v>9040.833333333334</v>
      </c>
      <c r="U17" s="2">
        <v>0</v>
      </c>
      <c r="V17" s="4">
        <v>0</v>
      </c>
      <c r="W17" s="2">
        <f>SUM(M17+O17+Q17+S17+U17)</f>
        <v>235690</v>
      </c>
      <c r="X17" s="2">
        <f>E17*(G17+I17)+F17*(H17+J17)+K17</f>
        <v>235690</v>
      </c>
      <c r="Y17" s="2">
        <v>0</v>
      </c>
      <c r="Z17" s="4">
        <v>0</v>
      </c>
      <c r="AA17" s="6"/>
    </row>
    <row r="18" spans="1:27" ht="12" customHeight="1">
      <c r="A18" s="10"/>
      <c r="B18" s="5" t="s">
        <v>56</v>
      </c>
      <c r="C18" s="5"/>
      <c r="D18" s="5"/>
      <c r="E18" s="10">
        <f>SUM(E14:E17)</f>
        <v>48</v>
      </c>
      <c r="F18" s="10">
        <f>SUM(F14:F17)</f>
        <v>4</v>
      </c>
      <c r="G18" s="5"/>
      <c r="H18" s="5"/>
      <c r="I18" s="5"/>
      <c r="J18" s="5"/>
      <c r="K18" s="5"/>
      <c r="L18" s="5"/>
      <c r="M18" s="2">
        <f>SUM(M14:M17)</f>
        <v>508800</v>
      </c>
      <c r="N18" s="5"/>
      <c r="O18" s="1"/>
      <c r="P18" s="5"/>
      <c r="Q18" s="1"/>
      <c r="R18" s="5"/>
      <c r="S18" s="2">
        <f>SUM(S14:S17)</f>
        <v>412970</v>
      </c>
      <c r="T18" s="4"/>
      <c r="U18" s="5"/>
      <c r="V18" s="5"/>
      <c r="W18" s="2">
        <f>SUM(W14:W17)</f>
        <v>921770</v>
      </c>
      <c r="X18" s="2">
        <f>SUM(X14:X17)</f>
        <v>921770</v>
      </c>
      <c r="Y18" s="4">
        <v>0</v>
      </c>
      <c r="Z18" s="4">
        <v>0</v>
      </c>
      <c r="AA18" s="6"/>
    </row>
    <row r="19" spans="1:27" ht="12" customHeight="1">
      <c r="A19" s="46" t="s">
        <v>62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6"/>
    </row>
    <row r="20" spans="1:27" ht="12.75">
      <c r="A20" s="49" t="s">
        <v>63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  <c r="AA20" s="6"/>
    </row>
    <row r="21" spans="1:27" ht="42" customHeight="1">
      <c r="A21" s="10">
        <v>5</v>
      </c>
      <c r="B21" s="4" t="s">
        <v>25</v>
      </c>
      <c r="C21" s="4" t="s">
        <v>26</v>
      </c>
      <c r="D21" s="4" t="s">
        <v>27</v>
      </c>
      <c r="E21" s="10">
        <v>10</v>
      </c>
      <c r="F21" s="10">
        <v>1</v>
      </c>
      <c r="G21" s="4">
        <v>19300</v>
      </c>
      <c r="H21" s="4">
        <v>0</v>
      </c>
      <c r="I21" s="4">
        <v>0</v>
      </c>
      <c r="J21" s="4">
        <v>4500</v>
      </c>
      <c r="K21" s="4">
        <v>0</v>
      </c>
      <c r="L21" s="4">
        <v>0</v>
      </c>
      <c r="M21" s="2">
        <f aca="true" t="shared" si="1" ref="M21:M30">N21*E21</f>
        <v>193000</v>
      </c>
      <c r="N21" s="4">
        <v>19300</v>
      </c>
      <c r="O21" s="2">
        <v>0</v>
      </c>
      <c r="P21" s="4">
        <v>0</v>
      </c>
      <c r="Q21" s="2">
        <f>J21*F21</f>
        <v>4500</v>
      </c>
      <c r="R21" s="4">
        <v>0</v>
      </c>
      <c r="S21" s="2">
        <f aca="true" t="shared" si="2" ref="S21:S30">E21*(G21+I21)-M21</f>
        <v>0</v>
      </c>
      <c r="T21" s="4">
        <f aca="true" t="shared" si="3" ref="T21:T30">S21/E21</f>
        <v>0</v>
      </c>
      <c r="U21" s="5">
        <v>0</v>
      </c>
      <c r="V21" s="5">
        <v>0</v>
      </c>
      <c r="W21" s="2">
        <f>SUM(M21+O21+Q21+Q22+S21+U21)</f>
        <v>201400</v>
      </c>
      <c r="X21" s="2">
        <f>E21*(G21+I21)+F21*(J21+J22)+K21</f>
        <v>201400</v>
      </c>
      <c r="Y21" s="4">
        <v>0</v>
      </c>
      <c r="Z21" s="4">
        <v>0</v>
      </c>
      <c r="AA21" s="6"/>
    </row>
    <row r="22" spans="1:27" ht="24" customHeight="1">
      <c r="A22" s="39" t="s">
        <v>72</v>
      </c>
      <c r="B22" s="4" t="s">
        <v>71</v>
      </c>
      <c r="C22" s="4"/>
      <c r="D22" s="4"/>
      <c r="E22" s="10"/>
      <c r="F22" s="10">
        <v>1</v>
      </c>
      <c r="G22" s="4"/>
      <c r="H22" s="4"/>
      <c r="I22" s="4"/>
      <c r="J22" s="4">
        <v>3900</v>
      </c>
      <c r="K22" s="4"/>
      <c r="L22" s="4"/>
      <c r="M22" s="2"/>
      <c r="N22" s="4"/>
      <c r="O22" s="2"/>
      <c r="P22" s="4"/>
      <c r="Q22" s="2">
        <f>J22*F22</f>
        <v>3900</v>
      </c>
      <c r="R22" s="4"/>
      <c r="S22" s="2"/>
      <c r="T22" s="4"/>
      <c r="U22" s="5"/>
      <c r="V22" s="5"/>
      <c r="W22" s="2"/>
      <c r="X22" s="2"/>
      <c r="Y22" s="4"/>
      <c r="Z22" s="4"/>
      <c r="AA22" s="6"/>
    </row>
    <row r="23" spans="1:27" ht="30.75" customHeight="1">
      <c r="A23" s="10">
        <f>A21+1</f>
        <v>6</v>
      </c>
      <c r="B23" s="4" t="s">
        <v>28</v>
      </c>
      <c r="C23" s="4" t="s">
        <v>26</v>
      </c>
      <c r="D23" s="4" t="s">
        <v>30</v>
      </c>
      <c r="E23" s="10">
        <v>12</v>
      </c>
      <c r="F23" s="10">
        <v>1</v>
      </c>
      <c r="G23" s="4">
        <v>23600</v>
      </c>
      <c r="H23" s="4">
        <v>0</v>
      </c>
      <c r="I23" s="4">
        <v>0</v>
      </c>
      <c r="J23" s="4">
        <v>16800</v>
      </c>
      <c r="K23" s="4">
        <v>0</v>
      </c>
      <c r="L23" s="4">
        <v>0</v>
      </c>
      <c r="M23" s="2">
        <f t="shared" si="1"/>
        <v>283200</v>
      </c>
      <c r="N23" s="4">
        <v>23600</v>
      </c>
      <c r="O23" s="2">
        <v>0</v>
      </c>
      <c r="P23" s="4">
        <v>0</v>
      </c>
      <c r="Q23" s="2">
        <f>J23*F23</f>
        <v>16800</v>
      </c>
      <c r="R23" s="4">
        <v>0</v>
      </c>
      <c r="S23" s="2">
        <f t="shared" si="2"/>
        <v>0</v>
      </c>
      <c r="T23" s="4">
        <f t="shared" si="3"/>
        <v>0</v>
      </c>
      <c r="U23" s="5">
        <v>0</v>
      </c>
      <c r="V23" s="5">
        <v>0</v>
      </c>
      <c r="W23" s="2">
        <f aca="true" t="shared" si="4" ref="W23:W28">SUM(M23+O23+Q23+Q24+S23+U23)</f>
        <v>310600</v>
      </c>
      <c r="X23" s="2">
        <f aca="true" t="shared" si="5" ref="X23:X28">E23*(G23+I23)+F23*(J23+J24)+K23</f>
        <v>310600</v>
      </c>
      <c r="Y23" s="4">
        <v>0</v>
      </c>
      <c r="Z23" s="4">
        <v>0</v>
      </c>
      <c r="AA23" s="6"/>
    </row>
    <row r="24" spans="1:27" ht="30.75" customHeight="1">
      <c r="A24" s="39" t="s">
        <v>78</v>
      </c>
      <c r="B24" s="4" t="s">
        <v>71</v>
      </c>
      <c r="C24" s="4"/>
      <c r="D24" s="4"/>
      <c r="E24" s="10"/>
      <c r="F24" s="10">
        <v>1</v>
      </c>
      <c r="G24" s="4"/>
      <c r="H24" s="4"/>
      <c r="I24" s="4"/>
      <c r="J24" s="4">
        <v>10600</v>
      </c>
      <c r="K24" s="4"/>
      <c r="L24" s="4"/>
      <c r="M24" s="2"/>
      <c r="N24" s="4"/>
      <c r="O24" s="2"/>
      <c r="P24" s="4"/>
      <c r="Q24" s="2">
        <f>J24*F24</f>
        <v>10600</v>
      </c>
      <c r="R24" s="4"/>
      <c r="S24" s="2"/>
      <c r="T24" s="4"/>
      <c r="U24" s="5"/>
      <c r="V24" s="5"/>
      <c r="W24" s="2"/>
      <c r="X24" s="2"/>
      <c r="Y24" s="4"/>
      <c r="Z24" s="4"/>
      <c r="AA24" s="6"/>
    </row>
    <row r="25" spans="1:27" ht="31.5" customHeight="1">
      <c r="A25" s="10">
        <f>A23+1</f>
        <v>7</v>
      </c>
      <c r="B25" s="4" t="s">
        <v>34</v>
      </c>
      <c r="C25" s="4" t="s">
        <v>26</v>
      </c>
      <c r="D25" s="4" t="s">
        <v>52</v>
      </c>
      <c r="E25" s="10">
        <v>12</v>
      </c>
      <c r="F25" s="10">
        <v>1</v>
      </c>
      <c r="G25" s="4">
        <v>19300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2">
        <f t="shared" si="1"/>
        <v>231600</v>
      </c>
      <c r="N25" s="4">
        <v>19300</v>
      </c>
      <c r="O25" s="2">
        <v>0</v>
      </c>
      <c r="P25" s="4">
        <v>0</v>
      </c>
      <c r="Q25" s="2">
        <f>J25*F25*2</f>
        <v>0</v>
      </c>
      <c r="R25" s="4">
        <v>0</v>
      </c>
      <c r="S25" s="2">
        <f t="shared" si="2"/>
        <v>0</v>
      </c>
      <c r="T25" s="4">
        <f t="shared" si="3"/>
        <v>0</v>
      </c>
      <c r="U25" s="5">
        <v>0</v>
      </c>
      <c r="V25" s="5">
        <v>0</v>
      </c>
      <c r="W25" s="2">
        <f t="shared" si="4"/>
        <v>248400</v>
      </c>
      <c r="X25" s="2">
        <f t="shared" si="5"/>
        <v>248400</v>
      </c>
      <c r="Y25" s="4">
        <v>0</v>
      </c>
      <c r="Z25" s="4">
        <v>0</v>
      </c>
      <c r="AA25" s="6"/>
    </row>
    <row r="26" spans="1:27" ht="24" customHeight="1">
      <c r="A26" s="10">
        <f>A25+1</f>
        <v>8</v>
      </c>
      <c r="B26" s="4" t="s">
        <v>28</v>
      </c>
      <c r="C26" s="4" t="s">
        <v>26</v>
      </c>
      <c r="D26" s="4" t="s">
        <v>53</v>
      </c>
      <c r="E26" s="10">
        <v>12</v>
      </c>
      <c r="F26" s="10">
        <v>1</v>
      </c>
      <c r="G26" s="4">
        <v>23600</v>
      </c>
      <c r="H26" s="4">
        <v>0</v>
      </c>
      <c r="I26" s="4">
        <v>0</v>
      </c>
      <c r="J26" s="4">
        <v>16800</v>
      </c>
      <c r="K26" s="4">
        <v>0</v>
      </c>
      <c r="L26" s="4">
        <v>0</v>
      </c>
      <c r="M26" s="2">
        <f t="shared" si="1"/>
        <v>283200</v>
      </c>
      <c r="N26" s="4">
        <v>23600</v>
      </c>
      <c r="O26" s="2">
        <v>0</v>
      </c>
      <c r="P26" s="4">
        <v>0</v>
      </c>
      <c r="Q26" s="2">
        <f aca="true" t="shared" si="6" ref="Q26:Q31">J26*F26</f>
        <v>16800</v>
      </c>
      <c r="R26" s="4">
        <v>0</v>
      </c>
      <c r="S26" s="2">
        <f t="shared" si="2"/>
        <v>0</v>
      </c>
      <c r="T26" s="4">
        <f t="shared" si="3"/>
        <v>0</v>
      </c>
      <c r="U26" s="5">
        <v>0</v>
      </c>
      <c r="V26" s="5">
        <v>0</v>
      </c>
      <c r="W26" s="2">
        <f t="shared" si="4"/>
        <v>300000</v>
      </c>
      <c r="X26" s="2">
        <f t="shared" si="5"/>
        <v>300000</v>
      </c>
      <c r="Y26" s="4">
        <v>0</v>
      </c>
      <c r="Z26" s="4">
        <v>0</v>
      </c>
      <c r="AA26" s="6"/>
    </row>
    <row r="27" spans="1:27" ht="30.75" customHeight="1">
      <c r="A27" s="39" t="s">
        <v>73</v>
      </c>
      <c r="B27" s="4" t="s">
        <v>71</v>
      </c>
      <c r="C27" s="4"/>
      <c r="D27" s="4"/>
      <c r="E27" s="10"/>
      <c r="F27" s="10">
        <v>1</v>
      </c>
      <c r="G27" s="4"/>
      <c r="H27" s="4"/>
      <c r="I27" s="4"/>
      <c r="J27" s="4">
        <v>0</v>
      </c>
      <c r="K27" s="4"/>
      <c r="L27" s="4"/>
      <c r="M27" s="2"/>
      <c r="N27" s="4"/>
      <c r="O27" s="2"/>
      <c r="P27" s="4"/>
      <c r="Q27" s="2">
        <f t="shared" si="6"/>
        <v>0</v>
      </c>
      <c r="R27" s="4"/>
      <c r="S27" s="2"/>
      <c r="T27" s="4"/>
      <c r="U27" s="5"/>
      <c r="V27" s="5"/>
      <c r="W27" s="2"/>
      <c r="X27" s="2"/>
      <c r="Y27" s="4"/>
      <c r="Z27" s="4"/>
      <c r="AA27" s="6"/>
    </row>
    <row r="28" spans="1:27" ht="33" customHeight="1">
      <c r="A28" s="10">
        <f>A26+1</f>
        <v>9</v>
      </c>
      <c r="B28" s="4" t="s">
        <v>35</v>
      </c>
      <c r="C28" s="4" t="s">
        <v>26</v>
      </c>
      <c r="D28" s="4" t="s">
        <v>70</v>
      </c>
      <c r="E28" s="10">
        <v>24</v>
      </c>
      <c r="F28" s="10">
        <v>2</v>
      </c>
      <c r="G28" s="4">
        <v>19300</v>
      </c>
      <c r="H28" s="4">
        <v>0</v>
      </c>
      <c r="I28" s="4">
        <v>0</v>
      </c>
      <c r="J28" s="4">
        <v>6100</v>
      </c>
      <c r="K28" s="4">
        <v>0</v>
      </c>
      <c r="L28" s="4">
        <v>0</v>
      </c>
      <c r="M28" s="2">
        <f t="shared" si="1"/>
        <v>463200</v>
      </c>
      <c r="N28" s="4">
        <v>19300</v>
      </c>
      <c r="O28" s="2">
        <v>0</v>
      </c>
      <c r="P28" s="4">
        <v>0</v>
      </c>
      <c r="Q28" s="2">
        <f t="shared" si="6"/>
        <v>12200</v>
      </c>
      <c r="R28" s="4">
        <v>0</v>
      </c>
      <c r="S28" s="2">
        <f t="shared" si="2"/>
        <v>0</v>
      </c>
      <c r="T28" s="4">
        <f t="shared" si="3"/>
        <v>0</v>
      </c>
      <c r="U28" s="5">
        <v>0</v>
      </c>
      <c r="V28" s="5">
        <v>0</v>
      </c>
      <c r="W28" s="2">
        <f t="shared" si="4"/>
        <v>484800</v>
      </c>
      <c r="X28" s="2">
        <f t="shared" si="5"/>
        <v>484800</v>
      </c>
      <c r="Y28" s="4">
        <v>0</v>
      </c>
      <c r="Z28" s="4">
        <v>0</v>
      </c>
      <c r="AA28" s="6"/>
    </row>
    <row r="29" spans="1:27" ht="33" customHeight="1">
      <c r="A29" s="39" t="s">
        <v>74</v>
      </c>
      <c r="B29" s="4" t="s">
        <v>71</v>
      </c>
      <c r="C29" s="4"/>
      <c r="D29" s="4"/>
      <c r="E29" s="10"/>
      <c r="F29" s="10">
        <v>2</v>
      </c>
      <c r="G29" s="4"/>
      <c r="H29" s="4"/>
      <c r="I29" s="4"/>
      <c r="J29" s="4">
        <v>4700</v>
      </c>
      <c r="K29" s="4"/>
      <c r="L29" s="4"/>
      <c r="M29" s="2"/>
      <c r="N29" s="4"/>
      <c r="O29" s="2"/>
      <c r="P29" s="4"/>
      <c r="Q29" s="2">
        <f t="shared" si="6"/>
        <v>9400</v>
      </c>
      <c r="R29" s="4"/>
      <c r="S29" s="2"/>
      <c r="T29" s="4"/>
      <c r="U29" s="5"/>
      <c r="V29" s="5"/>
      <c r="W29" s="2"/>
      <c r="X29" s="2"/>
      <c r="Y29" s="4"/>
      <c r="Z29" s="4"/>
      <c r="AA29" s="6"/>
    </row>
    <row r="30" spans="1:27" ht="38.25" customHeight="1">
      <c r="A30" s="10">
        <f>A28+1</f>
        <v>10</v>
      </c>
      <c r="B30" s="4" t="s">
        <v>25</v>
      </c>
      <c r="C30" s="4" t="s">
        <v>26</v>
      </c>
      <c r="D30" s="4" t="s">
        <v>55</v>
      </c>
      <c r="E30" s="10">
        <v>14</v>
      </c>
      <c r="F30" s="10">
        <v>1</v>
      </c>
      <c r="G30" s="4">
        <v>19300</v>
      </c>
      <c r="H30" s="4">
        <v>0</v>
      </c>
      <c r="I30" s="4">
        <v>0</v>
      </c>
      <c r="J30" s="4">
        <v>4500</v>
      </c>
      <c r="K30" s="4">
        <v>0</v>
      </c>
      <c r="L30" s="4">
        <v>0</v>
      </c>
      <c r="M30" s="2">
        <f t="shared" si="1"/>
        <v>270200</v>
      </c>
      <c r="N30" s="4">
        <v>19300</v>
      </c>
      <c r="O30" s="2">
        <v>0</v>
      </c>
      <c r="P30" s="4">
        <v>0</v>
      </c>
      <c r="Q30" s="2">
        <f t="shared" si="6"/>
        <v>4500</v>
      </c>
      <c r="R30" s="4">
        <v>0</v>
      </c>
      <c r="S30" s="2">
        <f t="shared" si="2"/>
        <v>0</v>
      </c>
      <c r="T30" s="4">
        <f t="shared" si="3"/>
        <v>0</v>
      </c>
      <c r="U30" s="5">
        <v>0</v>
      </c>
      <c r="V30" s="5">
        <v>0</v>
      </c>
      <c r="W30" s="2">
        <f>SUM(M30+O30+Q30+Q31+S30+U30)</f>
        <v>278600</v>
      </c>
      <c r="X30" s="2">
        <f>E30*(G30+I30)+F30*(J30+J31)+K30</f>
        <v>278600</v>
      </c>
      <c r="Y30" s="4">
        <v>0</v>
      </c>
      <c r="Z30" s="4">
        <v>0</v>
      </c>
      <c r="AA30" s="6"/>
    </row>
    <row r="31" spans="1:27" ht="38.25" customHeight="1">
      <c r="A31" s="39" t="s">
        <v>79</v>
      </c>
      <c r="B31" s="4" t="s">
        <v>71</v>
      </c>
      <c r="C31" s="4"/>
      <c r="D31" s="4"/>
      <c r="E31" s="10"/>
      <c r="F31" s="10">
        <v>1</v>
      </c>
      <c r="G31" s="4"/>
      <c r="H31" s="4"/>
      <c r="I31" s="4"/>
      <c r="J31" s="4">
        <v>3900</v>
      </c>
      <c r="K31" s="4"/>
      <c r="L31" s="4"/>
      <c r="M31" s="2"/>
      <c r="N31" s="4"/>
      <c r="O31" s="2"/>
      <c r="P31" s="4"/>
      <c r="Q31" s="2">
        <f t="shared" si="6"/>
        <v>3900</v>
      </c>
      <c r="R31" s="4"/>
      <c r="S31" s="2"/>
      <c r="T31" s="4"/>
      <c r="U31" s="5"/>
      <c r="V31" s="5"/>
      <c r="W31" s="2"/>
      <c r="X31" s="2"/>
      <c r="Y31" s="4"/>
      <c r="Z31" s="4"/>
      <c r="AA31" s="6"/>
    </row>
    <row r="32" spans="1:27" ht="38.25" customHeight="1">
      <c r="A32" s="39" t="s">
        <v>81</v>
      </c>
      <c r="B32" s="4" t="s">
        <v>82</v>
      </c>
      <c r="C32" s="4" t="s">
        <v>26</v>
      </c>
      <c r="D32" s="4" t="s">
        <v>83</v>
      </c>
      <c r="E32" s="10">
        <v>20</v>
      </c>
      <c r="F32" s="10">
        <v>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2">
        <v>0</v>
      </c>
      <c r="N32" s="4">
        <v>0</v>
      </c>
      <c r="O32" s="2">
        <v>0</v>
      </c>
      <c r="P32" s="4">
        <v>0</v>
      </c>
      <c r="Q32" s="2">
        <v>0</v>
      </c>
      <c r="R32" s="4">
        <v>0</v>
      </c>
      <c r="S32" s="2">
        <v>0</v>
      </c>
      <c r="T32" s="4">
        <v>0</v>
      </c>
      <c r="U32" s="5">
        <v>0</v>
      </c>
      <c r="V32" s="5">
        <v>0</v>
      </c>
      <c r="W32" s="2"/>
      <c r="X32" s="2"/>
      <c r="Y32" s="4">
        <v>0</v>
      </c>
      <c r="Z32" s="4">
        <v>0</v>
      </c>
      <c r="AA32" s="6"/>
    </row>
    <row r="33" spans="1:27" ht="15.75" customHeight="1">
      <c r="A33" s="10"/>
      <c r="B33" s="5" t="s">
        <v>56</v>
      </c>
      <c r="C33" s="4"/>
      <c r="D33" s="4"/>
      <c r="E33" s="10">
        <f>SUM(E21:E32)</f>
        <v>104</v>
      </c>
      <c r="F33" s="10">
        <f>SUM(F21:F32)</f>
        <v>15</v>
      </c>
      <c r="G33" s="4"/>
      <c r="H33" s="4"/>
      <c r="I33" s="4"/>
      <c r="J33" s="4"/>
      <c r="K33" s="4"/>
      <c r="L33" s="4"/>
      <c r="M33" s="2">
        <f>SUM(M21:M30)</f>
        <v>1724400</v>
      </c>
      <c r="N33" s="4"/>
      <c r="O33" s="2"/>
      <c r="P33" s="4"/>
      <c r="Q33" s="2">
        <f>SUM(Q21:Q31)</f>
        <v>82600</v>
      </c>
      <c r="R33" s="4"/>
      <c r="S33" s="2"/>
      <c r="T33" s="4"/>
      <c r="U33" s="5">
        <v>0</v>
      </c>
      <c r="V33" s="5">
        <v>0</v>
      </c>
      <c r="W33" s="2">
        <f>SUM(W21:W30)</f>
        <v>1823800</v>
      </c>
      <c r="X33" s="2">
        <f>SUM(X21:X30)</f>
        <v>1823800</v>
      </c>
      <c r="Y33" s="4">
        <v>0</v>
      </c>
      <c r="Z33" s="4">
        <v>0</v>
      </c>
      <c r="AA33" s="6"/>
    </row>
    <row r="34" spans="1:27" ht="15.75" customHeight="1">
      <c r="A34" s="46" t="s">
        <v>80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6"/>
    </row>
    <row r="35" spans="1:27" ht="12.75">
      <c r="A35" s="49" t="s">
        <v>66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  <c r="AA35" s="6"/>
    </row>
    <row r="36" spans="1:27" ht="37.5" customHeight="1">
      <c r="A36" s="11">
        <v>12</v>
      </c>
      <c r="B36" s="4" t="s">
        <v>25</v>
      </c>
      <c r="C36" s="4" t="s">
        <v>29</v>
      </c>
      <c r="D36" s="4" t="s">
        <v>31</v>
      </c>
      <c r="E36" s="10">
        <v>10</v>
      </c>
      <c r="F36" s="10">
        <v>1</v>
      </c>
      <c r="G36" s="4">
        <v>19300</v>
      </c>
      <c r="H36" s="4">
        <v>19300</v>
      </c>
      <c r="I36" s="4">
        <v>4000</v>
      </c>
      <c r="J36" s="4">
        <v>4500</v>
      </c>
      <c r="K36" s="1">
        <v>0</v>
      </c>
      <c r="L36" s="1">
        <v>0</v>
      </c>
      <c r="M36" s="2">
        <f aca="true" t="shared" si="7" ref="M36:M42">N36*E36</f>
        <v>186000</v>
      </c>
      <c r="N36" s="7">
        <v>18600</v>
      </c>
      <c r="O36" s="1">
        <v>0</v>
      </c>
      <c r="P36" s="1">
        <v>0</v>
      </c>
      <c r="Q36" s="2">
        <f>J36*F36*2</f>
        <v>9000</v>
      </c>
      <c r="R36" s="1">
        <v>0</v>
      </c>
      <c r="S36" s="2">
        <f>E36*(G36+I36)-M36</f>
        <v>47000</v>
      </c>
      <c r="T36" s="4">
        <f aca="true" t="shared" si="8" ref="T36:T42">S36/E36</f>
        <v>4700</v>
      </c>
      <c r="U36" s="5">
        <v>0</v>
      </c>
      <c r="V36" s="5">
        <v>0</v>
      </c>
      <c r="W36" s="2">
        <f aca="true" t="shared" si="9" ref="W36:W42">SUM(M36+O36+Q36+S36+U36)</f>
        <v>242000</v>
      </c>
      <c r="X36" s="2">
        <f>E36*(G36+I36)+F36*J36*2</f>
        <v>242000</v>
      </c>
      <c r="Y36" s="4">
        <v>0</v>
      </c>
      <c r="Z36" s="4">
        <v>0</v>
      </c>
      <c r="AA36" s="6"/>
    </row>
    <row r="37" spans="1:27" ht="33.75" customHeight="1">
      <c r="A37" s="10">
        <v>13</v>
      </c>
      <c r="B37" s="4" t="s">
        <v>32</v>
      </c>
      <c r="C37" s="4" t="s">
        <v>29</v>
      </c>
      <c r="D37" s="4" t="s">
        <v>33</v>
      </c>
      <c r="E37" s="10">
        <v>10</v>
      </c>
      <c r="F37" s="10">
        <v>1</v>
      </c>
      <c r="G37" s="4">
        <v>19300</v>
      </c>
      <c r="H37" s="4">
        <v>19300</v>
      </c>
      <c r="I37" s="4">
        <v>0</v>
      </c>
      <c r="J37" s="4">
        <v>0</v>
      </c>
      <c r="K37" s="1">
        <v>0</v>
      </c>
      <c r="L37" s="1">
        <v>0</v>
      </c>
      <c r="M37" s="2">
        <f t="shared" si="7"/>
        <v>186000</v>
      </c>
      <c r="N37" s="4">
        <v>18600</v>
      </c>
      <c r="O37" s="1">
        <v>0</v>
      </c>
      <c r="P37" s="1">
        <v>0</v>
      </c>
      <c r="Q37" s="2">
        <f>J37*F37</f>
        <v>0</v>
      </c>
      <c r="R37" s="1">
        <v>0</v>
      </c>
      <c r="S37" s="2">
        <f>E37*(G37+I37)-M37</f>
        <v>7000</v>
      </c>
      <c r="T37" s="4">
        <f t="shared" si="8"/>
        <v>700</v>
      </c>
      <c r="U37" s="5">
        <v>0</v>
      </c>
      <c r="V37" s="5">
        <v>0</v>
      </c>
      <c r="W37" s="2">
        <f t="shared" si="9"/>
        <v>193000</v>
      </c>
      <c r="X37" s="2">
        <f>E37*(G37+I37)+F37*J37</f>
        <v>193000</v>
      </c>
      <c r="Y37" s="4">
        <v>0</v>
      </c>
      <c r="Z37" s="4">
        <v>0</v>
      </c>
      <c r="AA37" s="6"/>
    </row>
    <row r="38" spans="1:27" ht="50.25" customHeight="1">
      <c r="A38" s="10">
        <f>A37+1</f>
        <v>14</v>
      </c>
      <c r="B38" s="4" t="s">
        <v>59</v>
      </c>
      <c r="C38" s="4" t="s">
        <v>47</v>
      </c>
      <c r="D38" s="4" t="s">
        <v>67</v>
      </c>
      <c r="E38" s="10">
        <v>14</v>
      </c>
      <c r="F38" s="10">
        <v>1</v>
      </c>
      <c r="G38" s="4">
        <v>23600</v>
      </c>
      <c r="H38" s="4">
        <v>23600</v>
      </c>
      <c r="I38" s="4">
        <v>12500</v>
      </c>
      <c r="J38" s="4">
        <v>13400</v>
      </c>
      <c r="K38" s="1">
        <v>0</v>
      </c>
      <c r="L38" s="1">
        <v>0</v>
      </c>
      <c r="M38" s="2">
        <f t="shared" si="7"/>
        <v>260400</v>
      </c>
      <c r="N38" s="4">
        <v>18600</v>
      </c>
      <c r="O38" s="1">
        <v>0</v>
      </c>
      <c r="P38" s="1">
        <v>0</v>
      </c>
      <c r="Q38" s="2">
        <v>28000</v>
      </c>
      <c r="R38" s="1">
        <f>Q38/E38</f>
        <v>2000</v>
      </c>
      <c r="S38" s="2">
        <f>E38*(G38+I38)+F38*H38-M38-Q38</f>
        <v>240600</v>
      </c>
      <c r="T38" s="4">
        <f t="shared" si="8"/>
        <v>17185.714285714286</v>
      </c>
      <c r="U38" s="2">
        <f>F38*J38</f>
        <v>13400</v>
      </c>
      <c r="V38" s="4">
        <f>U38/F38</f>
        <v>13400</v>
      </c>
      <c r="W38" s="2">
        <f t="shared" si="9"/>
        <v>542400</v>
      </c>
      <c r="X38" s="2">
        <f>E38*(G38+I38)+F38*(H38+J38)+K38</f>
        <v>542400</v>
      </c>
      <c r="Y38" s="4">
        <v>0</v>
      </c>
      <c r="Z38" s="4">
        <v>0</v>
      </c>
      <c r="AA38" s="6"/>
    </row>
    <row r="39" spans="1:27" ht="34.5" customHeight="1">
      <c r="A39" s="10">
        <f>A38+1</f>
        <v>15</v>
      </c>
      <c r="B39" s="5" t="s">
        <v>54</v>
      </c>
      <c r="C39" s="5" t="s">
        <v>29</v>
      </c>
      <c r="D39" s="5" t="s">
        <v>75</v>
      </c>
      <c r="E39" s="10">
        <v>19</v>
      </c>
      <c r="F39" s="10">
        <v>2</v>
      </c>
      <c r="G39" s="5">
        <v>23600</v>
      </c>
      <c r="H39" s="5">
        <v>23600</v>
      </c>
      <c r="I39" s="5">
        <v>12500</v>
      </c>
      <c r="J39" s="5">
        <v>13400</v>
      </c>
      <c r="K39" s="1">
        <v>0</v>
      </c>
      <c r="L39" s="1">
        <v>0</v>
      </c>
      <c r="M39" s="2">
        <f>N39*E39</f>
        <v>353400</v>
      </c>
      <c r="N39" s="5">
        <v>18600</v>
      </c>
      <c r="O39" s="1">
        <v>0</v>
      </c>
      <c r="P39" s="1">
        <v>0</v>
      </c>
      <c r="Q39" s="1">
        <f>E39*2000</f>
        <v>38000</v>
      </c>
      <c r="R39" s="1">
        <f>Q39/E39</f>
        <v>2000</v>
      </c>
      <c r="S39" s="2">
        <f>E39*(G39+I39)+F39*H39-M39-Q39</f>
        <v>341700</v>
      </c>
      <c r="T39" s="4">
        <f>S39/E39</f>
        <v>17984.21052631579</v>
      </c>
      <c r="U39" s="2">
        <f>F39*J39</f>
        <v>26800</v>
      </c>
      <c r="V39" s="4">
        <f>U39/F39</f>
        <v>13400</v>
      </c>
      <c r="W39" s="2">
        <f>SUM(M39+O39+Q39+S39+U39)</f>
        <v>759900</v>
      </c>
      <c r="X39" s="2">
        <f>E39*(G39+I39)+F39*(H39+J39)+K39</f>
        <v>759900</v>
      </c>
      <c r="Y39" s="4">
        <v>0</v>
      </c>
      <c r="Z39" s="4">
        <v>0</v>
      </c>
      <c r="AA39" s="6"/>
    </row>
    <row r="40" spans="1:27" ht="34.5" customHeight="1">
      <c r="A40" s="10">
        <f>A39+1</f>
        <v>16</v>
      </c>
      <c r="B40" s="5" t="s">
        <v>54</v>
      </c>
      <c r="C40" s="5" t="s">
        <v>29</v>
      </c>
      <c r="D40" s="5" t="s">
        <v>51</v>
      </c>
      <c r="E40" s="10">
        <v>10</v>
      </c>
      <c r="F40" s="10">
        <v>1</v>
      </c>
      <c r="G40" s="5">
        <v>23600</v>
      </c>
      <c r="H40" s="5">
        <v>23600</v>
      </c>
      <c r="I40" s="5">
        <v>12500</v>
      </c>
      <c r="J40" s="5">
        <v>13400</v>
      </c>
      <c r="K40" s="1">
        <v>0</v>
      </c>
      <c r="L40" s="1">
        <v>0</v>
      </c>
      <c r="M40" s="2">
        <f t="shared" si="7"/>
        <v>186000</v>
      </c>
      <c r="N40" s="5">
        <v>18600</v>
      </c>
      <c r="O40" s="1">
        <v>0</v>
      </c>
      <c r="P40" s="1">
        <v>0</v>
      </c>
      <c r="Q40" s="1">
        <f>E40*2000</f>
        <v>20000</v>
      </c>
      <c r="R40" s="1">
        <f>Q40/E40</f>
        <v>2000</v>
      </c>
      <c r="S40" s="2">
        <f>E40*(G40+I40)+F40*H40-M40-Q40</f>
        <v>178600</v>
      </c>
      <c r="T40" s="4">
        <f t="shared" si="8"/>
        <v>17860</v>
      </c>
      <c r="U40" s="2">
        <f>F40*J40</f>
        <v>13400</v>
      </c>
      <c r="V40" s="4">
        <f>U40/F40</f>
        <v>13400</v>
      </c>
      <c r="W40" s="2">
        <f t="shared" si="9"/>
        <v>398000</v>
      </c>
      <c r="X40" s="2">
        <f>E40*(G40+I40)+F40*(H40+J40)+K40</f>
        <v>398000</v>
      </c>
      <c r="Y40" s="4">
        <v>0</v>
      </c>
      <c r="Z40" s="4">
        <v>0</v>
      </c>
      <c r="AA40" s="6"/>
    </row>
    <row r="41" spans="1:27" ht="20.25" customHeight="1">
      <c r="A41" s="10">
        <f>A40+1</f>
        <v>17</v>
      </c>
      <c r="B41" s="5" t="s">
        <v>54</v>
      </c>
      <c r="C41" s="5" t="s">
        <v>29</v>
      </c>
      <c r="D41" s="5" t="s">
        <v>76</v>
      </c>
      <c r="E41" s="10">
        <v>10</v>
      </c>
      <c r="F41" s="10">
        <v>1</v>
      </c>
      <c r="G41" s="5">
        <v>23600</v>
      </c>
      <c r="H41" s="5">
        <v>23600</v>
      </c>
      <c r="I41" s="5">
        <v>12500</v>
      </c>
      <c r="J41" s="5">
        <v>13400</v>
      </c>
      <c r="K41" s="1">
        <v>0</v>
      </c>
      <c r="L41" s="1">
        <v>0</v>
      </c>
      <c r="M41" s="2">
        <f t="shared" si="7"/>
        <v>186000</v>
      </c>
      <c r="N41" s="5">
        <v>18600</v>
      </c>
      <c r="O41" s="1">
        <v>0</v>
      </c>
      <c r="P41" s="1">
        <v>0</v>
      </c>
      <c r="Q41" s="1">
        <f>E41*2000</f>
        <v>20000</v>
      </c>
      <c r="R41" s="1">
        <f>Q41/E41</f>
        <v>2000</v>
      </c>
      <c r="S41" s="2">
        <f>E41*(G41+I41)+F41*H41-M41-Q41</f>
        <v>178600</v>
      </c>
      <c r="T41" s="4">
        <f t="shared" si="8"/>
        <v>17860</v>
      </c>
      <c r="U41" s="2">
        <f>F41*J41</f>
        <v>13400</v>
      </c>
      <c r="V41" s="4">
        <f>U41/F41</f>
        <v>13400</v>
      </c>
      <c r="W41" s="2">
        <f t="shared" si="9"/>
        <v>398000</v>
      </c>
      <c r="X41" s="2">
        <f>E41*(G41+I41)+F41*(H41+J41)+K41</f>
        <v>398000</v>
      </c>
      <c r="Y41" s="4">
        <v>0</v>
      </c>
      <c r="Z41" s="4">
        <v>0</v>
      </c>
      <c r="AA41" s="6"/>
    </row>
    <row r="42" spans="1:27" ht="44.25" customHeight="1">
      <c r="A42" s="10">
        <f>A41+1</f>
        <v>18</v>
      </c>
      <c r="B42" s="4" t="s">
        <v>59</v>
      </c>
      <c r="C42" s="5" t="s">
        <v>29</v>
      </c>
      <c r="D42" s="5" t="s">
        <v>42</v>
      </c>
      <c r="E42" s="10">
        <v>14</v>
      </c>
      <c r="F42" s="10">
        <v>1</v>
      </c>
      <c r="G42" s="5">
        <v>23600</v>
      </c>
      <c r="H42" s="5">
        <v>23600</v>
      </c>
      <c r="I42" s="5">
        <v>12500</v>
      </c>
      <c r="J42" s="5">
        <v>13400</v>
      </c>
      <c r="K42" s="1">
        <v>0</v>
      </c>
      <c r="L42" s="1">
        <v>0</v>
      </c>
      <c r="M42" s="2">
        <f t="shared" si="7"/>
        <v>260400</v>
      </c>
      <c r="N42" s="5">
        <v>18600</v>
      </c>
      <c r="O42" s="1">
        <v>0</v>
      </c>
      <c r="P42" s="1">
        <v>2000</v>
      </c>
      <c r="Q42" s="1">
        <f>E42*4185</f>
        <v>58590</v>
      </c>
      <c r="R42" s="1">
        <f>Q42/E42</f>
        <v>4185</v>
      </c>
      <c r="S42" s="2">
        <f>E42*(G42+I42)+F42*H42-M42-Q42</f>
        <v>210010</v>
      </c>
      <c r="T42" s="4">
        <f t="shared" si="8"/>
        <v>15000.714285714286</v>
      </c>
      <c r="U42" s="2">
        <f>F42*J42</f>
        <v>13400</v>
      </c>
      <c r="V42" s="4">
        <f>U42/F42</f>
        <v>13400</v>
      </c>
      <c r="W42" s="2">
        <f t="shared" si="9"/>
        <v>542400</v>
      </c>
      <c r="X42" s="2">
        <f>E42*(G42+I42)+F42*(H42+J42)+K42</f>
        <v>542400</v>
      </c>
      <c r="Y42" s="4">
        <v>0</v>
      </c>
      <c r="Z42" s="4">
        <v>0</v>
      </c>
      <c r="AA42" s="6"/>
    </row>
    <row r="43" spans="1:27" ht="13.5" customHeight="1">
      <c r="A43" s="10"/>
      <c r="B43" s="27" t="s">
        <v>56</v>
      </c>
      <c r="C43" s="5"/>
      <c r="D43" s="5"/>
      <c r="E43" s="10">
        <f>SUM(E36:E42)</f>
        <v>87</v>
      </c>
      <c r="F43" s="10">
        <f>SUM(F36:F42)</f>
        <v>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">
        <f>SUM(M36:M42)</f>
        <v>1618200</v>
      </c>
      <c r="N43" s="5">
        <v>0</v>
      </c>
      <c r="O43" s="1">
        <v>0</v>
      </c>
      <c r="P43" s="1">
        <v>0</v>
      </c>
      <c r="Q43" s="1">
        <f>SUM(Q36:Q42)</f>
        <v>173590</v>
      </c>
      <c r="R43" s="1">
        <v>0</v>
      </c>
      <c r="S43" s="2">
        <f>SUM(S36:S42)</f>
        <v>1203510</v>
      </c>
      <c r="T43" s="4"/>
      <c r="U43" s="1">
        <f>SUM(U38:U42)</f>
        <v>80400</v>
      </c>
      <c r="V43" s="5"/>
      <c r="W43" s="2">
        <f>SUM(W36:W42)</f>
        <v>3075700</v>
      </c>
      <c r="X43" s="2">
        <f>SUM(X36:X42)</f>
        <v>3075700</v>
      </c>
      <c r="Y43" s="4">
        <v>0</v>
      </c>
      <c r="Z43" s="4">
        <v>0</v>
      </c>
      <c r="AA43" s="6"/>
    </row>
    <row r="44" spans="1:27" ht="26.25" customHeight="1">
      <c r="A44" s="49" t="s">
        <v>69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1"/>
      <c r="AA44" s="6"/>
    </row>
    <row r="45" spans="1:27" s="9" customFormat="1" ht="12.75" customHeight="1" thickBot="1">
      <c r="A45" s="52" t="s">
        <v>57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8"/>
    </row>
    <row r="46" spans="1:27" ht="24" customHeight="1">
      <c r="A46" s="13">
        <v>19</v>
      </c>
      <c r="B46" s="14" t="s">
        <v>28</v>
      </c>
      <c r="C46" s="14" t="s">
        <v>49</v>
      </c>
      <c r="D46" s="14" t="s">
        <v>50</v>
      </c>
      <c r="E46" s="15">
        <v>1</v>
      </c>
      <c r="F46" s="15">
        <v>0</v>
      </c>
      <c r="G46" s="14">
        <v>23600</v>
      </c>
      <c r="H46" s="14">
        <v>0</v>
      </c>
      <c r="I46" s="14">
        <v>12500</v>
      </c>
      <c r="J46" s="14">
        <v>0</v>
      </c>
      <c r="K46" s="14">
        <v>0</v>
      </c>
      <c r="L46" s="14">
        <v>0</v>
      </c>
      <c r="M46" s="16">
        <f>N46*E46</f>
        <v>23600</v>
      </c>
      <c r="N46" s="14">
        <v>23600</v>
      </c>
      <c r="O46" s="16">
        <v>0</v>
      </c>
      <c r="P46" s="14">
        <v>0</v>
      </c>
      <c r="Q46" s="16">
        <v>0</v>
      </c>
      <c r="R46" s="14">
        <v>0</v>
      </c>
      <c r="S46" s="16">
        <f>E46*(G46+I46)-M46-Q46</f>
        <v>12500</v>
      </c>
      <c r="T46" s="14">
        <f>S46/E46</f>
        <v>12500</v>
      </c>
      <c r="U46" s="16">
        <v>0</v>
      </c>
      <c r="V46" s="14">
        <v>0</v>
      </c>
      <c r="W46" s="16">
        <f>M46+S46</f>
        <v>36100</v>
      </c>
      <c r="X46" s="16">
        <f>E46*(G46+I46)+F46*(H46+J46)</f>
        <v>36100</v>
      </c>
      <c r="Y46" s="4">
        <v>0</v>
      </c>
      <c r="Z46" s="4">
        <v>0</v>
      </c>
      <c r="AA46" s="6"/>
    </row>
    <row r="47" spans="1:27" ht="14.25" customHeight="1" thickBot="1">
      <c r="A47" s="17"/>
      <c r="B47" s="26" t="s">
        <v>56</v>
      </c>
      <c r="C47" s="18"/>
      <c r="D47" s="18"/>
      <c r="E47" s="19">
        <v>1</v>
      </c>
      <c r="F47" s="19"/>
      <c r="G47" s="18"/>
      <c r="H47" s="18"/>
      <c r="I47" s="18"/>
      <c r="J47" s="18"/>
      <c r="K47" s="18"/>
      <c r="L47" s="18"/>
      <c r="M47" s="20">
        <f>SUM(M46)</f>
        <v>23600</v>
      </c>
      <c r="N47" s="18"/>
      <c r="O47" s="20">
        <f aca="true" t="shared" si="10" ref="O47:W47">SUM(O46)</f>
        <v>0</v>
      </c>
      <c r="P47" s="18">
        <f t="shared" si="10"/>
        <v>0</v>
      </c>
      <c r="Q47" s="20">
        <f t="shared" si="10"/>
        <v>0</v>
      </c>
      <c r="R47" s="18">
        <f t="shared" si="10"/>
        <v>0</v>
      </c>
      <c r="S47" s="20">
        <f t="shared" si="10"/>
        <v>12500</v>
      </c>
      <c r="T47" s="18">
        <v>0</v>
      </c>
      <c r="U47" s="20">
        <f t="shared" si="10"/>
        <v>0</v>
      </c>
      <c r="V47" s="18">
        <f t="shared" si="10"/>
        <v>0</v>
      </c>
      <c r="W47" s="20">
        <f t="shared" si="10"/>
        <v>36100</v>
      </c>
      <c r="X47" s="20">
        <f>SUM(X46)</f>
        <v>36100</v>
      </c>
      <c r="Y47" s="4">
        <v>0</v>
      </c>
      <c r="Z47" s="4">
        <v>0</v>
      </c>
      <c r="AA47" s="6"/>
    </row>
    <row r="48" spans="1:26" ht="13.5" thickBot="1">
      <c r="A48" s="30"/>
      <c r="B48" s="31" t="s">
        <v>58</v>
      </c>
      <c r="C48" s="32"/>
      <c r="D48" s="32"/>
      <c r="E48" s="33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4"/>
    </row>
    <row r="49" spans="1:27" ht="16.5" customHeight="1">
      <c r="A49" s="23">
        <v>20</v>
      </c>
      <c r="B49" s="22" t="s">
        <v>40</v>
      </c>
      <c r="C49" s="22" t="s">
        <v>41</v>
      </c>
      <c r="D49" s="22" t="s">
        <v>48</v>
      </c>
      <c r="E49" s="21">
        <v>8</v>
      </c>
      <c r="F49" s="21">
        <v>0</v>
      </c>
      <c r="G49" s="22"/>
      <c r="H49" s="22"/>
      <c r="I49" s="22">
        <v>0</v>
      </c>
      <c r="J49" s="22">
        <v>0</v>
      </c>
      <c r="K49" s="22">
        <v>0</v>
      </c>
      <c r="L49" s="22">
        <v>0</v>
      </c>
      <c r="M49" s="28">
        <f>N49*E49</f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8">
        <f>E49*(G49+I49)+F49*(H49+J49)-M49+K49</f>
        <v>0</v>
      </c>
      <c r="T49" s="29">
        <f>S49/E49</f>
        <v>0</v>
      </c>
      <c r="U49" s="22">
        <v>0</v>
      </c>
      <c r="V49" s="22">
        <v>0</v>
      </c>
      <c r="W49" s="28">
        <f>SUM(M49+O49+Q49+S49+U49)</f>
        <v>0</v>
      </c>
      <c r="X49" s="28">
        <f>E49*(G49+I49)+F49*(H49+J49)+K49</f>
        <v>0</v>
      </c>
      <c r="Y49" s="29">
        <v>0</v>
      </c>
      <c r="Z49" s="29">
        <v>0</v>
      </c>
      <c r="AA49" s="6"/>
    </row>
    <row r="50" spans="1:27" ht="12.75" customHeight="1" thickBot="1">
      <c r="A50" s="24"/>
      <c r="B50" s="26" t="s">
        <v>56</v>
      </c>
      <c r="C50" s="25"/>
      <c r="D50" s="25"/>
      <c r="E50" s="19">
        <v>8</v>
      </c>
      <c r="F50" s="19"/>
      <c r="G50" s="25"/>
      <c r="H50" s="25"/>
      <c r="I50" s="25">
        <v>0</v>
      </c>
      <c r="J50" s="25">
        <v>0</v>
      </c>
      <c r="K50" s="25">
        <v>0</v>
      </c>
      <c r="L50" s="25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4">
        <v>0</v>
      </c>
      <c r="Z50" s="4">
        <v>0</v>
      </c>
      <c r="AA50" s="6"/>
    </row>
    <row r="51" spans="1:27" ht="12.75">
      <c r="A51" s="40" t="s">
        <v>0</v>
      </c>
      <c r="B51" s="41" t="s">
        <v>1</v>
      </c>
      <c r="C51" s="41" t="s">
        <v>2</v>
      </c>
      <c r="D51" s="41" t="s">
        <v>3</v>
      </c>
      <c r="E51" s="40" t="s">
        <v>4</v>
      </c>
      <c r="F51" s="40"/>
      <c r="G51" s="40" t="s">
        <v>5</v>
      </c>
      <c r="H51" s="40"/>
      <c r="I51" s="40" t="s">
        <v>6</v>
      </c>
      <c r="J51" s="40"/>
      <c r="K51" s="42" t="s">
        <v>43</v>
      </c>
      <c r="L51" s="43"/>
      <c r="M51" s="41" t="s">
        <v>7</v>
      </c>
      <c r="N51" s="41"/>
      <c r="O51" s="40" t="s">
        <v>8</v>
      </c>
      <c r="P51" s="40"/>
      <c r="Q51" s="40"/>
      <c r="R51" s="40"/>
      <c r="S51" s="40"/>
      <c r="T51" s="40"/>
      <c r="U51" s="40"/>
      <c r="V51" s="40"/>
      <c r="W51" s="40"/>
      <c r="X51" s="41" t="s">
        <v>9</v>
      </c>
      <c r="Y51" s="41" t="s">
        <v>10</v>
      </c>
      <c r="Z51" s="41"/>
      <c r="AA51" s="6"/>
    </row>
    <row r="52" spans="1:27" ht="33.75" customHeight="1">
      <c r="A52" s="40"/>
      <c r="B52" s="41"/>
      <c r="C52" s="41"/>
      <c r="D52" s="41"/>
      <c r="E52" s="41" t="s">
        <v>11</v>
      </c>
      <c r="F52" s="41" t="s">
        <v>12</v>
      </c>
      <c r="G52" s="40"/>
      <c r="H52" s="40"/>
      <c r="I52" s="40"/>
      <c r="J52" s="40"/>
      <c r="K52" s="43"/>
      <c r="L52" s="43"/>
      <c r="M52" s="41"/>
      <c r="N52" s="41"/>
      <c r="O52" s="41" t="s">
        <v>13</v>
      </c>
      <c r="P52" s="41"/>
      <c r="Q52" s="41" t="s">
        <v>14</v>
      </c>
      <c r="R52" s="41"/>
      <c r="S52" s="41" t="s">
        <v>15</v>
      </c>
      <c r="T52" s="41"/>
      <c r="U52" s="41" t="s">
        <v>16</v>
      </c>
      <c r="V52" s="41"/>
      <c r="W52" s="41" t="s">
        <v>17</v>
      </c>
      <c r="X52" s="41"/>
      <c r="Y52" s="41"/>
      <c r="Z52" s="41"/>
      <c r="AA52" s="6"/>
    </row>
    <row r="53" spans="1:27" ht="22.5" customHeight="1">
      <c r="A53" s="40"/>
      <c r="B53" s="41"/>
      <c r="C53" s="41"/>
      <c r="D53" s="41"/>
      <c r="E53" s="41"/>
      <c r="F53" s="41"/>
      <c r="G53" s="41" t="s">
        <v>11</v>
      </c>
      <c r="H53" s="41" t="s">
        <v>12</v>
      </c>
      <c r="I53" s="41" t="s">
        <v>11</v>
      </c>
      <c r="J53" s="41" t="s">
        <v>12</v>
      </c>
      <c r="K53" s="42" t="s">
        <v>44</v>
      </c>
      <c r="L53" s="42" t="s">
        <v>45</v>
      </c>
      <c r="M53" s="41"/>
      <c r="N53" s="41"/>
      <c r="O53" s="41" t="s">
        <v>18</v>
      </c>
      <c r="P53" s="41"/>
      <c r="Q53" s="41"/>
      <c r="R53" s="41"/>
      <c r="S53" s="41" t="s">
        <v>19</v>
      </c>
      <c r="T53" s="41"/>
      <c r="U53" s="41"/>
      <c r="V53" s="41"/>
      <c r="W53" s="41"/>
      <c r="X53" s="41"/>
      <c r="Y53" s="41"/>
      <c r="Z53" s="41"/>
      <c r="AA53" s="6"/>
    </row>
    <row r="54" spans="1:27" ht="12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4"/>
      <c r="L54" s="42"/>
      <c r="M54" s="41" t="s">
        <v>20</v>
      </c>
      <c r="N54" s="41" t="s">
        <v>21</v>
      </c>
      <c r="O54" s="41" t="s">
        <v>20</v>
      </c>
      <c r="P54" s="41" t="s">
        <v>21</v>
      </c>
      <c r="Q54" s="41" t="s">
        <v>20</v>
      </c>
      <c r="R54" s="41" t="s">
        <v>21</v>
      </c>
      <c r="S54" s="41" t="s">
        <v>20</v>
      </c>
      <c r="T54" s="41" t="s">
        <v>21</v>
      </c>
      <c r="U54" s="41" t="s">
        <v>20</v>
      </c>
      <c r="V54" s="41" t="s">
        <v>21</v>
      </c>
      <c r="W54" s="41"/>
      <c r="X54" s="41"/>
      <c r="Y54" s="41" t="s">
        <v>20</v>
      </c>
      <c r="Z54" s="41" t="s">
        <v>21</v>
      </c>
      <c r="AA54" s="6"/>
    </row>
    <row r="55" spans="1:27" ht="12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4"/>
      <c r="L55" s="42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6"/>
    </row>
    <row r="56" spans="1:27" s="38" customFormat="1" ht="12.75">
      <c r="A56" s="35"/>
      <c r="B56" s="36" t="s">
        <v>68</v>
      </c>
      <c r="C56" s="36"/>
      <c r="D56" s="36"/>
      <c r="E56" s="35">
        <f>E50+E47+E43+E33+E18</f>
        <v>248</v>
      </c>
      <c r="F56" s="35">
        <f>F50+F47+F43+F33+F18</f>
        <v>27</v>
      </c>
      <c r="G56" s="36"/>
      <c r="H56" s="36"/>
      <c r="I56" s="36">
        <v>0</v>
      </c>
      <c r="J56" s="36">
        <v>0</v>
      </c>
      <c r="K56" s="36">
        <v>0</v>
      </c>
      <c r="L56" s="36">
        <v>0</v>
      </c>
      <c r="M56" s="37">
        <f>M47+M43+M33+M18</f>
        <v>3875000</v>
      </c>
      <c r="N56" s="37">
        <f>N47+N43+N33+N18</f>
        <v>0</v>
      </c>
      <c r="O56" s="37">
        <f>O47+O43+O33+O18</f>
        <v>0</v>
      </c>
      <c r="P56" s="37">
        <f>P47+P43+P33+P18</f>
        <v>0</v>
      </c>
      <c r="Q56" s="37">
        <f>Q47+Q43+Q33+Q18+Q50</f>
        <v>256190</v>
      </c>
      <c r="R56" s="37">
        <f aca="true" t="shared" si="11" ref="R56:Z56">R47+R43+R33+R18</f>
        <v>0</v>
      </c>
      <c r="S56" s="37">
        <f t="shared" si="11"/>
        <v>1628980</v>
      </c>
      <c r="T56" s="37">
        <f t="shared" si="11"/>
        <v>0</v>
      </c>
      <c r="U56" s="37">
        <f t="shared" si="11"/>
        <v>80400</v>
      </c>
      <c r="V56" s="37">
        <f t="shared" si="11"/>
        <v>0</v>
      </c>
      <c r="W56" s="37">
        <f t="shared" si="11"/>
        <v>5857370</v>
      </c>
      <c r="X56" s="37">
        <f t="shared" si="11"/>
        <v>5857370</v>
      </c>
      <c r="Y56" s="37">
        <f t="shared" si="11"/>
        <v>0</v>
      </c>
      <c r="Z56" s="37">
        <f t="shared" si="11"/>
        <v>0</v>
      </c>
      <c r="AA56" s="12"/>
    </row>
    <row r="57" spans="1:26" ht="17.25" customHeight="1">
      <c r="A57" s="55" t="s">
        <v>65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Z57" s="3" t="s">
        <v>85</v>
      </c>
    </row>
  </sheetData>
  <sheetProtection/>
  <mergeCells count="92">
    <mergeCell ref="X51:X55"/>
    <mergeCell ref="Y51:Z53"/>
    <mergeCell ref="S52:T52"/>
    <mergeCell ref="U52:V53"/>
    <mergeCell ref="W52:W55"/>
    <mergeCell ref="L53:L55"/>
    <mergeCell ref="H53:H55"/>
    <mergeCell ref="I53:I55"/>
    <mergeCell ref="J53:J55"/>
    <mergeCell ref="K53:K55"/>
    <mergeCell ref="Z54:Z55"/>
    <mergeCell ref="T54:T55"/>
    <mergeCell ref="U54:U55"/>
    <mergeCell ref="V54:V55"/>
    <mergeCell ref="Y54:Y55"/>
    <mergeCell ref="O54:O55"/>
    <mergeCell ref="P54:P55"/>
    <mergeCell ref="Q54:Q55"/>
    <mergeCell ref="R54:R55"/>
    <mergeCell ref="S54:S55"/>
    <mergeCell ref="E52:E55"/>
    <mergeCell ref="F52:F55"/>
    <mergeCell ref="O52:P52"/>
    <mergeCell ref="Q52:R53"/>
    <mergeCell ref="G53:G55"/>
    <mergeCell ref="U2:Z2"/>
    <mergeCell ref="U3:Z3"/>
    <mergeCell ref="A4:Z4"/>
    <mergeCell ref="A6:Z6"/>
    <mergeCell ref="O53:P53"/>
    <mergeCell ref="S53:T53"/>
    <mergeCell ref="I51:J52"/>
    <mergeCell ref="K51:L52"/>
    <mergeCell ref="M51:N53"/>
    <mergeCell ref="O51:W51"/>
    <mergeCell ref="A57:S57"/>
    <mergeCell ref="A44:Z44"/>
    <mergeCell ref="A51:A55"/>
    <mergeCell ref="B51:B55"/>
    <mergeCell ref="C51:C55"/>
    <mergeCell ref="D51:D55"/>
    <mergeCell ref="E51:F51"/>
    <mergeCell ref="G51:H52"/>
    <mergeCell ref="M54:M55"/>
    <mergeCell ref="N54:N55"/>
    <mergeCell ref="A19:Z19"/>
    <mergeCell ref="A34:Z34"/>
    <mergeCell ref="A35:Z35"/>
    <mergeCell ref="A20:Z20"/>
    <mergeCell ref="A13:Z13"/>
    <mergeCell ref="A45:Z45"/>
    <mergeCell ref="U1:Z1"/>
    <mergeCell ref="A5:Z5"/>
    <mergeCell ref="Z10:Z11"/>
    <mergeCell ref="S10:S11"/>
    <mergeCell ref="T10:T11"/>
    <mergeCell ref="U10:U11"/>
    <mergeCell ref="V10:V11"/>
    <mergeCell ref="W8:W11"/>
    <mergeCell ref="Q10:Q11"/>
    <mergeCell ref="M7:N9"/>
    <mergeCell ref="U8:V9"/>
    <mergeCell ref="O9:P9"/>
    <mergeCell ref="S9:T9"/>
    <mergeCell ref="R10:R11"/>
    <mergeCell ref="Y10:Y11"/>
    <mergeCell ref="M10:M11"/>
    <mergeCell ref="N10:N11"/>
    <mergeCell ref="O10:O11"/>
    <mergeCell ref="P10:P11"/>
    <mergeCell ref="Q8:R9"/>
    <mergeCell ref="S8:T8"/>
    <mergeCell ref="L9:L11"/>
    <mergeCell ref="G9:G11"/>
    <mergeCell ref="J9:J11"/>
    <mergeCell ref="K9:K11"/>
    <mergeCell ref="A7:A11"/>
    <mergeCell ref="B7:B11"/>
    <mergeCell ref="C7:C11"/>
    <mergeCell ref="D7:D11"/>
    <mergeCell ref="E8:E11"/>
    <mergeCell ref="O8:P8"/>
    <mergeCell ref="O7:W7"/>
    <mergeCell ref="X7:X11"/>
    <mergeCell ref="Y7:Z9"/>
    <mergeCell ref="E7:F7"/>
    <mergeCell ref="G7:H8"/>
    <mergeCell ref="I7:J8"/>
    <mergeCell ref="K7:L8"/>
    <mergeCell ref="F8:F11"/>
    <mergeCell ref="H9:H11"/>
    <mergeCell ref="I9:I11"/>
  </mergeCells>
  <printOptions/>
  <pageMargins left="0.75" right="0.75" top="0.5" bottom="0.53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Сологубова Н.В.</dc:creator>
  <cp:keywords/>
  <dc:description/>
  <cp:lastModifiedBy>Бажукова</cp:lastModifiedBy>
  <cp:lastPrinted>2014-10-10T05:05:56Z</cp:lastPrinted>
  <dcterms:created xsi:type="dcterms:W3CDTF">2014-03-11T07:39:45Z</dcterms:created>
  <dcterms:modified xsi:type="dcterms:W3CDTF">2014-10-15T13:13:27Z</dcterms:modified>
  <cp:category/>
  <cp:version/>
  <cp:contentType/>
  <cp:contentStatus/>
</cp:coreProperties>
</file>