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firstSheet="4" activeTab="1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  <sheet name="Приложение 11" sheetId="11" r:id="rId11"/>
    <sheet name="Приложение 12" sheetId="12" r:id="rId12"/>
    <sheet name="Приложение 13" sheetId="13" r:id="rId13"/>
  </sheets>
  <definedNames>
    <definedName name="_xlnm.Print_Area" localSheetId="0">'Приложение 1'!$A$1:$J$185</definedName>
  </definedNames>
  <calcPr fullCalcOnLoad="1" refMode="R1C1"/>
</workbook>
</file>

<file path=xl/sharedStrings.xml><?xml version="1.0" encoding="utf-8"?>
<sst xmlns="http://schemas.openxmlformats.org/spreadsheetml/2006/main" count="4839" uniqueCount="896">
  <si>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 года № 137-РЗ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  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</si>
  <si>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 учреждениях, реализующих основную общеобразовательную программу дошкольного образования</t>
  </si>
  <si>
    <t>Субсидии бюджетам муниципальных районов на предостваление социальных выплат молодым семьям для приобретения жилья</t>
  </si>
  <si>
    <t xml:space="preserve">Субсидии бюджетам муниципальных районов на реализацию Плана мероприятий на 2009-2011 годы по информатизации библиотек в Республике Коми, утвержденного распоряжением Правительства Рсепублики Коми от 25.08.2008 года № 275-р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</si>
  <si>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</si>
  <si>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</si>
  <si>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</si>
  <si>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к  решению   Совета  </t>
  </si>
  <si>
    <t>Приложение № 1</t>
  </si>
  <si>
    <t>уточнение</t>
  </si>
  <si>
    <t xml:space="preserve">НАЛОГИ НА ПРИБЫЛЬ, ДОХОДЫ </t>
  </si>
  <si>
    <t xml:space="preserve">Налог на доходы физических лиц </t>
  </si>
  <si>
    <t xml:space="preserve">НАЛОГИ НА СОВОКУПНЫЙ ДОХОД 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</si>
  <si>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</si>
  <si>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</si>
  <si>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</si>
  <si>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Государственная пошлина за государственную регистрацию, а также  за совершение прочих юридически значимых действий</t>
  </si>
  <si>
    <t>ДОХОДЫ ОТ ИСПОЛЬЗОВАНИЯ  ИМУЩЕСТВА, НАХОДЯЩЕГОСЯ В ГОСУДАРСТВЕННОЙ И МУНИЦИПАЛЬНОЙ СОБСТВЕННОСТИ</t>
  </si>
  <si>
    <t>ПЛАТЕЖЫ ЗА ПОЛЬЗОВАНИЕ ПРИРОДНЫМИ РЕСУРСАМИ</t>
  </si>
  <si>
    <t>Плата за негативное воздействие на окружающую среду</t>
  </si>
  <si>
    <t>ШТРАФЫ,  САНКЦИИ, ВОЗМЕЩЕНИЕ УЩЕРБА</t>
  </si>
  <si>
    <t>Денежные взыскания (штрафы) и иные суммы , взыскиваемые с лиц, виновных в совершении преступлений, и в возмещение ущерба имуществу</t>
  </si>
  <si>
    <t>Денежные взыскания  (штрафы)  за административные правонарушения в области дорожного движения</t>
  </si>
  <si>
    <t>Прочие поступления от денежных взысканий  (штрафов)  и иных  сумм в возмещение ущерба</t>
  </si>
  <si>
    <t>Прочие поступления от денежных взысканий  (штрафов)  и иных  сумм в возмещение ущерба, зачисляемые  в местные бюджеты</t>
  </si>
  <si>
    <t>ПРОЧИЕ НЕНАЛОГОВЫЕ ДОХОДЫ</t>
  </si>
  <si>
    <t>Прочие  неналоговые  доходы</t>
  </si>
  <si>
    <t>Прочие неналоговые доходы  бюджетов муниципальных районов</t>
  </si>
  <si>
    <t>БЕЗВОЗМЕЗДНЫЕ  ПОСТУПЛЕНИЯ</t>
  </si>
  <si>
    <t xml:space="preserve">БЕЗВОЗМЕЗДНЫЕ  ПОСТУПЛЕНИЯ  ОТ ДРУГИХ БЮДЖЕТОВ БЮДЖЕТНОЙ СИСТЕМЫ РОССИЙСКОЙ ФЕДЕРАЦИИ </t>
  </si>
  <si>
    <t>Дотации бюджетам на поддержку мер по обеспечению сбалансированности  бюджетов</t>
  </si>
  <si>
    <t>Дотации  бюджетам  муниципальных районов  на поддержку мер по обеспечению сбалансированности  бюджетов</t>
  </si>
  <si>
    <t>Прочие субвенции</t>
  </si>
  <si>
    <t>Прочие субсидии</t>
  </si>
  <si>
    <t>ВСЕГО  ДОХОДОВ</t>
  </si>
  <si>
    <t>Единый сельскохозяйственный налог</t>
  </si>
  <si>
    <t>Денежные взыскания (штрафы) за нарушение законодательства в области  обеспечения санитарно - эпидемиологического благополучия человека и законодательства в сфере защиты прав потребителей</t>
  </si>
  <si>
    <t>Государственная пошлина по делам, рассматриваемым в судах общей юрисдикции, мировыми судьями</t>
  </si>
  <si>
    <t>Денежные взыскания (штрафы) и иные суммы , взыскиваемые с лиц, виновных в совершении преступлений, и в возмещение ущерба имуществу, зачисляемые в   бюджеты муниципальных районов</t>
  </si>
  <si>
    <t>Денежные взыскания (штрафы) за нарушение 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 лесного законодательства, водного законодательства</t>
  </si>
  <si>
    <t>Прочие субвенции бюджетам муниципальных районов</t>
  </si>
  <si>
    <t>Прочие субсидии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</si>
  <si>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</si>
  <si>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</si>
  <si>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</si>
  <si>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</si>
  <si>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</si>
  <si>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Денежные взыскания (штрафы) за нарушение   законодательства  об охране и использовании животного мира</t>
  </si>
  <si>
    <t>Денежные взыскания (штрафы) за нарушение   законодательства в области  охраны окружающей среды</t>
  </si>
  <si>
    <t xml:space="preserve">Денежные взыскания (штрафы) за нарушение земельного  законодательства </t>
  </si>
  <si>
    <t>Денежные взыскания (штрафы) за нарушение  законодательства о налогах и сборах</t>
  </si>
  <si>
    <t>Денежные взыскания (штрафы) за нарушение  законодательства о налогах и сборах, предусмотренные статьями 116, 117, 118, пунктами 1 и 2 статьи 120, статьями 125, 126, 128, 129, 129.1, 132, 133,134,  135, 135.1 Налогового кодекса Российской Федерации</t>
  </si>
  <si>
    <t xml:space="preserve">Денежные взыскания (штрафы) за административные правонарушения в области государственного регулирования  производства и оборота спирта, алкогольной, спиртосодержащей и табачной продукции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</si>
  <si>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</si>
  <si>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судсидии)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</si>
  <si>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</si>
  <si>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</si>
  <si>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Субсидии бюджетам на денежные выплаты медицинскому персоналу фельдшерско-акушерских пунктов, врачам,фельдшерам и медицинским сестрам "Скорой медицинской помощи"</t>
  </si>
  <si>
    <t>Субсидии бюджетам муниципальных районов  на денежные выплаты медицинскому персоналу фельдшерско-акушерских пунктов, врачам,фельдшерам и медицинским сестрам "Скорой медицинской помощи"</t>
  </si>
  <si>
    <t>Субсидии бюджетам муниципальных образований на комплектование книжных фондов  библиотек муниципальных образований</t>
  </si>
  <si>
    <t>Субсидии бюджетам  на комплектование книжных фондов  библиотек муниципальных образований</t>
  </si>
  <si>
    <t>Субвенции бюджетам субъектов  Российской Федерации и муниципальных образований</t>
  </si>
  <si>
    <t>Субвенции бюджетам на  государственную  регистрацию актов гражданского состояния</t>
  </si>
  <si>
    <t xml:space="preserve">Субвенции  бюджетам муниципальных районов  на государственную регистрацию актов гражданского состояния </t>
  </si>
  <si>
    <t>Субвенции бюджетам на составление (изменение, дополнение)  списков кандидатов в присяжные заседатели федеральных судов  общей юрисдикции в  Российской Федерации</t>
  </si>
  <si>
    <t xml:space="preserve">Субвенции бюджетам на осуществление   первичного  воинского учета на территориях, где отсутствуют  военные комиссариаты  </t>
  </si>
  <si>
    <t xml:space="preserve">Субвенции бюджетам муниципальных районов на осуществление   первичного  воинского учета на территориях, где отсутствуют  военные комиссариаты  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</si>
  <si>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</si>
  <si>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районов  на ежемесячное денежное вознаграждение за классное руководство</t>
  </si>
  <si>
    <t>Субвенции  бюджетам муниципальных районов   на реализацию  муниципальными образовательными учреждениями в Республике Коми основных общеобразовательных программ</t>
  </si>
  <si>
    <t>НАЛОГОВЫЕ И НЕНАЛОГОВЫЕ ДОХОДЫ</t>
  </si>
  <si>
    <t>Доходы, получаемые  ввиде арендной либо иной платы 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</si>
  <si>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</si>
  <si>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Субвенции бюджетам  муниципальных районов на реализацию государственных полномочий по расчету  и предоставлению дотаций на выравнивание уровня бюджетной обеспеченности  поселений в Республике Коми</t>
  </si>
  <si>
    <t xml:space="preserve">к  проекту решения Совета  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</si>
  <si>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</si>
  <si>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муниципальных районов</t>
  </si>
  <si>
    <t>ДОХОДЫ ОТ ПРОДАЖИ МАТЕРИАЛЬНЫХ  И НЕМАТЕРИАЛЬНЫХ АКТИВОВ</t>
  </si>
  <si>
    <t>Доходы от продажи  земельных участков, находящихся в государственной и муниципальной собственности (за исключением  земельных участков автономных учреждений)</t>
  </si>
  <si>
    <t>Доходы от продажи  земельных участков, государственная собственность на которые не разграничена</t>
  </si>
  <si>
    <t xml:space="preserve">Доходы от продажи  земельных участков, государственная собственность на которые не разграничена и которые расположены в границах поселений </t>
  </si>
  <si>
    <t>Дотации бюджетам муниципальных районов на выравнивание  уровня бюджетной обеспеченности</t>
  </si>
  <si>
    <t>Дотации на выравнивание  уровня бюджетной обеспеченности</t>
  </si>
  <si>
    <t>Субсидии бюджетам  муниципальных  образований  на обеспечение мероприятий по  капитальному  ремонту многоквартирных домов и  переселению  граждан 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</si>
  <si>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Субсидии  бюджетам   муниципальных   районов   на обеспечение мероприятий по  капитальному  ремонту многоквартирных   домов    за    счет    средств, поступивших от государственной  корпорации  Фонд содействия реформированию  жилищно-коммунального хозяйства</t>
  </si>
  <si>
    <t>Субсидии  бюджетам   муниципальных   районов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</si>
  <si>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Субсидии  бюджетам   муниципальных   районов   на обеспечение мероприятий по  капитальному  ремонту многоквартирных домов за счет средств бюджетов</t>
  </si>
  <si>
    <t>муниципального района</t>
  </si>
  <si>
    <t xml:space="preserve"> "Княжпогостский" 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</si>
  <si>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</si>
  <si>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для обеспечения педагогических работников муниципальных образовательных учреждений РК мерами социальной поддержки в части оплаты жилищно-коммунальных услуг</t>
  </si>
  <si>
    <t>Субвенции бюджетам муниципальных районов на составление (изменение, дополнение)  списков кандидатов в присяжные заседатели федеральных судов  общей юрисдикции в  Российской Федерации</t>
  </si>
  <si>
    <t>Субсидии бюджетам муниципальных районов на оснащение центров общественного доступа населения при центральных межпоселенческих библиотеках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</si>
  <si>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</si>
  <si>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Налог  на доходы физических лиц с доходов, облагаемых по налоговой ставке, установленной 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</si>
  <si>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 с доходов, облагаемых по налоговой ставке, установленной 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</si>
  <si>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выдачей регистрационных знаков, приемом квалификационных экзаменов на получение права на управление транспортными средствами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</si>
  <si>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</si>
  <si>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</si>
  <si>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Межбюджетные трансферты бюджетам муниципальных районов на покрытие убытков, возникающих в результате государственного регулирования цен на топливо твердое, реализуемое гражданам для нужд отопления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</si>
  <si>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</si>
  <si>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</si>
  <si>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реализацию полномочий по формированию, исполнению и контролю за исполнением местного бюджета</t>
  </si>
  <si>
    <t>Транспортный налог</t>
  </si>
  <si>
    <t>Транспортный налог с организаций</t>
  </si>
  <si>
    <t>Транспортный налог с физических лиц</t>
  </si>
  <si>
    <t>Субвенции местным  бюджетам на выполнение передаваемых полномочий субъектов Российской Федерации</t>
  </si>
  <si>
    <t>Субвенции бюджетам муниципальных образований  на компенсацию части родительской платы за содержание ребенка в государственных и муниципальных учреждениях, реализующих основную общеобразовательную программу дошкольного образования</t>
  </si>
  <si>
    <t xml:space="preserve">Субвенции бюджетам 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на приобретение или строительство жилья,в соответствии с Законом Республики Коми от 6 октября 2005 года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Федерации,имеющих право на получение субсидий (социальных выплат) на приобретение или строительство жилья"  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</si>
  <si>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на  государственную регистрацию актов гражданского состояния, в соответствии с Законом Республики Коми от 23 декабря 2008 года № 143-РЗ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  </t>
  </si>
  <si>
    <t>Наименование показателя</t>
  </si>
  <si>
    <t>Сумма, тыс.рублей</t>
  </si>
  <si>
    <t>000</t>
  </si>
  <si>
    <t>1</t>
  </si>
  <si>
    <t>00</t>
  </si>
  <si>
    <t>00000</t>
  </si>
  <si>
    <t>0000</t>
  </si>
  <si>
    <t>01</t>
  </si>
  <si>
    <t>02000</t>
  </si>
  <si>
    <t>110</t>
  </si>
  <si>
    <t>02010</t>
  </si>
  <si>
    <t>02020</t>
  </si>
  <si>
    <t>02021</t>
  </si>
  <si>
    <t>02022</t>
  </si>
  <si>
    <t>02030</t>
  </si>
  <si>
    <t>05</t>
  </si>
  <si>
    <t>01000</t>
  </si>
  <si>
    <t>02</t>
  </si>
  <si>
    <t>03000</t>
  </si>
  <si>
    <t>06</t>
  </si>
  <si>
    <t>04000</t>
  </si>
  <si>
    <t>01102</t>
  </si>
  <si>
    <t>01202</t>
  </si>
  <si>
    <t>08</t>
  </si>
  <si>
    <t>03010</t>
  </si>
  <si>
    <t>1000</t>
  </si>
  <si>
    <t>07000</t>
  </si>
  <si>
    <t>07140</t>
  </si>
  <si>
    <t>11</t>
  </si>
  <si>
    <t>120</t>
  </si>
  <si>
    <t>03050</t>
  </si>
  <si>
    <t>05000</t>
  </si>
  <si>
    <t>05010</t>
  </si>
  <si>
    <t>12</t>
  </si>
  <si>
    <t>14</t>
  </si>
  <si>
    <t>16</t>
  </si>
  <si>
    <t>17</t>
  </si>
  <si>
    <t>2</t>
  </si>
  <si>
    <t>04014</t>
  </si>
  <si>
    <t>04999</t>
  </si>
  <si>
    <t>151</t>
  </si>
  <si>
    <t>03999</t>
  </si>
  <si>
    <t>03029</t>
  </si>
  <si>
    <t>03003</t>
  </si>
  <si>
    <t>03007</t>
  </si>
  <si>
    <t>03015</t>
  </si>
  <si>
    <t>03021</t>
  </si>
  <si>
    <t>03024</t>
  </si>
  <si>
    <t>02999</t>
  </si>
  <si>
    <t>02008</t>
  </si>
  <si>
    <t>01001</t>
  </si>
  <si>
    <t>01003</t>
  </si>
  <si>
    <t>180</t>
  </si>
  <si>
    <t>05050</t>
  </si>
  <si>
    <t>10</t>
  </si>
  <si>
    <t>05030</t>
  </si>
  <si>
    <t>05035</t>
  </si>
  <si>
    <t>06000</t>
  </si>
  <si>
    <t>430</t>
  </si>
  <si>
    <t>06010</t>
  </si>
  <si>
    <t>140</t>
  </si>
  <si>
    <t>08000</t>
  </si>
  <si>
    <t>21000</t>
  </si>
  <si>
    <t>21050</t>
  </si>
  <si>
    <t>25000</t>
  </si>
  <si>
    <t>25030</t>
  </si>
  <si>
    <t>25050</t>
  </si>
  <si>
    <t>25060</t>
  </si>
  <si>
    <t>28000</t>
  </si>
  <si>
    <t>30000</t>
  </si>
  <si>
    <t>90000</t>
  </si>
  <si>
    <t>90050</t>
  </si>
  <si>
    <t>02024</t>
  </si>
  <si>
    <t>02068</t>
  </si>
  <si>
    <t>02088</t>
  </si>
  <si>
    <t>02089</t>
  </si>
  <si>
    <t>Объем поступлений доходов</t>
  </si>
  <si>
    <t>Субвенциии бюджетам на осуществление полномочий по подготовке проведения статистических переписей</t>
  </si>
  <si>
    <t>Субвенциии бюджетам муниципальных районов на осуществление полномочий по подготовке проведения статистических переписей</t>
  </si>
  <si>
    <t>03002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</si>
  <si>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</si>
  <si>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Субвенции бюджета муниципальных районов на реализацию подпрограммы "Обеспечение жильем отдельных категорий граждан" целевой республиканской программы "Жилище" на 2008-2012 годы</t>
  </si>
  <si>
    <t xml:space="preserve">  бюджета муниципального района "Княжпогостский" в 2012 году</t>
  </si>
  <si>
    <t>Субсидии  бюджетам   муниципальных   районов   на обеспечение мероприятий по  капитальному  ремонту многоквартирных домов и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</si>
  <si>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 xml:space="preserve">Субсидии бюджетам муниципальных районов на содержание автомобильных дорог общего пользования местного значения </t>
  </si>
  <si>
    <t>Cубсидии бюджетам муниципальных районов на строительство и реконструкцию муниципальных учреждений культуры в рамках реализации ДРЦП "Развитие инфраструктуры отрасли "Культура" в Республике Коми (2011-2013 годы)"</t>
  </si>
  <si>
    <t>Субсидии на внедрение информационных технологийв рамках реализации Концепции информатизации в сфере культуры</t>
  </si>
  <si>
    <t>Субвенция на строительство, приобретение, реконструкции жилых помещений для обеспечения детей-сирот и детей, оставшихся без попечения родителей, а также лиц из числа детей-сирот и детей, оставшихся без попечения родителей жилыми помещениями муниципального жилищного фонда по договорма социального найма</t>
  </si>
  <si>
    <t>Субсидии бюджетам муниципальных районов на подготовку и перевод на природный газ муниципального жилищного фонда в рамках реализации долгосрочной целевой программы "Газификация населенных пунктов РК (2011-2013)"</t>
  </si>
  <si>
    <t>02009</t>
  </si>
  <si>
    <t>Субсидии бюджетам на государственную поддержку малого и среднего предпринимательства (включая крестьянские (фермерские) хозяйства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</si>
  <si>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</si>
  <si>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для нужд отопления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</si>
  <si>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</si>
  <si>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за счет средств поступающих из Федерального бюджета</t>
  </si>
  <si>
    <t>Субсидии бюджетам  муниципальных  образований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</si>
  <si>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>Субсидии  бюджетам   муниципальных   районов 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</si>
  <si>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 xml:space="preserve">Субсидии  бюджетам   муниципальных   районов   на обеспечение мероприятий по переселению граждан из аварийного  жилищного  фонда  за   счет   средств бюджетов Республики Коми
</t>
  </si>
  <si>
    <t>Субсидии бюджетам муниципальных районов  на мероприятия по проведению   оздоровительной кампании детей (Долгосрочная республиканская целевая программа "Дети Республики Коми на 2012-2015 годы")</t>
  </si>
  <si>
    <t>Субвенции на организацию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територрии Республики Коми</t>
  </si>
  <si>
    <t>Субвенции бюджетам на денежные выплаты медицинскому персоналу фельдшерско-акушерских пунктов, врачам,фельдшерам и медицинским сестрам учреждений и подразделений скорой медицинской помощи за счет средств, поступающих из федерального бюджета</t>
  </si>
  <si>
    <t>03055</t>
  </si>
  <si>
    <t>03070</t>
  </si>
  <si>
    <t>Иные межбюджетные трансферты бюджетам муниципальных районов на мероприятия по организации питания обучающихся 1-4 классов в муниципальных образовательных учреждениях в Республике Коми (Долгосрочная республиканская целевая программа "Дети Республики Коми на 2012-2015 годы")</t>
  </si>
  <si>
    <t>04034</t>
  </si>
  <si>
    <t>Межбюджетные трансферты, передаваемые бюджетам муниципальных образований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</si>
  <si>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Субсидии  бюджетам  муниципальных районов на  функционирование информационно-маркетинговых центров малого среднего предпринимательства (в рамках реализации долгосрочной республиканской целевой программы "Развитие и поддержка малого и среднего предпринимательства в РК на 2012-2013 годы")</t>
  </si>
  <si>
    <t>0002</t>
  </si>
  <si>
    <t>0001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</si>
  <si>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</si>
  <si>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</si>
  <si>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</si>
  <si>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</si>
  <si>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</si>
  <si>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</si>
  <si>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13</t>
  </si>
  <si>
    <t>ДОХОДЫ ОТ ОКАЗАНИЯ ПЛАТНЫХ УСЛУГ (РАБОТ) И КОМПЕНСАЦИИ ЗАТРАТ ГОСУДАРСТВА</t>
  </si>
  <si>
    <t>130</t>
  </si>
  <si>
    <t xml:space="preserve">Доходы от оказания платных услуг (работ) </t>
  </si>
  <si>
    <t>01990</t>
  </si>
  <si>
    <t>Прочие доходы от оказания платных услуг (работ)</t>
  </si>
  <si>
    <t>01995</t>
  </si>
  <si>
    <t>Прочие доходы от оказания платных услуг (работ) получателями средств бюджетов муниципальных районов</t>
  </si>
  <si>
    <t>06013</t>
  </si>
  <si>
    <t>01011</t>
  </si>
  <si>
    <t>01021</t>
  </si>
  <si>
    <t>01041</t>
  </si>
  <si>
    <t>Налог, взимаемый в виде стоимости патента в связи с применением упрощенной системы налогообложения</t>
  </si>
  <si>
    <t>Cубсидии бюджетам муниципальных районов на ремонт, приобретение спецоборудования, комплектование фондов, внедрение информ.технологий в муници пальных учреждениях культурыДРЦП "Развитие инфраструктуры отрасли "Культура" в Республике Коми (2011-2013 годы)"</t>
  </si>
  <si>
    <t>Cубсидии бюджетам муниципальных районов на софинансирование объектов капитального строительства муниципальной собственности (Долгосрочная республиканская целевая программа "Чистая вода в Республике Коми (2011-2017)"</t>
  </si>
  <si>
    <t>Cубсидии бюджетам муниципальных районов на софинансирование объектов капитального строительства муниципальной собственности (Долгосрочная республиканская целевая программа "Обращение с отходами производства и потребления в Республике Коми (2012-2016 годы)")</t>
  </si>
  <si>
    <t xml:space="preserve">Субсидии на реализацию долгосрочной республиканской целевой программы
"Модернизация дошкольного образования в Республике Коми
(2012 - 2015 годы)"
</t>
  </si>
  <si>
    <t>02051</t>
  </si>
  <si>
    <t>Субсидии бюджетам на реализацию федеральных целевых программ</t>
  </si>
  <si>
    <t>Субсидии бюджетам муниципальных районов на обеспечение жильем молодых семей за счет средств федерального бюджета</t>
  </si>
  <si>
    <t>Субсидии бюджетам муниципальных районов на ремонт дворовых территорий населенных пунктов</t>
  </si>
  <si>
    <t>Субсидии бюджетам муниципальных районов на ремонт, улиц, проездов населенных пунктов</t>
  </si>
  <si>
    <t xml:space="preserve">Субсидии бюджетам муниципальных районов на ремонт автомобильных дорог общего пользования местного значения </t>
  </si>
  <si>
    <t>Межбюджетные трансферты, передаваемые бюджетам муниципальных районов на осуществление части полномочий по проведению капитального ремонта МКД</t>
  </si>
  <si>
    <t>04025</t>
  </si>
  <si>
    <t>Межбюджетные трансферты, на комплектование книжных фондов библиотек муниципальных образований и государственных библиотек городв Москва и Санкт-Петербург</t>
  </si>
  <si>
    <t xml:space="preserve">Межбюджетные трансферты,  передаваемые  бюджетам на  комплектование  книжных   фондов   библиотек муниципальных  образований   и   государственных                               библиотек городов Москвы и Санкт-Петербурга
</t>
  </si>
  <si>
    <t>03078</t>
  </si>
  <si>
    <t xml:space="preserve">Субвенции бюджетам муниципальных образований на модернизацию региональных систем общего образования
</t>
  </si>
  <si>
    <t>от 21.05.2012г.  №112</t>
  </si>
  <si>
    <t>Приложение № 2</t>
  </si>
  <si>
    <t xml:space="preserve">к проекту решения Совета </t>
  </si>
  <si>
    <t xml:space="preserve">к решению Совета </t>
  </si>
  <si>
    <t>муниципального района "Княжпогостский"</t>
  </si>
  <si>
    <t>от 21.05.2012г. №112</t>
  </si>
  <si>
    <t xml:space="preserve">Ведомственная структура расходов бюджета муниципального района </t>
  </si>
  <si>
    <t>"Княжпогостский" на 2012 год</t>
  </si>
  <si>
    <t>тыс.рублей</t>
  </si>
  <si>
    <t>Наименование</t>
  </si>
  <si>
    <t>Отд.</t>
  </si>
  <si>
    <t>Рз</t>
  </si>
  <si>
    <t>ПР</t>
  </si>
  <si>
    <t>ЦСР</t>
  </si>
  <si>
    <t>ВР</t>
  </si>
  <si>
    <t>уточнения май</t>
  </si>
  <si>
    <t>3</t>
  </si>
  <si>
    <t>4</t>
  </si>
  <si>
    <t>5</t>
  </si>
  <si>
    <t>6</t>
  </si>
  <si>
    <t>В С Е Г О</t>
  </si>
  <si>
    <t>Администрация муниципального района "Княжпогостский"</t>
  </si>
  <si>
    <t>923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</si>
  <si>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</si>
  <si>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</si>
  <si>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</si>
  <si>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</si>
  <si>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</si>
  <si>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</si>
  <si>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</si>
  <si>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</si>
  <si>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</si>
  <si>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</si>
  <si>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</si>
  <si>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</si>
  <si>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</si>
  <si>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</si>
  <si>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</si>
  <si>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Глава местной администрации (исполнительно-распорядительного органа муниципального образования)</t>
  </si>
  <si>
    <t>002 08 00</t>
  </si>
  <si>
    <t>Осуществление переданных государственных полномочий Республики Коми в области государственной поддержки граждан Российской Федерации, имеющих право на получение субсидий на приобретение или строительство жилья, в соответствии с Законом Республики Коми от 6 октября 2005 года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</si>
  <si>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002 60 00</t>
  </si>
  <si>
    <t>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</si>
  <si>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002 91 00</t>
  </si>
  <si>
    <r>
      <t xml:space="preserve">Осуществление переданных государственных полномочий </t>
    </r>
    <r>
      <rPr>
        <sz val="12"/>
        <rFont val="Times New Roman"/>
        <family val="1"/>
      </rPr>
      <t>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Федерации".</t>
    </r>
  </si>
  <si>
    <t>002 92 00</t>
  </si>
  <si>
    <t>Целевые программы муниципальных образований</t>
  </si>
  <si>
    <t>795 00 00</t>
  </si>
  <si>
    <t>Муниципальная долгосрочная программа "Развитие муниципальной службы в администрации муниципального района "Княжпогостский" на 2010-2013 годы"</t>
  </si>
  <si>
    <t>795 23 00</t>
  </si>
  <si>
    <t xml:space="preserve">Судебная система </t>
  </si>
  <si>
    <t xml:space="preserve">Составление (изменение и дополнение)списков кандидатов в присяжные заседатели федеральных
судов общей юрисдикции в Российской Федерации
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</si>
  <si>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</si>
  <si>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</si>
  <si>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</si>
  <si>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</si>
  <si>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</si>
  <si>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Резервные средства</t>
  </si>
  <si>
    <t>870</t>
  </si>
  <si>
    <t>Другие общегосударственные вопросы</t>
  </si>
  <si>
    <t>Осуществление полномочий по подготовке проведения статистических переписей</t>
  </si>
  <si>
    <t>001 43 00</t>
  </si>
  <si>
    <t>Выполнение функций органами местного самоуправления</t>
  </si>
  <si>
    <t>500</t>
  </si>
  <si>
    <t>Выполнение других обязательств государства</t>
  </si>
  <si>
    <t>092 03 00</t>
  </si>
  <si>
    <t>Закупка товаров, работ, услуг в целях формирования государственного материального резерва</t>
  </si>
  <si>
    <t>230</t>
  </si>
  <si>
    <t>Специальные расходы</t>
  </si>
  <si>
    <t>880</t>
  </si>
  <si>
    <t>Проект - Муниципальная целевая программа "Профилактика правонарушений, укрепление правопорядка и общественной безопасности в Княжпогостском районе на 2012 года" ("Правопорядок-2012")</t>
  </si>
  <si>
    <t>795 01 00</t>
  </si>
  <si>
    <t>Субсидии юридическим лицам (кроме государственных учреждений) и физическим лицам-производителям товаров, работ, услуг</t>
  </si>
  <si>
    <t>810</t>
  </si>
  <si>
    <t>Национальная экономика</t>
  </si>
  <si>
    <t>Сельское хозяйство и рыболовство</t>
  </si>
  <si>
    <t>Муниципальная целевая программа "Развитие сельского хозяйства и регулирования рынков сельскохозяйственной продукции, сырья и продовольствия в Княжпогостском районе на 2010-2012 годы"</t>
  </si>
  <si>
    <t>795 04 00</t>
  </si>
  <si>
    <t>Дорожное хозяйство (дорожные фонды)</t>
  </si>
  <si>
    <t>09</t>
  </si>
  <si>
    <t>Дорожное хозяйство</t>
  </si>
  <si>
    <t>315 00 00</t>
  </si>
  <si>
    <t>Содержание и управление дорожным хозяйством</t>
  </si>
  <si>
    <t>315 01 00</t>
  </si>
  <si>
    <t>Капитальный ремонт и ремонт автомобильных дорог общего пользования местного значения</t>
  </si>
  <si>
    <t>315 01 25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</si>
  <si>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</si>
  <si>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</si>
  <si>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Другие вопросы в области национальной экономики</t>
  </si>
  <si>
    <t>Руководство и управление в сфере установленных функций</t>
  </si>
  <si>
    <t>Реализация государственных функций в области национальной экономики</t>
  </si>
  <si>
    <t>340 00 00</t>
  </si>
  <si>
    <t>Государственная поддержка отдельных отраслей промышленности и топливно-энергетического комплекса</t>
  </si>
  <si>
    <t>340 83 00</t>
  </si>
  <si>
    <t>Возмещение убытков, возникающих в результате государственного регулирования цен на топливо твердое, реализуемое гражданам для нужд отопления</t>
  </si>
  <si>
    <t>340 83 20</t>
  </si>
  <si>
    <t>Муниципальная целевая программа "Развитие и поддержка малого предпринимательства и потребительской кооперации в Княжпогостском районе на 2011-2013 годы"</t>
  </si>
  <si>
    <t>795 05 00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</si>
  <si>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</si>
  <si>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</si>
  <si>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</si>
  <si>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</si>
  <si>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</si>
  <si>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</si>
  <si>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</si>
  <si>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</si>
  <si>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Субсидии юридическим лицам</t>
  </si>
  <si>
    <t>006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</si>
  <si>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</si>
  <si>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</si>
  <si>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Бюджетные инвестиции в объекты государственной собственности</t>
  </si>
  <si>
    <t>411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</si>
  <si>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</si>
  <si>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</si>
  <si>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капитальному ремонту многоквартирных домов </t>
  </si>
  <si>
    <t>098 02 01</t>
  </si>
  <si>
    <t xml:space="preserve">        за счет средств, поступивших из республиканского бюджета Республики Коми</t>
  </si>
  <si>
    <t xml:space="preserve">       за счет средств местных бюджетов</t>
  </si>
  <si>
    <t>Обеспечение мероприятий по переселению граждан из аварийного жилищного фонда</t>
  </si>
  <si>
    <t>098 02 02</t>
  </si>
  <si>
    <t xml:space="preserve">        за счет средств бюджета муниципального района "Княжпогостский"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</si>
  <si>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</si>
  <si>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</si>
  <si>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</si>
  <si>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</si>
  <si>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Проект - Ведомственная целевая программа по проведению капитального ремонта жилищного фонда муниципального района "Княжпогостский" на 2012г</t>
  </si>
  <si>
    <t>795 09 00</t>
  </si>
  <si>
    <t>Муниципальная адресная программа "Переселение граждан из аварийного жилищного фонда" муниципального района "Княжпогостский" на 2012 год"</t>
  </si>
  <si>
    <t>795 10 00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</si>
  <si>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</si>
  <si>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</si>
  <si>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</si>
  <si>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</si>
  <si>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</si>
  <si>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</si>
  <si>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03</t>
  </si>
  <si>
    <t>600 00 00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</si>
  <si>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</si>
  <si>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</si>
  <si>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Капитальный ремонт и ремонт улиц и проездов в населенных пунктах</t>
  </si>
  <si>
    <t>600 02 01</t>
  </si>
  <si>
    <t>Долгосрочная республиканская целевая программа "Чистая вода в Республике Коми (2011-2017 годы)"</t>
  </si>
  <si>
    <t>522 44 00</t>
  </si>
  <si>
    <t>Здравоохранение, физическая культура и спорт</t>
  </si>
  <si>
    <t>Стационарная помощь</t>
  </si>
  <si>
    <t xml:space="preserve"> Реализация  региональных   программ  модернизации здравоохранения субъектов  Российской  Федерации  и программ  модернизации  федеральных
 государственных учреждений
</t>
  </si>
  <si>
    <t>096 00 00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</si>
  <si>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</si>
  <si>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</si>
  <si>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Субсидии бюджетным учреждениям на иные цели</t>
  </si>
  <si>
    <t>612</t>
  </si>
  <si>
    <t>Больницы, клиники, госпитали, медико-санитарные части</t>
  </si>
  <si>
    <t>470 00 00</t>
  </si>
  <si>
    <t>Обеспечение деятельности подведомственных учреждений</t>
  </si>
  <si>
    <t>470 99 00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</si>
  <si>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</si>
  <si>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 субъектов Российской Федерации, переданных для осуществления органам местного самоуправления в установленном порядке</t>
  </si>
  <si>
    <t>521 02 00</t>
  </si>
  <si>
    <t>Субвенции на оказание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Республики Коми</t>
  </si>
  <si>
    <t>521 02 30</t>
  </si>
  <si>
    <t>Проект -Муниципальная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</si>
  <si>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795 07 00</t>
  </si>
  <si>
    <t xml:space="preserve">Программа "Модернизация здравоохранения в Княжпогостском районе на 2011-2012 годы" </t>
  </si>
  <si>
    <t>795 24 00</t>
  </si>
  <si>
    <t>Амбулаторная помощь</t>
  </si>
  <si>
    <t>611</t>
  </si>
  <si>
    <t>Фельдшерско-акушерские пункты</t>
  </si>
  <si>
    <t>478 00 00</t>
  </si>
  <si>
    <t>478 99 00</t>
  </si>
  <si>
    <t>Иные безвозмездные и безвозвратные перечисления</t>
  </si>
  <si>
    <t>520 00 00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</si>
  <si>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</si>
  <si>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</si>
  <si>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</si>
  <si>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</si>
  <si>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</si>
  <si>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Субвенции</t>
  </si>
  <si>
    <t>Проект - Муниципальная целевая программа "Развитие системы кадрового обеспечения экономики муниципального района "Княжпогостский" на 2011-2013 год"</t>
  </si>
  <si>
    <t>795 20 00</t>
  </si>
  <si>
    <t>уточнить</t>
  </si>
  <si>
    <t>Социальная политика</t>
  </si>
  <si>
    <t>Пенсионное обеспечение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</si>
  <si>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</si>
  <si>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</si>
  <si>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</si>
  <si>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</si>
  <si>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</si>
  <si>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</si>
  <si>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Пенсии, выплачиваемые организациями сектора госуправления</t>
  </si>
  <si>
    <t>312</t>
  </si>
  <si>
    <t>Социальное обеспечение населения</t>
  </si>
  <si>
    <t>Социальная помощь</t>
  </si>
  <si>
    <t>505 00 00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</si>
  <si>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</si>
  <si>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</si>
  <si>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</si>
  <si>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</si>
  <si>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</si>
  <si>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</si>
  <si>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</si>
  <si>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</si>
  <si>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</si>
  <si>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МУ Княжпогостская центральная районная больница</t>
  </si>
  <si>
    <t>954</t>
  </si>
  <si>
    <t>Закупка товаров, работ, услуг в целях капитального ремонта государственного имущества</t>
  </si>
  <si>
    <t>243</t>
  </si>
  <si>
    <t>коммуналка</t>
  </si>
  <si>
    <t>Пособия и компенсации гражданам и иные социальные выплаты, кроме публичных нормативных обязательств</t>
  </si>
  <si>
    <t>321</t>
  </si>
  <si>
    <t>Отдел культуры, физической культуры и спорта администрации муниципального района "Княжпогостский"</t>
  </si>
  <si>
    <t>956</t>
  </si>
  <si>
    <t>Региональные целевые программы</t>
  </si>
  <si>
    <t>522 00 00</t>
  </si>
  <si>
    <t>Долгосрочная республиканская целевая программа "Развитие и поддержка малого и среднего предпринимательства в Республике Коми на 2012 - 2013 годы"</t>
  </si>
  <si>
    <t>522 09 00</t>
  </si>
  <si>
    <t xml:space="preserve">Проект - Муниципальная целевая программа "Развитие туризма в муниципальном районе "Княжпогостский" на 2011-2015 годы" </t>
  </si>
  <si>
    <t>795 12 00</t>
  </si>
  <si>
    <t>Образование</t>
  </si>
  <si>
    <t>07</t>
  </si>
  <si>
    <t>Общее образование</t>
  </si>
  <si>
    <t>Учреждения по внешкольной работе с детьми</t>
  </si>
  <si>
    <t>423 00 00</t>
  </si>
  <si>
    <t>423 99 00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</si>
  <si>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</si>
  <si>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</si>
  <si>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Субсидии автономным учреждениям на иные цели</t>
  </si>
  <si>
    <t>622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</si>
  <si>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</si>
  <si>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</si>
  <si>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</si>
  <si>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</si>
  <si>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 xml:space="preserve">Комплектование книжных фондов библиотекмуниципальных образований и государственных библиотек городов Москвы и Санкт-Петербурга
</t>
  </si>
  <si>
    <t>440 02 00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</si>
  <si>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</si>
  <si>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</si>
  <si>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</si>
  <si>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</si>
  <si>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</si>
  <si>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</si>
  <si>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</si>
  <si>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Долгосрочная республиканская целевая программа "Развитие инфраструктуры отрасли "Культура" в Республике Коми (2011 - 2013 годы)"</t>
  </si>
  <si>
    <t>522 43 00</t>
  </si>
  <si>
    <t xml:space="preserve">01 </t>
  </si>
  <si>
    <t xml:space="preserve">522 43 00 </t>
  </si>
  <si>
    <t>Муниципальная целевая программа "Культура муниципального района "Княжпогостский" (2011-2013 годы)"</t>
  </si>
  <si>
    <t>795 16 00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</si>
  <si>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</si>
  <si>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</si>
  <si>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средств, поступающих из федерального бюджета</t>
  </si>
  <si>
    <t>450 06 00</t>
  </si>
  <si>
    <t>Реализация Плана мероприятий на 2009 - 2011 годы по информатизации библиотек в Республике Коми, утвержденного распоряжением Правительства Республики Коми от 25 августа 2008 года №275-р</t>
  </si>
  <si>
    <t>520 50 00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</si>
  <si>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</si>
  <si>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</si>
  <si>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</si>
  <si>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</si>
  <si>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Физическая культура и спорт</t>
  </si>
  <si>
    <t>Физическая культура</t>
  </si>
  <si>
    <t>Целевая республиканская программа "Жилище" на 2008 - 2013 годы</t>
  </si>
  <si>
    <t>522 20 00</t>
  </si>
  <si>
    <t>Целевая республиканская программа "Развитие инфраструктуры физической культуры и спорта в Республике Коми на 2008 - 2013 годы"</t>
  </si>
  <si>
    <t>522 23 00</t>
  </si>
  <si>
    <t>Проект - Муниципальная целевая программа "Развитие инфраструктуры физической культуры и спорта в муниципальном районе "Княжпогостский" на 2012 годы"</t>
  </si>
  <si>
    <t>795 06 00</t>
  </si>
  <si>
    <t>360</t>
  </si>
  <si>
    <t>Средства массовой информации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</si>
  <si>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</si>
  <si>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</si>
  <si>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457 85 00</t>
  </si>
  <si>
    <t>Субсидии некоммерческим организациям</t>
  </si>
  <si>
    <t>019</t>
  </si>
  <si>
    <t>Отдел по управлению муниципальным имуществом, землями и природными ресурсами администрации МР "Княжпогостский"</t>
  </si>
  <si>
    <t>963</t>
  </si>
  <si>
    <t xml:space="preserve">Другие общегосударственные вопросы </t>
  </si>
  <si>
    <t xml:space="preserve">Бюджетные инвестиции в объекты капитального строительства, не включенные в целевые программы </t>
  </si>
  <si>
    <t>102 00 00</t>
  </si>
  <si>
    <t xml:space="preserve">        за счет средств, поступивших из Фонда содействия и реформирования жилищного хозяйства</t>
  </si>
  <si>
    <t>Проект-МЦП "Жилье для бюджетной сферы"</t>
  </si>
  <si>
    <t>795 34 00</t>
  </si>
  <si>
    <t xml:space="preserve">уточнить 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</si>
  <si>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</si>
  <si>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</si>
  <si>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</si>
  <si>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505 34 00</t>
  </si>
  <si>
    <t>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</si>
  <si>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505 34 02</t>
  </si>
  <si>
    <t>Долгосрочная республиканская целевая программа "Стимулирование развития жилищного строительства в Республике Коми (2011 - 2015 годы)"</t>
  </si>
  <si>
    <t>522 45 00</t>
  </si>
  <si>
    <t>Подпрограмма "Обеспечение жильем отдельных категорий граждан"</t>
  </si>
  <si>
    <t>522 45 05</t>
  </si>
  <si>
    <t>Проект-МЦП "Доступное жилье"</t>
  </si>
  <si>
    <t>Охрана семьи и детства</t>
  </si>
  <si>
    <t>Отдел образования и молодежной политики администрации муниципального района "Княжпогостский"</t>
  </si>
  <si>
    <t>975</t>
  </si>
  <si>
    <t>Дошкольное образование</t>
  </si>
  <si>
    <t>Детские дошкольные учреждения</t>
  </si>
  <si>
    <t>420 00 00</t>
  </si>
  <si>
    <t>420 99 00</t>
  </si>
  <si>
    <t>Субсидии автономнымучреждениям на иные цели</t>
  </si>
  <si>
    <t xml:space="preserve"> Региональные целевые программы</t>
  </si>
  <si>
    <t>Долгосрочная республиканская целевая программа
"Модернизация дошкольного образования в Республике Коми
(2012 - 2015 годы)"</t>
  </si>
  <si>
    <t>522 52 00</t>
  </si>
  <si>
    <t>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</si>
  <si>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Муниципальная программа "Развитие образования в рамках национального проекта в сфере образования на 2011-2013 годы на территории Княжпогостского района"</t>
  </si>
  <si>
    <t>795 11 00</t>
  </si>
  <si>
    <t>Школы-детские сады, школы начальные, неполные  средние и средние</t>
  </si>
  <si>
    <t>421 00 00</t>
  </si>
  <si>
    <t>421 99 00</t>
  </si>
  <si>
    <t xml:space="preserve">Мероприятия в области образования </t>
  </si>
  <si>
    <t>436 00 00</t>
  </si>
  <si>
    <t>Модернизация региональных систем общего образования</t>
  </si>
  <si>
    <t>436 21 00</t>
  </si>
  <si>
    <t>436 51 00</t>
  </si>
  <si>
    <t>Ежемесячное денежное вознаграждение за классное руководство</t>
  </si>
  <si>
    <t>520 09 00</t>
  </si>
  <si>
    <t>Долгосрочная республиканская целевая программа "Дети Республики Коми" (2012-2015 годы)"</t>
  </si>
  <si>
    <t>522 54 00</t>
  </si>
  <si>
    <t>Муниципальная программа "Развитие образования в рамках нациоанльного проекта в сфере образования на 2011-2013 годы на территории Княжпогостского района"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</si>
  <si>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</si>
  <si>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</si>
  <si>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</si>
  <si>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Оздоровление детей</t>
  </si>
  <si>
    <t>432 02 00</t>
  </si>
  <si>
    <t>оздоровление детей за счет средств бюджета муниципального района "Княжпогостский"</t>
  </si>
  <si>
    <t xml:space="preserve">         оздоровление детей за счет средств, поступающих из республиканского бюджета Республики Коми</t>
  </si>
  <si>
    <t>Другие вопросы в области образования</t>
  </si>
  <si>
    <t>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</si>
  <si>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002 90 00</t>
  </si>
  <si>
    <t>Муниципальная целевая программа "Молодежь Княжпогостского района (2011-2013 годы)"</t>
  </si>
  <si>
    <t>795 14 00</t>
  </si>
  <si>
    <t>Муниципальная программа "Допризывная подготовка граждан Российской Федерации в Княжпогостском районе к военной службе (2011-2013 годы)"</t>
  </si>
  <si>
    <t>795 15 00</t>
  </si>
  <si>
    <t>Проект - Ведомственная целевая программа "Детство" на 2012 год</t>
  </si>
  <si>
    <t>795 18 00</t>
  </si>
  <si>
    <t>Федеральные целевые программы</t>
  </si>
  <si>
    <t>100 00 00</t>
  </si>
  <si>
    <t>Подпрограмма "Обеспечение жильем молодых семей"</t>
  </si>
  <si>
    <t>100 88 20</t>
  </si>
  <si>
    <t>Социальные выплаты</t>
  </si>
  <si>
    <t>005</t>
  </si>
  <si>
    <t xml:space="preserve">       расходы по финансовому обеспечению педагогических работников муниципальных образовательных учреждений Республики Коми мерами социальной поддержки в части оплаты жилищно-коммунальных услуг за счет средств поступающих из республиканского бюджета Республики Коми </t>
  </si>
  <si>
    <t>522 45 03</t>
  </si>
  <si>
    <t>Муниципальная целевая программа "Обеспечение жильем молодых семей на территории муниципального района "Княжпогостский" на 2011-2015 годы"</t>
  </si>
  <si>
    <t>795 03 00</t>
  </si>
  <si>
    <t>Компенсация части родительской платы за содержание ребенка в государственных и муниципальных образовательных учреждения, реализующих основную общеобразовательную программу дошкольного образования</t>
  </si>
  <si>
    <t>520 10 00</t>
  </si>
  <si>
    <t>Финансовое управление администрации муниципального района "Княжпогостский"</t>
  </si>
  <si>
    <t>992</t>
  </si>
  <si>
    <t>Обеспечение деятельности финансовых, налоговых и таможенных и органов финансового (финансово-бюджетного) надзора</t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</si>
  <si>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 года № 137-РЗ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 на территориях, где отсутствуют военные комиссариаты".</t>
  </si>
  <si>
    <t>002 70 00</t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</si>
  <si>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 года 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государственную регистрацию актов гражданского состояния".</t>
  </si>
  <si>
    <t xml:space="preserve">002 80 00 </t>
  </si>
  <si>
    <t>002 80 00</t>
  </si>
  <si>
    <t>Государственная регистрация актов гражданского состояния</t>
  </si>
  <si>
    <t>001 38 00</t>
  </si>
  <si>
    <t>530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</si>
  <si>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</si>
  <si>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</si>
  <si>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</si>
  <si>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</si>
  <si>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</si>
  <si>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</si>
  <si>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Оборудование и содержание ледовых переправ и зимних автомобильных дорог общего пользования местного значения</t>
  </si>
  <si>
    <t>315 01 23</t>
  </si>
  <si>
    <t>540</t>
  </si>
  <si>
    <t>Содержание автомобильных дорог общего пользования местного значения</t>
  </si>
  <si>
    <t>315 01 24</t>
  </si>
  <si>
    <t>Капитальный ремонт, ремонт  улиц  и проездов населенных пунктов в Республике Коми</t>
  </si>
  <si>
    <t>315 01 26</t>
  </si>
  <si>
    <t>Проект-Муниципальная целевая программа "Развитие улично-дорожной сети в МР "Княжпогостский" на 2012-2014г."</t>
  </si>
  <si>
    <t>795 26 00</t>
  </si>
  <si>
    <t>добавили 5,99</t>
  </si>
  <si>
    <t>Межбюджетные трансферты бюджетам муниципальных районов из бюджетов поселений и межбюджетные трансферты бюджетам поелений из бюджетов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</si>
  <si>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521 06 00</t>
  </si>
  <si>
    <t>Межбюджетные трансферты по капитальному ремонту многоквартирных домов</t>
  </si>
  <si>
    <t>521 06 02</t>
  </si>
  <si>
    <t>Долгосрочная республиканская целевая программа "Газификация населенных пунктов Республики Коми (2011-2013 годы)"</t>
  </si>
  <si>
    <t>Проект - Муниципальная целевая программа "Жилище" муниципального района "Княжпогостский" на 2008-2012 годы"</t>
  </si>
  <si>
    <t>795 13 00</t>
  </si>
  <si>
    <t>Проект - Долгосрочная муниципальная целевая программа "Чистая вода в Княжпогостском районе (2011-2017 годы)"</t>
  </si>
  <si>
    <t>795 21 00</t>
  </si>
  <si>
    <t>Долгосрочная целевая программа "Обращение с отходами производства и потребления в Княжпогостском районе (2012-2016 годы)"</t>
  </si>
  <si>
    <t>795 22 00</t>
  </si>
  <si>
    <t>Проект -Муниципальная целевая программа "Благоустройство МР "Княжпогостский" на 2012г</t>
  </si>
  <si>
    <t>795 29 00</t>
  </si>
  <si>
    <t>Охрана окружающей среды</t>
  </si>
  <si>
    <t>Сбор, удаление отходов и очистка сточных вод</t>
  </si>
  <si>
    <t>Долгосрочная республиканская целевая программа "Обращение с отходами производства и потребления в Республике Коми (2012-2016 годы)"</t>
  </si>
  <si>
    <t>522 47 00</t>
  </si>
  <si>
    <t>Здравоохранение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</si>
  <si>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</si>
  <si>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</si>
  <si>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</si>
  <si>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</si>
  <si>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</si>
  <si>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</si>
  <si>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</si>
  <si>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Дотация на выравнивание бюджетной обеспеченности</t>
  </si>
  <si>
    <t>511</t>
  </si>
  <si>
    <t xml:space="preserve">         за счет средств поступающих из республиканского бюджета Республики Коми</t>
  </si>
  <si>
    <t>за счет средств муниципального района</t>
  </si>
  <si>
    <t>Иные дотации</t>
  </si>
  <si>
    <t>Дотации</t>
  </si>
  <si>
    <t>517 00 00</t>
  </si>
  <si>
    <t>Поддержка мер по обеспечению сбалансированности бюджетов</t>
  </si>
  <si>
    <t>517 02 00</t>
  </si>
  <si>
    <t>Дотация бюджетам на поддержку мер по обеспечению сбалансированности бюджетов</t>
  </si>
  <si>
    <t>512</t>
  </si>
  <si>
    <t>Прочие межбюджетные трансферты общего характера</t>
  </si>
  <si>
    <t>Межбюджетные трансферты</t>
  </si>
  <si>
    <t>521 00 00</t>
  </si>
  <si>
    <t>Иные межбюджетные трансферты бюджетам бюджетной системы</t>
  </si>
  <si>
    <t>521 03 00</t>
  </si>
  <si>
    <t>Межбюджетные трансфетры по реализации Постановления руководителя администрации МР "Княжпогостский" от 18.04.2012 г. "О подготовке и проведении меропиятий, посвященных 67-й годовщине Победы в Великой  Отечественной войне 1941-1945 годов в Княжпогостском районе"</t>
  </si>
  <si>
    <t>521 03 12</t>
  </si>
  <si>
    <t>Приложение № 3</t>
  </si>
  <si>
    <t xml:space="preserve">к  решению  Совета </t>
  </si>
  <si>
    <t xml:space="preserve"> муниципального района  "Княжпогостский" </t>
  </si>
  <si>
    <t>от 21.05.2012г. № 112</t>
  </si>
  <si>
    <t xml:space="preserve">Источники  финансирования дефицита </t>
  </si>
  <si>
    <t>бюджета муниципального района "Княжпогостский" на 2012 год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</si>
  <si>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</si>
  <si>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</si>
  <si>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</si>
  <si>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</si>
  <si>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</si>
  <si>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</si>
  <si>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</si>
  <si>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</si>
  <si>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</si>
  <si>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</si>
  <si>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</si>
  <si>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</si>
  <si>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</si>
  <si>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</si>
  <si>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</si>
  <si>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</si>
  <si>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</si>
  <si>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</si>
  <si>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</si>
  <si>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</si>
  <si>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</si>
  <si>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</si>
  <si>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</si>
  <si>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Приложение № 4</t>
  </si>
  <si>
    <t xml:space="preserve">к   решению   Совета </t>
  </si>
  <si>
    <t>муниципального района  "Княжпогостский "</t>
  </si>
  <si>
    <t>от  21.05.2012г. № 112</t>
  </si>
  <si>
    <t xml:space="preserve">Перечень главных администраторов доходов бюджета  муниципального района  "Княжпогостский" - </t>
  </si>
  <si>
    <t xml:space="preserve">органов местного самоуправления  муниципального района "Княжпогостский" на 2012 год 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</si>
  <si>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</si>
  <si>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</si>
  <si>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района "Княжпогостский"</t>
  </si>
  <si>
    <t>1 08 07150 01 1000 110</t>
  </si>
  <si>
    <t>Государственная пошлина за выдачу разрешения на установку рекламной конструкции</t>
  </si>
  <si>
    <t>1 13 01995 05 0000 130</t>
  </si>
  <si>
    <t>1 13 02995 05 0000 130</t>
  </si>
  <si>
    <t>Прочие доходы от компенсации затрат  бюджетов муниципальных районов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</si>
  <si>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</si>
  <si>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</si>
  <si>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</si>
  <si>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</si>
  <si>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</si>
  <si>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</si>
  <si>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</si>
  <si>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</si>
  <si>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</si>
  <si>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</si>
  <si>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</si>
  <si>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</si>
  <si>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</si>
  <si>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</si>
  <si>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</si>
  <si>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Прочие неналоговые доходы бюджетов муниципальных районов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</si>
  <si>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</si>
  <si>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</si>
  <si>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</si>
  <si>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</si>
  <si>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</si>
  <si>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</si>
  <si>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2 02 02089 05 0001 151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</si>
  <si>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</si>
  <si>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</si>
  <si>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</si>
  <si>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2 02 02999 05 0000 151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</si>
  <si>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</si>
  <si>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</si>
  <si>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</si>
  <si>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</si>
  <si>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2 02 03024 05 0000 151</t>
  </si>
  <si>
    <t>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</si>
  <si>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</si>
  <si>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2 02 04014 05 0000 151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</si>
  <si>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</si>
  <si>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2 02 04034 05 0001 151         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</si>
  <si>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</si>
  <si>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2 02 04999 05 0000 151</t>
  </si>
  <si>
    <t>2 07 05000 05 0000 180</t>
  </si>
  <si>
    <t>Прочие безвозмездные поступления в бюджеты муниципальных районов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</si>
  <si>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</si>
  <si>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</si>
  <si>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</si>
  <si>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</si>
  <si>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Отдел по управлению муниципальным имуществом, землями и природными ресурсами администрации муниципального района "Княжпогостский"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</si>
  <si>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</si>
  <si>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</si>
  <si>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</si>
  <si>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</si>
  <si>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1 11 05013 05 0000 120</t>
  </si>
  <si>
    <t>1 11 05013 10 0000 120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</si>
  <si>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</si>
  <si>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</si>
  <si>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</si>
  <si>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</si>
  <si>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</si>
  <si>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</si>
  <si>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</si>
  <si>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</si>
  <si>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</si>
  <si>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</si>
  <si>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</si>
  <si>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</si>
  <si>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</si>
  <si>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</si>
  <si>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</si>
  <si>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</si>
  <si>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1 14 01050 05 0000 410</t>
  </si>
  <si>
    <t>Доходы от продажи квартир, находящихся в собственности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</si>
  <si>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</si>
  <si>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</si>
  <si>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</si>
  <si>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</si>
  <si>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</si>
  <si>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</si>
  <si>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</si>
  <si>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</si>
  <si>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</si>
  <si>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</si>
  <si>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</si>
  <si>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</si>
  <si>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</si>
  <si>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</si>
  <si>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</si>
  <si>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</si>
  <si>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</si>
  <si>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</si>
  <si>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</si>
  <si>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</si>
  <si>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</si>
  <si>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</si>
  <si>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</si>
  <si>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</si>
  <si>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</si>
  <si>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</si>
  <si>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</si>
  <si>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2 02 02008 05 0000 151</t>
  </si>
  <si>
    <t>2 02 02051 05 0000 151</t>
  </si>
  <si>
    <t>Субсидии бюджетам муниципальных районов на реализацию федеральных целевых программ</t>
  </si>
  <si>
    <t>2 02 02105 05 0000 151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</si>
  <si>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</si>
  <si>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</si>
  <si>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</si>
  <si>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</si>
  <si>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</si>
  <si>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</si>
  <si>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Финансовое  управление администрации муниципального района "Княжпогостский"</t>
  </si>
  <si>
    <t>1 11 02033 05 0000 120</t>
  </si>
  <si>
    <t>Доходы от размещения временно свободных средств бюджетов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</si>
  <si>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</si>
  <si>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</si>
  <si>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2 02 01001 05 0000 151</t>
  </si>
  <si>
    <t>Дотации бюджетам муниципальных районов на выравнивание 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</si>
  <si>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</si>
  <si>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</si>
  <si>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</si>
  <si>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</si>
  <si>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</si>
  <si>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</si>
  <si>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</si>
  <si>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</si>
  <si>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</si>
  <si>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</si>
  <si>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</si>
  <si>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</si>
  <si>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Приложение 5</t>
  </si>
  <si>
    <t>Таблица 2</t>
  </si>
  <si>
    <t>приложения 9</t>
  </si>
  <si>
    <t>Распределение дотаций</t>
  </si>
  <si>
    <t xml:space="preserve">       на выравнивание уровня  бюджетной обеспеченности из Фонда финансовой поддержки поселений </t>
  </si>
  <si>
    <t>Наименование поселений</t>
  </si>
  <si>
    <t>Уточнения май</t>
  </si>
  <si>
    <t>ВСЕГО:</t>
  </si>
  <si>
    <t>Городское поселение "Емва"</t>
  </si>
  <si>
    <t>Сельское поселение "Тракт"</t>
  </si>
  <si>
    <t>Сельское поселение "Вожаель"</t>
  </si>
  <si>
    <t>Сельское поселение "Княжпогост"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</si>
  <si>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</si>
  <si>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</si>
  <si>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</si>
  <si>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"Ветью"</t>
  </si>
  <si>
    <t>Сельское поселение "Мещура"</t>
  </si>
  <si>
    <t>Сельское поселение "Иоссер"</t>
  </si>
  <si>
    <t>Приложение 6</t>
  </si>
  <si>
    <t>Таблица 14</t>
  </si>
  <si>
    <t xml:space="preserve">    на поддержку мер по обеспечению сбалансированности бюджетов</t>
  </si>
  <si>
    <t>Городское поселение "Синдор"</t>
  </si>
  <si>
    <t>Приложение 7</t>
  </si>
  <si>
    <t>Таблица 10</t>
  </si>
  <si>
    <t>Распределение субвенций</t>
  </si>
  <si>
    <t>бюджетам поселений на осуществление полномочий по первичному  воинскому учету на территориях, где отсутствуют военные комиссариаты, за счет средств, поступающих из республиканского бюджета Республики Коми, за счет средств федерального бюджета</t>
  </si>
  <si>
    <t xml:space="preserve">уточнения май </t>
  </si>
  <si>
    <t>Сельское поселение "Чиньяворык"</t>
  </si>
  <si>
    <t>Приложение 8</t>
  </si>
  <si>
    <t>Таблица 15</t>
  </si>
  <si>
    <t>Распределение межбюджетных трансфертов</t>
  </si>
  <si>
    <t>бюджетам поселений на реализацию Постановления руководителя администрации МР "Княжпогостский" от 18.04.2012 г. № 235 "О подготовке и проведении мероприятий, посвященных 67-й годовщине Победы в Великой Отечественной войне 1941-1945 годов в Княжпогостском районе"</t>
  </si>
  <si>
    <t>Приложение № 9</t>
  </si>
  <si>
    <t>Таблица 7</t>
  </si>
  <si>
    <t xml:space="preserve"> Распределение межбюджетных трансфертов</t>
  </si>
  <si>
    <t>бюджетам поселений на капитальный ремонт и ремонт автомобильных дорог общего пользования местного значения</t>
  </si>
  <si>
    <t>Уточнения</t>
  </si>
  <si>
    <t>За счет средств бюджета МР "Княжпогостский"</t>
  </si>
  <si>
    <t>За счет средств республинского бюджета</t>
  </si>
  <si>
    <t>Приложение 10</t>
  </si>
  <si>
    <t>к решению Совета</t>
  </si>
  <si>
    <t>от  21.05.2012г. №112</t>
  </si>
  <si>
    <t>Таблица 6</t>
  </si>
  <si>
    <t>бюджетам поселений на капитальный ремонт и ремонт улиц и проездов в населенных пунктах</t>
  </si>
  <si>
    <t>изменения</t>
  </si>
  <si>
    <t>за счет средств республиканского бюджета РК</t>
  </si>
  <si>
    <t>за счет средств бюджета МР "Княжпогостский"</t>
  </si>
  <si>
    <t>Приложение 11</t>
  </si>
  <si>
    <t>Таблица 17</t>
  </si>
  <si>
    <t>бюджетам поселений на реализацию целевой программы "Развитие инфраструктуры, физической культуры и спорта муниципального района "Княжпогостский"  (2011-2013 годы)"</t>
  </si>
  <si>
    <t>Приложение 12</t>
  </si>
  <si>
    <t>Таблица 13</t>
  </si>
  <si>
    <t>бюджетам поселений на реализацию целевой программы "Культура муниципального района "Княжпогостский"  (2011-2013 годы)"</t>
  </si>
  <si>
    <t>Приложение № 13</t>
  </si>
  <si>
    <t>Таблица 16</t>
  </si>
  <si>
    <t>бюджетам поселений на капитальный ремонт многоквартирных жилых домов</t>
  </si>
  <si>
    <t>За счет Фонда содействия реформированию ЖКХ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</si>
</sst>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?"/>
    <numFmt numFmtId="169" formatCode="000"/>
    <numFmt numFmtId="170" formatCode="00"/>
    <numFmt numFmtId="171" formatCode="000\ 00\ 00"/>
  </numFmts>
  <fonts count="62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PSMT"/>
      <family val="0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165" fontId="0" fillId="0" borderId="0" xfId="0" applyNumberFormat="1" applyAlignment="1">
      <alignment/>
    </xf>
    <xf numFmtId="4" fontId="4" fillId="0" borderId="0" xfId="0" applyNumberFormat="1" applyFont="1" applyFill="1" applyBorder="1" applyAlignment="1" applyProtection="1">
      <alignment horizontal="right" vertical="top" indent="1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53" applyFont="1" applyFill="1" applyBorder="1" applyAlignment="1" applyProtection="1">
      <alignment vertical="top" wrapText="1"/>
      <protection locked="0"/>
    </xf>
    <xf numFmtId="0" fontId="5" fillId="0" borderId="0" xfId="53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 shrinkToFit="1"/>
    </xf>
    <xf numFmtId="0" fontId="5" fillId="0" borderId="0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165" fontId="8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 applyProtection="1">
      <alignment horizontal="right" vertical="top" wrapText="1"/>
      <protection locked="0"/>
    </xf>
    <xf numFmtId="4" fontId="5" fillId="0" borderId="0" xfId="0" applyNumberFormat="1" applyFont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top"/>
      <protection locked="0"/>
    </xf>
    <xf numFmtId="4" fontId="5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 applyProtection="1">
      <alignment horizontal="right" vertical="top" indent="1"/>
      <protection locked="0"/>
    </xf>
    <xf numFmtId="4" fontId="5" fillId="0" borderId="0" xfId="0" applyNumberFormat="1" applyFont="1" applyFill="1" applyBorder="1" applyAlignment="1" applyProtection="1">
      <alignment horizontal="right" vertical="top" indent="1"/>
      <protection locked="0"/>
    </xf>
    <xf numFmtId="4" fontId="5" fillId="0" borderId="0" xfId="0" applyNumberFormat="1" applyFont="1" applyFill="1" applyBorder="1" applyAlignment="1">
      <alignment horizontal="right" vertical="top" inden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vertical="top" wrapText="1"/>
    </xf>
    <xf numFmtId="3" fontId="5" fillId="0" borderId="10" xfId="0" applyNumberFormat="1" applyFont="1" applyFill="1" applyBorder="1" applyAlignment="1" applyProtection="1">
      <alignment horizontal="center" vertical="top"/>
      <protection locked="0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wrapText="1"/>
    </xf>
    <xf numFmtId="49" fontId="6" fillId="0" borderId="0" xfId="0" applyNumberFormat="1" applyFont="1" applyAlignment="1">
      <alignment horizontal="justify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vertical="top" wrapText="1"/>
    </xf>
    <xf numFmtId="165" fontId="0" fillId="0" borderId="0" xfId="0" applyNumberForma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0" fontId="6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1" fontId="14" fillId="0" borderId="12" xfId="0" applyNumberFormat="1" applyFont="1" applyFill="1" applyBorder="1" applyAlignment="1">
      <alignment horizontal="center" vertical="top"/>
    </xf>
    <xf numFmtId="1" fontId="14" fillId="0" borderId="1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justify" wrapText="1"/>
    </xf>
    <xf numFmtId="49" fontId="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>
      <alignment horizontal="left" wrapText="1"/>
    </xf>
    <xf numFmtId="168" fontId="5" fillId="0" borderId="0" xfId="0" applyNumberFormat="1" applyFont="1" applyFill="1" applyBorder="1" applyAlignment="1">
      <alignment horizontal="justify" wrapText="1"/>
    </xf>
    <xf numFmtId="4" fontId="5" fillId="0" borderId="0" xfId="0" applyNumberFormat="1" applyFont="1" applyFill="1" applyBorder="1" applyAlignment="1">
      <alignment horizontal="right" wrapText="1"/>
    </xf>
    <xf numFmtId="169" fontId="5" fillId="0" borderId="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 horizontal="left" wrapText="1"/>
    </xf>
    <xf numFmtId="171" fontId="5" fillId="0" borderId="0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" fontId="5" fillId="0" borderId="0" xfId="0" applyNumberFormat="1" applyFont="1" applyFill="1" applyAlignment="1" applyProtection="1">
      <alignment horizontal="right" vertical="top" wrapText="1"/>
      <protection locked="0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165" fontId="6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49" fontId="0" fillId="0" borderId="0" xfId="0" applyNumberFormat="1" applyBorder="1" applyAlignment="1">
      <alignment/>
    </xf>
    <xf numFmtId="0" fontId="35" fillId="0" borderId="0" xfId="0" applyFont="1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0" xfId="0" applyNumberFormat="1" applyBorder="1" applyAlignment="1">
      <alignment/>
    </xf>
    <xf numFmtId="0" fontId="3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wrapText="1" shrinkToFit="1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6" fillId="0" borderId="10" xfId="0" applyFont="1" applyFill="1" applyBorder="1" applyAlignment="1" applyProtection="1">
      <alignment vertical="center" wrapText="1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49" fontId="36" fillId="0" borderId="16" xfId="0" applyNumberFormat="1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vertical="center"/>
    </xf>
    <xf numFmtId="0" fontId="36" fillId="0" borderId="18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/>
    </xf>
    <xf numFmtId="0" fontId="5" fillId="0" borderId="19" xfId="0" applyFont="1" applyBorder="1" applyAlignment="1">
      <alignment wrapText="1"/>
    </xf>
    <xf numFmtId="0" fontId="38" fillId="0" borderId="19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5" fillId="0" borderId="19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left" vertical="top" wrapText="1"/>
    </xf>
    <xf numFmtId="0" fontId="36" fillId="0" borderId="0" xfId="0" applyFont="1" applyFill="1" applyAlignment="1">
      <alignment horizontal="center"/>
    </xf>
    <xf numFmtId="0" fontId="39" fillId="0" borderId="0" xfId="0" applyFont="1" applyFill="1" applyBorder="1" applyAlignment="1">
      <alignment vertical="top" wrapText="1" shrinkToFi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6" fillId="0" borderId="0" xfId="53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wrapText="1"/>
    </xf>
    <xf numFmtId="0" fontId="6" fillId="0" borderId="0" xfId="53" applyNumberFormat="1" applyFont="1" applyFill="1" applyBorder="1" applyAlignment="1">
      <alignment horizontal="center" wrapText="1" shrinkToFit="1"/>
      <protection/>
    </xf>
    <xf numFmtId="0" fontId="5" fillId="0" borderId="0" xfId="0" applyFont="1" applyBorder="1" applyAlignment="1">
      <alignment horizontal="center" wrapText="1" shrinkToFit="1"/>
    </xf>
    <xf numFmtId="0" fontId="40" fillId="0" borderId="0" xfId="53" applyFont="1" applyFill="1" applyBorder="1" applyAlignment="1">
      <alignment wrapText="1"/>
      <protection/>
    </xf>
    <xf numFmtId="0" fontId="41" fillId="0" borderId="0" xfId="53" applyFont="1" applyFill="1" applyBorder="1" applyAlignment="1">
      <alignment/>
      <protection/>
    </xf>
    <xf numFmtId="0" fontId="6" fillId="0" borderId="0" xfId="53" applyFont="1" applyFill="1" applyBorder="1" applyAlignment="1">
      <alignment horizontal="center" wrapText="1"/>
      <protection/>
    </xf>
    <xf numFmtId="0" fontId="42" fillId="0" borderId="0" xfId="53" applyFont="1" applyFill="1" applyBorder="1" applyAlignment="1">
      <alignment horizontal="center" wrapText="1"/>
      <protection/>
    </xf>
    <xf numFmtId="0" fontId="6" fillId="0" borderId="0" xfId="53" applyFont="1" applyFill="1" applyBorder="1" applyAlignment="1">
      <alignment horizontal="left" wrapText="1"/>
      <protection/>
    </xf>
    <xf numFmtId="165" fontId="6" fillId="0" borderId="0" xfId="53" applyNumberFormat="1" applyFont="1" applyFill="1" applyBorder="1" applyAlignment="1">
      <alignment horizontal="right"/>
      <protection/>
    </xf>
    <xf numFmtId="165" fontId="6" fillId="0" borderId="0" xfId="53" applyNumberFormat="1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wrapText="1"/>
      <protection/>
    </xf>
    <xf numFmtId="165" fontId="5" fillId="0" borderId="0" xfId="53" applyNumberFormat="1" applyFont="1" applyFill="1" applyBorder="1" applyAlignment="1">
      <alignment horizontal="right"/>
      <protection/>
    </xf>
    <xf numFmtId="165" fontId="5" fillId="0" borderId="0" xfId="53" applyNumberFormat="1" applyFont="1" applyFill="1" applyBorder="1" applyAlignment="1">
      <alignment wrapText="1"/>
      <protection/>
    </xf>
    <xf numFmtId="0" fontId="5" fillId="0" borderId="0" xfId="53" applyFont="1" applyBorder="1" applyAlignment="1">
      <alignment wrapText="1"/>
      <protection/>
    </xf>
    <xf numFmtId="165" fontId="5" fillId="0" borderId="0" xfId="53" applyNumberFormat="1" applyFont="1" applyFill="1" applyBorder="1" applyAlignment="1">
      <alignment/>
      <protection/>
    </xf>
    <xf numFmtId="165" fontId="5" fillId="0" borderId="0" xfId="53" applyNumberFormat="1" applyFont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5" fillId="0" borderId="0" xfId="53" applyFont="1" applyFill="1" applyBorder="1" applyAlignment="1">
      <alignment horizontal="left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/>
      <protection/>
    </xf>
    <xf numFmtId="166" fontId="5" fillId="0" borderId="0" xfId="53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6" fillId="0" borderId="0" xfId="53" applyFont="1" applyBorder="1" applyAlignment="1">
      <alignment/>
      <protection/>
    </xf>
    <xf numFmtId="166" fontId="6" fillId="0" borderId="0" xfId="53" applyNumberFormat="1" applyFont="1" applyFill="1" applyBorder="1" applyAlignment="1">
      <alignment/>
      <protection/>
    </xf>
    <xf numFmtId="166" fontId="6" fillId="0" borderId="0" xfId="53" applyNumberFormat="1" applyFont="1" applyBorder="1" applyAlignment="1">
      <alignment/>
      <protection/>
    </xf>
    <xf numFmtId="0" fontId="5" fillId="33" borderId="0" xfId="53" applyFont="1" applyFill="1" applyBorder="1" applyAlignment="1">
      <alignment/>
      <protection/>
    </xf>
    <xf numFmtId="0" fontId="6" fillId="33" borderId="0" xfId="53" applyFont="1" applyFill="1" applyBorder="1" applyAlignment="1">
      <alignment/>
      <protection/>
    </xf>
    <xf numFmtId="166" fontId="6" fillId="33" borderId="0" xfId="53" applyNumberFormat="1" applyFont="1" applyFill="1" applyBorder="1" applyAlignment="1">
      <alignment/>
      <protection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 shrinkToFit="1"/>
    </xf>
    <xf numFmtId="0" fontId="6" fillId="0" borderId="10" xfId="53" applyFont="1" applyFill="1" applyBorder="1" applyAlignment="1">
      <alignment horizontal="center" wrapText="1"/>
      <protection/>
    </xf>
    <xf numFmtId="0" fontId="42" fillId="0" borderId="10" xfId="53" applyFont="1" applyFill="1" applyBorder="1" applyAlignment="1">
      <alignment horizontal="center" wrapText="1"/>
      <protection/>
    </xf>
    <xf numFmtId="0" fontId="6" fillId="0" borderId="11" xfId="53" applyFont="1" applyFill="1" applyBorder="1" applyAlignment="1">
      <alignment horizontal="left" wrapText="1"/>
      <protection/>
    </xf>
    <xf numFmtId="165" fontId="6" fillId="0" borderId="11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53" applyNumberFormat="1" applyFont="1" applyFill="1" applyBorder="1" applyAlignment="1">
      <alignment horizontal="center" wrapText="1" shrinkToFit="1"/>
      <protection/>
    </xf>
    <xf numFmtId="0" fontId="5" fillId="0" borderId="15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40" fillId="0" borderId="10" xfId="53" applyFont="1" applyFill="1" applyBorder="1" applyAlignment="1">
      <alignment horizontal="center" wrapText="1"/>
      <protection/>
    </xf>
    <xf numFmtId="165" fontId="6" fillId="0" borderId="11" xfId="0" applyNumberFormat="1" applyFont="1" applyBorder="1" applyAlignment="1">
      <alignment/>
    </xf>
    <xf numFmtId="167" fontId="5" fillId="0" borderId="0" xfId="53" applyNumberFormat="1" applyFont="1" applyFill="1" applyBorder="1" applyAlignment="1">
      <alignment wrapText="1"/>
      <protection/>
    </xf>
    <xf numFmtId="167" fontId="5" fillId="0" borderId="0" xfId="53" applyNumberFormat="1" applyFont="1" applyBorder="1" applyAlignment="1">
      <alignment wrapText="1"/>
      <protection/>
    </xf>
    <xf numFmtId="4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wrapText="1"/>
    </xf>
    <xf numFmtId="165" fontId="5" fillId="0" borderId="15" xfId="0" applyNumberFormat="1" applyFont="1" applyBorder="1" applyAlignment="1">
      <alignment horizontal="right" wrapText="1"/>
    </xf>
    <xf numFmtId="0" fontId="0" fillId="0" borderId="15" xfId="0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5" fontId="5" fillId="0" borderId="15" xfId="0" applyNumberFormat="1" applyFont="1" applyBorder="1" applyAlignment="1">
      <alignment horizontal="center" wrapText="1"/>
    </xf>
    <xf numFmtId="0" fontId="44" fillId="0" borderId="10" xfId="53" applyFont="1" applyFill="1" applyBorder="1" applyAlignment="1">
      <alignment horizontal="center" wrapText="1"/>
      <protection/>
    </xf>
    <xf numFmtId="167" fontId="6" fillId="0" borderId="11" xfId="53" applyNumberFormat="1" applyFont="1" applyFill="1" applyBorder="1" applyAlignment="1">
      <alignment horizontal="right" wrapText="1"/>
      <protection/>
    </xf>
    <xf numFmtId="165" fontId="5" fillId="0" borderId="0" xfId="0" applyNumberFormat="1" applyFont="1" applyBorder="1" applyAlignment="1">
      <alignment horizontal="right" wrapText="1"/>
    </xf>
    <xf numFmtId="165" fontId="6" fillId="0" borderId="11" xfId="53" applyNumberFormat="1" applyFont="1" applyFill="1" applyBorder="1" applyAlignment="1">
      <alignment horizontal="right" wrapText="1"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right"/>
    </xf>
    <xf numFmtId="165" fontId="44" fillId="0" borderId="11" xfId="0" applyNumberFormat="1" applyFont="1" applyBorder="1" applyAlignment="1">
      <alignment/>
    </xf>
    <xf numFmtId="4" fontId="44" fillId="0" borderId="11" xfId="0" applyNumberFormat="1" applyFont="1" applyBorder="1" applyAlignment="1">
      <alignment/>
    </xf>
    <xf numFmtId="4" fontId="4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33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9"/>
  <sheetViews>
    <sheetView zoomScale="75" zoomScaleNormal="75" zoomScalePageLayoutView="0" workbookViewId="0" topLeftCell="A1">
      <selection activeCell="G7" sqref="G7"/>
    </sheetView>
  </sheetViews>
  <sheetFormatPr defaultColWidth="9.00390625" defaultRowHeight="12.75"/>
  <cols>
    <col min="1" max="1" width="5.375" style="5" customWidth="1"/>
    <col min="2" max="2" width="6.25390625" style="5" customWidth="1"/>
    <col min="3" max="3" width="7.375" style="5" customWidth="1"/>
    <col min="4" max="4" width="5.75390625" style="5" customWidth="1"/>
    <col min="5" max="5" width="7.875" style="5" customWidth="1"/>
    <col min="6" max="6" width="6.125" style="5" customWidth="1"/>
    <col min="7" max="7" width="82.25390625" style="5" customWidth="1"/>
    <col min="8" max="8" width="14.75390625" style="27" hidden="1" customWidth="1"/>
    <col min="9" max="9" width="14.875" style="27" hidden="1" customWidth="1"/>
    <col min="10" max="10" width="14.625" style="27" customWidth="1"/>
    <col min="11" max="11" width="12.25390625" style="0" customWidth="1"/>
    <col min="12" max="12" width="11.875" style="0" customWidth="1"/>
    <col min="14" max="14" width="9.25390625" style="3" bestFit="1" customWidth="1"/>
    <col min="17" max="17" width="9.25390625" style="0" bestFit="1" customWidth="1"/>
    <col min="18" max="18" width="11.00390625" style="0" bestFit="1" customWidth="1"/>
  </cols>
  <sheetData>
    <row r="1" spans="7:10" ht="15.75" customHeight="1">
      <c r="G1" s="121" t="s">
        <v>8</v>
      </c>
      <c r="H1" s="121"/>
      <c r="I1" s="121"/>
      <c r="J1" s="121"/>
    </row>
    <row r="2" spans="7:13" ht="18.75" customHeight="1" hidden="1">
      <c r="G2" s="121" t="s">
        <v>74</v>
      </c>
      <c r="H2" s="121"/>
      <c r="I2" s="121"/>
      <c r="J2" s="121"/>
      <c r="K2" s="1"/>
      <c r="L2" s="1"/>
      <c r="M2" s="2"/>
    </row>
    <row r="3" spans="7:10" ht="15.75" customHeight="1">
      <c r="G3" s="121" t="s">
        <v>7</v>
      </c>
      <c r="H3" s="121"/>
      <c r="I3" s="121"/>
      <c r="J3" s="121"/>
    </row>
    <row r="4" spans="7:10" ht="15.75" customHeight="1">
      <c r="G4" s="121" t="s">
        <v>87</v>
      </c>
      <c r="H4" s="121"/>
      <c r="I4" s="121"/>
      <c r="J4" s="121"/>
    </row>
    <row r="5" spans="7:10" ht="15.75" customHeight="1">
      <c r="G5" s="121" t="s">
        <v>88</v>
      </c>
      <c r="H5" s="121"/>
      <c r="I5" s="121"/>
      <c r="J5" s="121"/>
    </row>
    <row r="6" spans="7:10" ht="15.75">
      <c r="G6" s="115" t="s">
        <v>254</v>
      </c>
      <c r="H6" s="115"/>
      <c r="I6" s="115"/>
      <c r="J6" s="115"/>
    </row>
    <row r="7" spans="9:10" ht="15.75">
      <c r="I7" s="28"/>
      <c r="J7" s="29"/>
    </row>
    <row r="8" spans="1:10" ht="17.25" customHeight="1">
      <c r="A8" s="119" t="s">
        <v>186</v>
      </c>
      <c r="B8" s="119"/>
      <c r="C8" s="119"/>
      <c r="D8" s="119"/>
      <c r="E8" s="119"/>
      <c r="F8" s="119"/>
      <c r="G8" s="119"/>
      <c r="H8" s="119"/>
      <c r="I8" s="119"/>
      <c r="J8" s="119"/>
    </row>
    <row r="9" spans="1:10" ht="19.5" customHeight="1">
      <c r="A9" s="119" t="s">
        <v>192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7:10" ht="15.75">
      <c r="G10" s="6"/>
      <c r="H10" s="30"/>
      <c r="I10" s="31"/>
      <c r="J10" s="30"/>
    </row>
    <row r="11" spans="1:10" ht="39.75" customHeight="1">
      <c r="A11" s="116"/>
      <c r="B11" s="116"/>
      <c r="C11" s="116"/>
      <c r="D11" s="116"/>
      <c r="E11" s="116"/>
      <c r="F11" s="117"/>
      <c r="G11" s="7" t="s">
        <v>110</v>
      </c>
      <c r="H11" s="32" t="s">
        <v>111</v>
      </c>
      <c r="I11" s="33" t="s">
        <v>9</v>
      </c>
      <c r="J11" s="32" t="s">
        <v>111</v>
      </c>
    </row>
    <row r="12" spans="1:13" ht="15.75">
      <c r="A12" s="118"/>
      <c r="B12" s="118"/>
      <c r="C12" s="118"/>
      <c r="D12" s="118"/>
      <c r="E12" s="118"/>
      <c r="F12" s="118"/>
      <c r="G12" s="8">
        <v>2</v>
      </c>
      <c r="H12" s="41">
        <v>3</v>
      </c>
      <c r="I12" s="42">
        <v>4</v>
      </c>
      <c r="J12" s="41">
        <v>5</v>
      </c>
      <c r="K12" s="43"/>
      <c r="L12" s="3"/>
      <c r="M12" s="3"/>
    </row>
    <row r="13" spans="1:13" ht="15.75">
      <c r="A13" s="23"/>
      <c r="B13" s="23"/>
      <c r="C13" s="23"/>
      <c r="D13" s="23"/>
      <c r="E13" s="23"/>
      <c r="F13" s="23"/>
      <c r="G13" s="10"/>
      <c r="H13" s="34"/>
      <c r="I13" s="35"/>
      <c r="J13" s="34"/>
      <c r="L13" s="3"/>
      <c r="M13" s="3"/>
    </row>
    <row r="14" spans="1:13" ht="15.75">
      <c r="A14" s="24" t="s">
        <v>113</v>
      </c>
      <c r="B14" s="24" t="s">
        <v>114</v>
      </c>
      <c r="C14" s="24" t="s">
        <v>115</v>
      </c>
      <c r="D14" s="24" t="s">
        <v>114</v>
      </c>
      <c r="E14" s="24" t="s">
        <v>116</v>
      </c>
      <c r="F14" s="24" t="s">
        <v>112</v>
      </c>
      <c r="G14" s="9" t="s">
        <v>70</v>
      </c>
      <c r="H14" s="36">
        <f>SUM(H16,H25,H33,H38,H44,H54,H62,H67,H82,H57)</f>
        <v>198629.7</v>
      </c>
      <c r="I14" s="36">
        <f>SUM(I16,I25,I33,I38,I44,I54,I62,I67,I82,I57)</f>
        <v>40292.625</v>
      </c>
      <c r="J14" s="36">
        <f>SUM(J16,J25,J33,J38,J44,J54,J62,J67,J82,J57)</f>
        <v>238922.325</v>
      </c>
      <c r="L14" s="3"/>
      <c r="M14" s="3"/>
    </row>
    <row r="15" spans="1:13" ht="15.75">
      <c r="A15" s="25"/>
      <c r="B15" s="25"/>
      <c r="C15" s="25"/>
      <c r="D15" s="25"/>
      <c r="E15" s="25"/>
      <c r="F15" s="25"/>
      <c r="G15" s="10"/>
      <c r="H15" s="37"/>
      <c r="I15" s="38"/>
      <c r="J15" s="37"/>
      <c r="L15" s="3"/>
      <c r="M15" s="3"/>
    </row>
    <row r="16" spans="1:13" ht="15.75">
      <c r="A16" s="24" t="s">
        <v>113</v>
      </c>
      <c r="B16" s="24" t="s">
        <v>117</v>
      </c>
      <c r="C16" s="24" t="s">
        <v>115</v>
      </c>
      <c r="D16" s="24" t="s">
        <v>114</v>
      </c>
      <c r="E16" s="24" t="s">
        <v>116</v>
      </c>
      <c r="F16" s="24" t="s">
        <v>112</v>
      </c>
      <c r="G16" s="11" t="s">
        <v>10</v>
      </c>
      <c r="H16" s="36">
        <f>SUM(H17)</f>
        <v>138446.7</v>
      </c>
      <c r="I16" s="36">
        <f>SUM(I17)</f>
        <v>40242</v>
      </c>
      <c r="J16" s="36">
        <f>SUM(J17)</f>
        <v>178688.7</v>
      </c>
      <c r="L16" s="3"/>
      <c r="M16" s="3"/>
    </row>
    <row r="17" spans="1:19" ht="15.75">
      <c r="A17" s="25" t="s">
        <v>113</v>
      </c>
      <c r="B17" s="25" t="s">
        <v>117</v>
      </c>
      <c r="C17" s="25" t="s">
        <v>118</v>
      </c>
      <c r="D17" s="25" t="s">
        <v>117</v>
      </c>
      <c r="E17" s="25" t="s">
        <v>116</v>
      </c>
      <c r="F17" s="25" t="s">
        <v>119</v>
      </c>
      <c r="G17" s="13" t="s">
        <v>11</v>
      </c>
      <c r="H17" s="37">
        <f>SUM(H18:H20,H23:H23)</f>
        <v>138446.7</v>
      </c>
      <c r="I17" s="37">
        <f>SUM(I18:I20,I23:I23)</f>
        <v>40242</v>
      </c>
      <c r="J17" s="37">
        <f>SUM(J18:J20,J23:J23)</f>
        <v>178688.7</v>
      </c>
      <c r="L17" s="3"/>
      <c r="M17" s="3"/>
      <c r="Q17" s="45"/>
      <c r="R17" s="45"/>
      <c r="S17" s="45"/>
    </row>
    <row r="18" spans="1:19" ht="66">
      <c r="A18" s="25" t="s">
        <v>113</v>
      </c>
      <c r="B18" s="25" t="s">
        <v>117</v>
      </c>
      <c r="C18" s="25" t="s">
        <v>120</v>
      </c>
      <c r="D18" s="25" t="s">
        <v>117</v>
      </c>
      <c r="E18" s="25" t="s">
        <v>116</v>
      </c>
      <c r="F18" s="25" t="s">
        <v>119</v>
      </c>
      <c r="G18" s="49" t="s">
        <v>219</v>
      </c>
      <c r="H18" s="38">
        <v>137236.7</v>
      </c>
      <c r="I18" s="38">
        <v>40242</v>
      </c>
      <c r="J18" s="37">
        <f>SUM(H18:I18)</f>
        <v>177478.7</v>
      </c>
      <c r="L18" s="3"/>
      <c r="M18" s="3"/>
      <c r="Q18" s="45"/>
      <c r="R18" s="45"/>
      <c r="S18" s="45"/>
    </row>
    <row r="19" spans="1:19" ht="94.5">
      <c r="A19" s="25" t="s">
        <v>113</v>
      </c>
      <c r="B19" s="25" t="s">
        <v>117</v>
      </c>
      <c r="C19" s="25" t="s">
        <v>121</v>
      </c>
      <c r="D19" s="25" t="s">
        <v>117</v>
      </c>
      <c r="E19" s="25" t="s">
        <v>116</v>
      </c>
      <c r="F19" s="25" t="s">
        <v>119</v>
      </c>
      <c r="G19" s="49" t="s">
        <v>221</v>
      </c>
      <c r="H19" s="35">
        <v>385</v>
      </c>
      <c r="I19" s="35">
        <v>0</v>
      </c>
      <c r="J19" s="34">
        <f>I19+H19</f>
        <v>385</v>
      </c>
      <c r="L19" s="3"/>
      <c r="M19" s="3"/>
      <c r="Q19" s="45"/>
      <c r="R19" s="45"/>
      <c r="S19" s="45"/>
    </row>
    <row r="20" spans="1:19" ht="47.25" hidden="1">
      <c r="A20" s="25" t="s">
        <v>113</v>
      </c>
      <c r="B20" s="25" t="s">
        <v>117</v>
      </c>
      <c r="C20" s="25" t="s">
        <v>121</v>
      </c>
      <c r="D20" s="25" t="s">
        <v>117</v>
      </c>
      <c r="E20" s="25" t="s">
        <v>116</v>
      </c>
      <c r="F20" s="25" t="s">
        <v>119</v>
      </c>
      <c r="G20" s="10" t="s">
        <v>97</v>
      </c>
      <c r="H20" s="37">
        <f>SUM(H21:H22)</f>
        <v>0</v>
      </c>
      <c r="I20" s="37">
        <f>SUM(I21:I22)</f>
        <v>0</v>
      </c>
      <c r="J20" s="37">
        <f>SUM(J21:J22)</f>
        <v>0</v>
      </c>
      <c r="L20" s="3"/>
      <c r="M20" s="3"/>
      <c r="Q20" s="45"/>
      <c r="R20" s="45"/>
      <c r="S20" s="45"/>
    </row>
    <row r="21" spans="1:19" ht="78.75" hidden="1">
      <c r="A21" s="25" t="s">
        <v>113</v>
      </c>
      <c r="B21" s="25" t="s">
        <v>117</v>
      </c>
      <c r="C21" s="25" t="s">
        <v>122</v>
      </c>
      <c r="D21" s="25" t="s">
        <v>117</v>
      </c>
      <c r="E21" s="25" t="s">
        <v>116</v>
      </c>
      <c r="F21" s="25" t="s">
        <v>119</v>
      </c>
      <c r="G21" s="10" t="s">
        <v>94</v>
      </c>
      <c r="H21" s="38">
        <v>0</v>
      </c>
      <c r="I21" s="38">
        <v>0</v>
      </c>
      <c r="J21" s="37">
        <f>SUM(H21:I21)</f>
        <v>0</v>
      </c>
      <c r="L21" s="3"/>
      <c r="M21" s="3"/>
      <c r="Q21" s="45"/>
      <c r="R21" s="45"/>
      <c r="S21" s="45"/>
    </row>
    <row r="22" spans="1:19" ht="78.75" hidden="1">
      <c r="A22" s="25" t="s">
        <v>113</v>
      </c>
      <c r="B22" s="25" t="s">
        <v>117</v>
      </c>
      <c r="C22" s="25" t="s">
        <v>123</v>
      </c>
      <c r="D22" s="25" t="s">
        <v>117</v>
      </c>
      <c r="E22" s="25" t="s">
        <v>116</v>
      </c>
      <c r="F22" s="25" t="s">
        <v>119</v>
      </c>
      <c r="G22" s="10" t="s">
        <v>95</v>
      </c>
      <c r="H22" s="38">
        <v>0</v>
      </c>
      <c r="I22" s="38">
        <v>0</v>
      </c>
      <c r="J22" s="37">
        <f>SUM(H22:I22)</f>
        <v>0</v>
      </c>
      <c r="L22" s="3"/>
      <c r="M22" s="3"/>
      <c r="Q22" s="45"/>
      <c r="R22" s="45"/>
      <c r="S22" s="45"/>
    </row>
    <row r="23" spans="1:19" ht="31.5">
      <c r="A23" s="25" t="s">
        <v>113</v>
      </c>
      <c r="B23" s="25" t="s">
        <v>117</v>
      </c>
      <c r="C23" s="25" t="s">
        <v>124</v>
      </c>
      <c r="D23" s="25" t="s">
        <v>117</v>
      </c>
      <c r="E23" s="25" t="s">
        <v>116</v>
      </c>
      <c r="F23" s="25" t="s">
        <v>119</v>
      </c>
      <c r="G23" s="49" t="s">
        <v>220</v>
      </c>
      <c r="H23" s="38">
        <v>825</v>
      </c>
      <c r="I23" s="38">
        <v>0</v>
      </c>
      <c r="J23" s="37">
        <f>SUM(H23:I23)</f>
        <v>825</v>
      </c>
      <c r="L23" s="3"/>
      <c r="M23" s="3"/>
      <c r="Q23" s="45"/>
      <c r="R23" s="45"/>
      <c r="S23" s="45"/>
    </row>
    <row r="24" spans="1:13" ht="15.75">
      <c r="A24" s="25"/>
      <c r="B24" s="25"/>
      <c r="C24" s="25"/>
      <c r="D24" s="25"/>
      <c r="E24" s="25"/>
      <c r="F24" s="25"/>
      <c r="G24" s="14"/>
      <c r="H24" s="37"/>
      <c r="I24" s="38"/>
      <c r="J24" s="37"/>
      <c r="L24" s="3"/>
      <c r="M24" s="3"/>
    </row>
    <row r="25" spans="1:13" ht="14.25" customHeight="1">
      <c r="A25" s="24" t="s">
        <v>113</v>
      </c>
      <c r="B25" s="24" t="s">
        <v>125</v>
      </c>
      <c r="C25" s="24" t="s">
        <v>115</v>
      </c>
      <c r="D25" s="24" t="s">
        <v>114</v>
      </c>
      <c r="E25" s="24" t="s">
        <v>116</v>
      </c>
      <c r="F25" s="24" t="s">
        <v>112</v>
      </c>
      <c r="G25" s="11" t="s">
        <v>12</v>
      </c>
      <c r="H25" s="36">
        <f>SUM(H30:H31,H26)</f>
        <v>10515</v>
      </c>
      <c r="I25" s="36">
        <f>SUM(I30:I31,I26)</f>
        <v>0</v>
      </c>
      <c r="J25" s="36">
        <f>SUM(J30:J31,J26)</f>
        <v>10515</v>
      </c>
      <c r="L25" s="3"/>
      <c r="M25" s="3"/>
    </row>
    <row r="26" spans="1:13" ht="31.5">
      <c r="A26" s="25" t="s">
        <v>113</v>
      </c>
      <c r="B26" s="25" t="s">
        <v>125</v>
      </c>
      <c r="C26" s="25" t="s">
        <v>126</v>
      </c>
      <c r="D26" s="25" t="s">
        <v>114</v>
      </c>
      <c r="E26" s="25" t="s">
        <v>116</v>
      </c>
      <c r="F26" s="25" t="s">
        <v>119</v>
      </c>
      <c r="G26" s="10" t="s">
        <v>42</v>
      </c>
      <c r="H26" s="37">
        <f>SUM(H27:H29)</f>
        <v>2226</v>
      </c>
      <c r="I26" s="37">
        <f>SUM(I27:I29)</f>
        <v>0</v>
      </c>
      <c r="J26" s="37">
        <f>SUM(J27:J29)</f>
        <v>2226</v>
      </c>
      <c r="L26" s="3"/>
      <c r="M26" s="3"/>
    </row>
    <row r="27" spans="1:13" ht="31.5">
      <c r="A27" s="25" t="s">
        <v>113</v>
      </c>
      <c r="B27" s="25" t="s">
        <v>125</v>
      </c>
      <c r="C27" s="25" t="s">
        <v>234</v>
      </c>
      <c r="D27" s="25" t="s">
        <v>117</v>
      </c>
      <c r="E27" s="25" t="s">
        <v>116</v>
      </c>
      <c r="F27" s="25" t="s">
        <v>119</v>
      </c>
      <c r="G27" s="10" t="s">
        <v>43</v>
      </c>
      <c r="H27" s="37">
        <v>1757</v>
      </c>
      <c r="I27" s="37">
        <v>0</v>
      </c>
      <c r="J27" s="37">
        <f>SUM(H27:I27)</f>
        <v>1757</v>
      </c>
      <c r="K27" s="56"/>
      <c r="L27" s="3"/>
      <c r="M27" s="3"/>
    </row>
    <row r="28" spans="1:13" ht="31.5">
      <c r="A28" s="25" t="s">
        <v>113</v>
      </c>
      <c r="B28" s="25" t="s">
        <v>125</v>
      </c>
      <c r="C28" s="25" t="s">
        <v>235</v>
      </c>
      <c r="D28" s="25" t="s">
        <v>117</v>
      </c>
      <c r="E28" s="25" t="s">
        <v>116</v>
      </c>
      <c r="F28" s="25" t="s">
        <v>119</v>
      </c>
      <c r="G28" s="10" t="s">
        <v>44</v>
      </c>
      <c r="H28" s="37">
        <v>363</v>
      </c>
      <c r="I28" s="37">
        <v>0</v>
      </c>
      <c r="J28" s="37">
        <f>SUM(H28:I28)</f>
        <v>363</v>
      </c>
      <c r="K28" s="56"/>
      <c r="L28" s="3"/>
      <c r="M28" s="3"/>
    </row>
    <row r="29" spans="1:13" ht="31.5">
      <c r="A29" s="25" t="s">
        <v>113</v>
      </c>
      <c r="B29" s="25" t="s">
        <v>125</v>
      </c>
      <c r="C29" s="25" t="s">
        <v>236</v>
      </c>
      <c r="D29" s="25" t="s">
        <v>127</v>
      </c>
      <c r="E29" s="25" t="s">
        <v>116</v>
      </c>
      <c r="F29" s="25" t="s">
        <v>119</v>
      </c>
      <c r="G29" s="57" t="s">
        <v>237</v>
      </c>
      <c r="H29" s="37">
        <v>106</v>
      </c>
      <c r="I29" s="37">
        <v>0</v>
      </c>
      <c r="J29" s="37">
        <f>SUM(H29:I29)</f>
        <v>106</v>
      </c>
      <c r="K29" s="56"/>
      <c r="L29" s="3"/>
      <c r="M29" s="3"/>
    </row>
    <row r="30" spans="1:13" ht="15.75">
      <c r="A30" s="25" t="s">
        <v>113</v>
      </c>
      <c r="B30" s="25" t="s">
        <v>125</v>
      </c>
      <c r="C30" s="25" t="s">
        <v>118</v>
      </c>
      <c r="D30" s="25" t="s">
        <v>127</v>
      </c>
      <c r="E30" s="25" t="s">
        <v>116</v>
      </c>
      <c r="F30" s="25" t="s">
        <v>119</v>
      </c>
      <c r="G30" s="10" t="s">
        <v>13</v>
      </c>
      <c r="H30" s="37">
        <v>8139</v>
      </c>
      <c r="I30" s="38">
        <v>0</v>
      </c>
      <c r="J30" s="37">
        <f>SUM(H30:I30)</f>
        <v>8139</v>
      </c>
      <c r="L30" s="3"/>
      <c r="M30" s="3"/>
    </row>
    <row r="31" spans="1:13" ht="15.75">
      <c r="A31" s="25" t="s">
        <v>113</v>
      </c>
      <c r="B31" s="25" t="s">
        <v>125</v>
      </c>
      <c r="C31" s="25" t="s">
        <v>128</v>
      </c>
      <c r="D31" s="25" t="s">
        <v>117</v>
      </c>
      <c r="E31" s="25" t="s">
        <v>116</v>
      </c>
      <c r="F31" s="25" t="s">
        <v>119</v>
      </c>
      <c r="G31" s="10" t="s">
        <v>35</v>
      </c>
      <c r="H31" s="37">
        <v>150</v>
      </c>
      <c r="I31" s="38">
        <v>0</v>
      </c>
      <c r="J31" s="37">
        <f>SUM(H31:I31)</f>
        <v>150</v>
      </c>
      <c r="L31" s="3"/>
      <c r="M31" s="3"/>
    </row>
    <row r="32" spans="1:13" ht="15.75">
      <c r="A32" s="25"/>
      <c r="B32" s="25"/>
      <c r="C32" s="25"/>
      <c r="D32" s="25"/>
      <c r="E32" s="25"/>
      <c r="F32" s="25"/>
      <c r="G32" s="10"/>
      <c r="H32" s="37"/>
      <c r="I32" s="38"/>
      <c r="J32" s="37"/>
      <c r="L32" s="3"/>
      <c r="M32" s="3"/>
    </row>
    <row r="33" spans="1:13" ht="21.75" customHeight="1">
      <c r="A33" s="24" t="s">
        <v>113</v>
      </c>
      <c r="B33" s="24" t="s">
        <v>129</v>
      </c>
      <c r="C33" s="24" t="s">
        <v>115</v>
      </c>
      <c r="D33" s="24" t="s">
        <v>114</v>
      </c>
      <c r="E33" s="24" t="s">
        <v>116</v>
      </c>
      <c r="F33" s="24" t="s">
        <v>112</v>
      </c>
      <c r="G33" s="12" t="s">
        <v>14</v>
      </c>
      <c r="H33" s="36">
        <f>SUM(H34,)</f>
        <v>5100</v>
      </c>
      <c r="I33" s="36">
        <f>SUM(I34,)</f>
        <v>0</v>
      </c>
      <c r="J33" s="36">
        <f>SUM(J34,)</f>
        <v>5100</v>
      </c>
      <c r="L33" s="3"/>
      <c r="M33" s="3"/>
    </row>
    <row r="34" spans="1:13" ht="15.75">
      <c r="A34" s="25" t="s">
        <v>113</v>
      </c>
      <c r="B34" s="25" t="s">
        <v>129</v>
      </c>
      <c r="C34" s="25" t="s">
        <v>130</v>
      </c>
      <c r="D34" s="25" t="s">
        <v>114</v>
      </c>
      <c r="E34" s="25" t="s">
        <v>116</v>
      </c>
      <c r="F34" s="25" t="s">
        <v>119</v>
      </c>
      <c r="G34" s="10" t="s">
        <v>103</v>
      </c>
      <c r="H34" s="37">
        <f>SUM(H35:H36)</f>
        <v>5100</v>
      </c>
      <c r="I34" s="37">
        <f>SUM(I35:I36)</f>
        <v>0</v>
      </c>
      <c r="J34" s="37">
        <f>SUM(J35:J36)</f>
        <v>5100</v>
      </c>
      <c r="L34" s="3"/>
      <c r="M34" s="3"/>
    </row>
    <row r="35" spans="1:13" ht="15.75">
      <c r="A35" s="25" t="s">
        <v>113</v>
      </c>
      <c r="B35" s="25" t="s">
        <v>129</v>
      </c>
      <c r="C35" s="25" t="s">
        <v>131</v>
      </c>
      <c r="D35" s="25" t="s">
        <v>114</v>
      </c>
      <c r="E35" s="25" t="s">
        <v>116</v>
      </c>
      <c r="F35" s="25" t="s">
        <v>119</v>
      </c>
      <c r="G35" s="10" t="s">
        <v>104</v>
      </c>
      <c r="H35" s="37">
        <v>2072.3</v>
      </c>
      <c r="I35" s="37">
        <v>0</v>
      </c>
      <c r="J35" s="37">
        <f>SUM(H35:I35)</f>
        <v>2072.3</v>
      </c>
      <c r="L35" s="3"/>
      <c r="M35" s="3"/>
    </row>
    <row r="36" spans="1:13" ht="15.75">
      <c r="A36" s="25" t="s">
        <v>113</v>
      </c>
      <c r="B36" s="25" t="s">
        <v>129</v>
      </c>
      <c r="C36" s="25" t="s">
        <v>132</v>
      </c>
      <c r="D36" s="25" t="s">
        <v>114</v>
      </c>
      <c r="E36" s="25" t="s">
        <v>116</v>
      </c>
      <c r="F36" s="25" t="s">
        <v>119</v>
      </c>
      <c r="G36" s="10" t="s">
        <v>105</v>
      </c>
      <c r="H36" s="37">
        <v>3027.7</v>
      </c>
      <c r="I36" s="38">
        <v>0</v>
      </c>
      <c r="J36" s="37">
        <f>SUM(H36:I36)</f>
        <v>3027.7</v>
      </c>
      <c r="L36" s="3"/>
      <c r="M36" s="3"/>
    </row>
    <row r="37" spans="1:13" ht="15.75">
      <c r="A37" s="25"/>
      <c r="B37" s="25"/>
      <c r="C37" s="25"/>
      <c r="D37" s="25"/>
      <c r="E37" s="25"/>
      <c r="F37" s="25"/>
      <c r="G37" s="10"/>
      <c r="H37" s="37"/>
      <c r="I37" s="38"/>
      <c r="J37" s="37"/>
      <c r="L37" s="3"/>
      <c r="M37" s="3"/>
    </row>
    <row r="38" spans="1:13" ht="15" customHeight="1">
      <c r="A38" s="24" t="s">
        <v>113</v>
      </c>
      <c r="B38" s="24" t="s">
        <v>133</v>
      </c>
      <c r="C38" s="24" t="s">
        <v>115</v>
      </c>
      <c r="D38" s="24" t="s">
        <v>114</v>
      </c>
      <c r="E38" s="24" t="s">
        <v>116</v>
      </c>
      <c r="F38" s="24" t="s">
        <v>112</v>
      </c>
      <c r="G38" s="12" t="s">
        <v>15</v>
      </c>
      <c r="H38" s="36">
        <f>SUM(H39,H41)</f>
        <v>4870</v>
      </c>
      <c r="I38" s="36">
        <f>SUM(I39,I41)</f>
        <v>0</v>
      </c>
      <c r="J38" s="36">
        <f>SUM(J39,J41)</f>
        <v>4870</v>
      </c>
      <c r="L38" s="3"/>
      <c r="M38" s="3"/>
    </row>
    <row r="39" spans="1:13" ht="31.5">
      <c r="A39" s="25" t="s">
        <v>113</v>
      </c>
      <c r="B39" s="25" t="s">
        <v>133</v>
      </c>
      <c r="C39" s="25" t="s">
        <v>128</v>
      </c>
      <c r="D39" s="25" t="s">
        <v>117</v>
      </c>
      <c r="E39" s="25" t="s">
        <v>116</v>
      </c>
      <c r="F39" s="25" t="s">
        <v>119</v>
      </c>
      <c r="G39" s="10" t="s">
        <v>37</v>
      </c>
      <c r="H39" s="37">
        <f>SUM(H40)</f>
        <v>1120</v>
      </c>
      <c r="I39" s="37">
        <f>SUM(I40)</f>
        <v>0</v>
      </c>
      <c r="J39" s="37">
        <f>SUM(J40)</f>
        <v>1120</v>
      </c>
      <c r="L39" s="3"/>
      <c r="M39" s="3"/>
    </row>
    <row r="40" spans="1:13" ht="47.25">
      <c r="A40" s="25" t="s">
        <v>113</v>
      </c>
      <c r="B40" s="25" t="s">
        <v>133</v>
      </c>
      <c r="C40" s="25" t="s">
        <v>134</v>
      </c>
      <c r="D40" s="25" t="s">
        <v>117</v>
      </c>
      <c r="E40" s="25" t="s">
        <v>135</v>
      </c>
      <c r="F40" s="25" t="s">
        <v>119</v>
      </c>
      <c r="G40" s="10" t="s">
        <v>98</v>
      </c>
      <c r="H40" s="37">
        <v>1120</v>
      </c>
      <c r="I40" s="38"/>
      <c r="J40" s="37">
        <f>SUM(H40:I40)</f>
        <v>1120</v>
      </c>
      <c r="L40" s="3"/>
      <c r="M40" s="3"/>
    </row>
    <row r="41" spans="1:13" ht="31.5">
      <c r="A41" s="25" t="s">
        <v>113</v>
      </c>
      <c r="B41" s="25" t="s">
        <v>133</v>
      </c>
      <c r="C41" s="25" t="s">
        <v>136</v>
      </c>
      <c r="D41" s="25" t="s">
        <v>117</v>
      </c>
      <c r="E41" s="25" t="s">
        <v>116</v>
      </c>
      <c r="F41" s="25" t="s">
        <v>119</v>
      </c>
      <c r="G41" s="10" t="s">
        <v>16</v>
      </c>
      <c r="H41" s="37">
        <f>SUM(H42:H42)</f>
        <v>3750</v>
      </c>
      <c r="I41" s="37">
        <f>SUM(I42:I42)</f>
        <v>0</v>
      </c>
      <c r="J41" s="37">
        <f>SUM(J42:J42)</f>
        <v>3750</v>
      </c>
      <c r="L41" s="3"/>
      <c r="M41" s="3"/>
    </row>
    <row r="42" spans="1:13" ht="78.75">
      <c r="A42" s="25" t="s">
        <v>113</v>
      </c>
      <c r="B42" s="25" t="s">
        <v>133</v>
      </c>
      <c r="C42" s="25" t="s">
        <v>137</v>
      </c>
      <c r="D42" s="25" t="s">
        <v>117</v>
      </c>
      <c r="E42" s="25" t="s">
        <v>135</v>
      </c>
      <c r="F42" s="25" t="s">
        <v>119</v>
      </c>
      <c r="G42" s="10" t="s">
        <v>96</v>
      </c>
      <c r="H42" s="37">
        <v>3750</v>
      </c>
      <c r="I42" s="38"/>
      <c r="J42" s="37">
        <f>SUM(H42:I42)</f>
        <v>3750</v>
      </c>
      <c r="L42" s="3"/>
      <c r="M42" s="3"/>
    </row>
    <row r="43" spans="1:13" ht="15.75">
      <c r="A43" s="25"/>
      <c r="B43" s="25"/>
      <c r="C43" s="25"/>
      <c r="D43" s="25"/>
      <c r="E43" s="25"/>
      <c r="F43" s="25"/>
      <c r="G43" s="10"/>
      <c r="H43" s="37"/>
      <c r="I43" s="38"/>
      <c r="J43" s="37"/>
      <c r="L43" s="3"/>
      <c r="M43" s="3"/>
    </row>
    <row r="44" spans="1:14" s="22" customFormat="1" ht="31.5">
      <c r="A44" s="24" t="s">
        <v>113</v>
      </c>
      <c r="B44" s="24" t="s">
        <v>138</v>
      </c>
      <c r="C44" s="24" t="s">
        <v>115</v>
      </c>
      <c r="D44" s="24" t="s">
        <v>114</v>
      </c>
      <c r="E44" s="24" t="s">
        <v>116</v>
      </c>
      <c r="F44" s="24" t="s">
        <v>112</v>
      </c>
      <c r="G44" s="11" t="s">
        <v>17</v>
      </c>
      <c r="H44" s="36">
        <f>SUM(H45,H47)</f>
        <v>34651</v>
      </c>
      <c r="I44" s="36">
        <f>SUM(I45,I47)</f>
        <v>0</v>
      </c>
      <c r="J44" s="36">
        <f>SUM(J45,J47)</f>
        <v>34651</v>
      </c>
      <c r="L44" s="26"/>
      <c r="M44" s="26"/>
      <c r="N44" s="26"/>
    </row>
    <row r="45" spans="1:13" ht="15.75" hidden="1">
      <c r="A45" s="25" t="s">
        <v>113</v>
      </c>
      <c r="B45" s="25" t="s">
        <v>138</v>
      </c>
      <c r="C45" s="25" t="s">
        <v>128</v>
      </c>
      <c r="D45" s="25" t="s">
        <v>114</v>
      </c>
      <c r="E45" s="25" t="s">
        <v>116</v>
      </c>
      <c r="F45" s="25" t="s">
        <v>139</v>
      </c>
      <c r="G45" s="10" t="s">
        <v>75</v>
      </c>
      <c r="H45" s="36">
        <f>SUM(H46)</f>
        <v>0</v>
      </c>
      <c r="I45" s="36">
        <f>SUM(I46)</f>
        <v>0</v>
      </c>
      <c r="J45" s="36">
        <f>SUM(J46)</f>
        <v>0</v>
      </c>
      <c r="L45" s="3"/>
      <c r="M45" s="3"/>
    </row>
    <row r="46" spans="1:13" ht="31.5" hidden="1">
      <c r="A46" s="25" t="s">
        <v>113</v>
      </c>
      <c r="B46" s="25" t="s">
        <v>138</v>
      </c>
      <c r="C46" s="25" t="s">
        <v>140</v>
      </c>
      <c r="D46" s="25" t="s">
        <v>125</v>
      </c>
      <c r="E46" s="25" t="s">
        <v>116</v>
      </c>
      <c r="F46" s="25" t="s">
        <v>139</v>
      </c>
      <c r="G46" s="10" t="s">
        <v>76</v>
      </c>
      <c r="H46" s="37">
        <v>0</v>
      </c>
      <c r="I46" s="38"/>
      <c r="J46" s="37">
        <f>SUM(H46:I46)</f>
        <v>0</v>
      </c>
      <c r="L46" s="3"/>
      <c r="M46" s="3"/>
    </row>
    <row r="47" spans="1:13" ht="78.75">
      <c r="A47" s="25" t="s">
        <v>113</v>
      </c>
      <c r="B47" s="25" t="s">
        <v>138</v>
      </c>
      <c r="C47" s="25" t="s">
        <v>141</v>
      </c>
      <c r="D47" s="25" t="s">
        <v>114</v>
      </c>
      <c r="E47" s="25" t="s">
        <v>116</v>
      </c>
      <c r="F47" s="25" t="s">
        <v>139</v>
      </c>
      <c r="G47" s="15" t="s">
        <v>71</v>
      </c>
      <c r="H47" s="37">
        <f>SUM(H48,H51)</f>
        <v>34651</v>
      </c>
      <c r="I47" s="37">
        <f>SUM(I48,I51)</f>
        <v>0</v>
      </c>
      <c r="J47" s="37">
        <f>SUM(J48,J51)</f>
        <v>34651</v>
      </c>
      <c r="L47" s="3"/>
      <c r="M47" s="3"/>
    </row>
    <row r="48" spans="1:13" ht="47.25">
      <c r="A48" s="25" t="s">
        <v>113</v>
      </c>
      <c r="B48" s="25" t="s">
        <v>138</v>
      </c>
      <c r="C48" s="25" t="s">
        <v>142</v>
      </c>
      <c r="D48" s="25" t="s">
        <v>114</v>
      </c>
      <c r="E48" s="25" t="s">
        <v>116</v>
      </c>
      <c r="F48" s="25" t="s">
        <v>139</v>
      </c>
      <c r="G48" s="15" t="s">
        <v>45</v>
      </c>
      <c r="H48" s="37">
        <f>SUM(H49:H50)</f>
        <v>29701</v>
      </c>
      <c r="I48" s="37">
        <f>SUM(I49:I50)</f>
        <v>0</v>
      </c>
      <c r="J48" s="37">
        <f>SUM(J49:J50)</f>
        <v>29701</v>
      </c>
      <c r="L48" s="3"/>
      <c r="M48" s="3"/>
    </row>
    <row r="49" spans="1:13" ht="69" customHeight="1">
      <c r="A49" s="25" t="s">
        <v>113</v>
      </c>
      <c r="B49" s="25" t="s">
        <v>138</v>
      </c>
      <c r="C49" s="25" t="s">
        <v>222</v>
      </c>
      <c r="D49" s="25" t="s">
        <v>125</v>
      </c>
      <c r="E49" s="25" t="s">
        <v>116</v>
      </c>
      <c r="F49" s="25" t="s">
        <v>139</v>
      </c>
      <c r="G49" s="49" t="s">
        <v>223</v>
      </c>
      <c r="H49" s="37">
        <v>24700</v>
      </c>
      <c r="I49" s="37">
        <v>0</v>
      </c>
      <c r="J49" s="37">
        <f>SUM(H49:I49)</f>
        <v>24700</v>
      </c>
      <c r="L49" s="3"/>
      <c r="M49" s="3"/>
    </row>
    <row r="50" spans="1:13" ht="66">
      <c r="A50" s="25" t="s">
        <v>113</v>
      </c>
      <c r="B50" s="25" t="s">
        <v>138</v>
      </c>
      <c r="C50" s="25" t="s">
        <v>222</v>
      </c>
      <c r="D50" s="25" t="s">
        <v>164</v>
      </c>
      <c r="E50" s="25" t="s">
        <v>116</v>
      </c>
      <c r="F50" s="25" t="s">
        <v>139</v>
      </c>
      <c r="G50" s="51" t="s">
        <v>224</v>
      </c>
      <c r="H50" s="37">
        <v>5001</v>
      </c>
      <c r="I50" s="37">
        <v>0</v>
      </c>
      <c r="J50" s="37">
        <f>SUM(H50:I50)</f>
        <v>5001</v>
      </c>
      <c r="L50" s="3"/>
      <c r="M50" s="3"/>
    </row>
    <row r="51" spans="1:13" ht="63">
      <c r="A51" s="25" t="s">
        <v>113</v>
      </c>
      <c r="B51" s="25" t="s">
        <v>138</v>
      </c>
      <c r="C51" s="25" t="s">
        <v>165</v>
      </c>
      <c r="D51" s="25" t="s">
        <v>114</v>
      </c>
      <c r="E51" s="25" t="s">
        <v>116</v>
      </c>
      <c r="F51" s="25" t="s">
        <v>139</v>
      </c>
      <c r="G51" s="15" t="s">
        <v>46</v>
      </c>
      <c r="H51" s="37">
        <f>SUM(H52)</f>
        <v>4950</v>
      </c>
      <c r="I51" s="37">
        <f>SUM(I52)</f>
        <v>0</v>
      </c>
      <c r="J51" s="37">
        <f>SUM(J52)</f>
        <v>4950</v>
      </c>
      <c r="L51" s="3"/>
      <c r="M51" s="3"/>
    </row>
    <row r="52" spans="1:13" ht="47.25">
      <c r="A52" s="25" t="s">
        <v>113</v>
      </c>
      <c r="B52" s="25" t="s">
        <v>138</v>
      </c>
      <c r="C52" s="25" t="s">
        <v>166</v>
      </c>
      <c r="D52" s="25" t="s">
        <v>125</v>
      </c>
      <c r="E52" s="25" t="s">
        <v>116</v>
      </c>
      <c r="F52" s="25" t="s">
        <v>139</v>
      </c>
      <c r="G52" s="10" t="s">
        <v>72</v>
      </c>
      <c r="H52" s="37">
        <v>4950</v>
      </c>
      <c r="I52" s="38"/>
      <c r="J52" s="37">
        <f>SUM(H52:I52)</f>
        <v>4950</v>
      </c>
      <c r="L52" s="3"/>
      <c r="M52" s="3"/>
    </row>
    <row r="53" spans="1:13" ht="15.75">
      <c r="A53" s="25"/>
      <c r="B53" s="25"/>
      <c r="C53" s="25"/>
      <c r="D53" s="25"/>
      <c r="E53" s="25"/>
      <c r="F53" s="25"/>
      <c r="G53" s="17"/>
      <c r="H53" s="37"/>
      <c r="I53" s="38"/>
      <c r="J53" s="37"/>
      <c r="L53" s="3"/>
      <c r="M53" s="3"/>
    </row>
    <row r="54" spans="1:13" ht="15.75">
      <c r="A54" s="24" t="s">
        <v>113</v>
      </c>
      <c r="B54" s="24" t="s">
        <v>143</v>
      </c>
      <c r="C54" s="24" t="s">
        <v>115</v>
      </c>
      <c r="D54" s="24" t="s">
        <v>114</v>
      </c>
      <c r="E54" s="24" t="s">
        <v>116</v>
      </c>
      <c r="F54" s="24" t="s">
        <v>112</v>
      </c>
      <c r="G54" s="11" t="s">
        <v>18</v>
      </c>
      <c r="H54" s="36">
        <f>SUM(H55)</f>
        <v>1800</v>
      </c>
      <c r="I54" s="36">
        <f>SUM(I55)</f>
        <v>0</v>
      </c>
      <c r="J54" s="36">
        <f>SUM(J55)</f>
        <v>1800</v>
      </c>
      <c r="L54" s="3"/>
      <c r="M54" s="3"/>
    </row>
    <row r="55" spans="1:13" ht="15.75">
      <c r="A55" s="25" t="s">
        <v>113</v>
      </c>
      <c r="B55" s="25" t="s">
        <v>143</v>
      </c>
      <c r="C55" s="25" t="s">
        <v>126</v>
      </c>
      <c r="D55" s="25" t="s">
        <v>117</v>
      </c>
      <c r="E55" s="25" t="s">
        <v>116</v>
      </c>
      <c r="F55" s="25" t="s">
        <v>139</v>
      </c>
      <c r="G55" s="10" t="s">
        <v>19</v>
      </c>
      <c r="H55" s="37">
        <v>1800</v>
      </c>
      <c r="I55" s="38">
        <v>0</v>
      </c>
      <c r="J55" s="37">
        <f>SUM(H55:I55)</f>
        <v>1800</v>
      </c>
      <c r="L55" s="3"/>
      <c r="M55" s="3"/>
    </row>
    <row r="56" spans="1:13" ht="15.75">
      <c r="A56" s="25"/>
      <c r="B56" s="25"/>
      <c r="C56" s="25"/>
      <c r="D56" s="25"/>
      <c r="E56" s="25"/>
      <c r="F56" s="25"/>
      <c r="G56" s="10"/>
      <c r="H56" s="37"/>
      <c r="I56" s="38"/>
      <c r="J56" s="37"/>
      <c r="L56" s="3"/>
      <c r="M56" s="3"/>
    </row>
    <row r="57" spans="1:13" ht="31.5">
      <c r="A57" s="24" t="s">
        <v>113</v>
      </c>
      <c r="B57" s="24" t="s">
        <v>225</v>
      </c>
      <c r="C57" s="24" t="s">
        <v>115</v>
      </c>
      <c r="D57" s="24" t="s">
        <v>114</v>
      </c>
      <c r="E57" s="24" t="s">
        <v>116</v>
      </c>
      <c r="F57" s="24" t="s">
        <v>112</v>
      </c>
      <c r="G57" s="52" t="s">
        <v>226</v>
      </c>
      <c r="H57" s="36">
        <f>SUM(H58)</f>
        <v>83</v>
      </c>
      <c r="I57" s="36">
        <f>SUM(I58)</f>
        <v>0</v>
      </c>
      <c r="J57" s="36">
        <f>SUM(J58)</f>
        <v>83</v>
      </c>
      <c r="L57" s="3"/>
      <c r="M57" s="3"/>
    </row>
    <row r="58" spans="1:13" ht="15.75">
      <c r="A58" s="25" t="s">
        <v>113</v>
      </c>
      <c r="B58" s="25" t="s">
        <v>225</v>
      </c>
      <c r="C58" s="53" t="s">
        <v>126</v>
      </c>
      <c r="D58" s="25" t="s">
        <v>114</v>
      </c>
      <c r="E58" s="25" t="s">
        <v>116</v>
      </c>
      <c r="F58" s="25" t="s">
        <v>227</v>
      </c>
      <c r="G58" s="54" t="s">
        <v>228</v>
      </c>
      <c r="H58" s="37">
        <f>H59</f>
        <v>83</v>
      </c>
      <c r="I58" s="38">
        <f>I59</f>
        <v>0</v>
      </c>
      <c r="J58" s="37">
        <f>SUM(H58:I58)</f>
        <v>83</v>
      </c>
      <c r="L58" s="3"/>
      <c r="M58" s="3"/>
    </row>
    <row r="59" spans="1:13" ht="15.75">
      <c r="A59" s="25" t="s">
        <v>113</v>
      </c>
      <c r="B59" s="25" t="s">
        <v>225</v>
      </c>
      <c r="C59" s="55" t="s">
        <v>229</v>
      </c>
      <c r="D59" s="25" t="s">
        <v>114</v>
      </c>
      <c r="E59" s="25" t="s">
        <v>116</v>
      </c>
      <c r="F59" s="25" t="s">
        <v>227</v>
      </c>
      <c r="G59" s="54" t="s">
        <v>230</v>
      </c>
      <c r="H59" s="37">
        <f>H60</f>
        <v>83</v>
      </c>
      <c r="I59" s="38">
        <f>I60</f>
        <v>0</v>
      </c>
      <c r="J59" s="37">
        <f>SUM(H59:I59)</f>
        <v>83</v>
      </c>
      <c r="L59" s="3"/>
      <c r="M59" s="3"/>
    </row>
    <row r="60" spans="1:13" ht="31.5">
      <c r="A60" s="25" t="s">
        <v>113</v>
      </c>
      <c r="B60" s="25" t="s">
        <v>225</v>
      </c>
      <c r="C60" s="53" t="s">
        <v>231</v>
      </c>
      <c r="D60" s="25" t="s">
        <v>125</v>
      </c>
      <c r="E60" s="25" t="s">
        <v>116</v>
      </c>
      <c r="F60" s="25" t="s">
        <v>227</v>
      </c>
      <c r="G60" s="54" t="s">
        <v>232</v>
      </c>
      <c r="H60" s="37">
        <v>83</v>
      </c>
      <c r="I60" s="38">
        <v>0</v>
      </c>
      <c r="J60" s="37">
        <f>SUM(H60:I60)</f>
        <v>83</v>
      </c>
      <c r="L60" s="3"/>
      <c r="M60" s="3"/>
    </row>
    <row r="61" spans="1:13" ht="15.75">
      <c r="A61" s="25"/>
      <c r="B61" s="25"/>
      <c r="C61" s="25"/>
      <c r="D61" s="25"/>
      <c r="E61" s="25"/>
      <c r="F61" s="25"/>
      <c r="G61" s="10"/>
      <c r="H61" s="37"/>
      <c r="I61" s="38"/>
      <c r="J61" s="37"/>
      <c r="L61" s="3"/>
      <c r="M61" s="3"/>
    </row>
    <row r="62" spans="1:13" ht="31.5">
      <c r="A62" s="24" t="s">
        <v>113</v>
      </c>
      <c r="B62" s="24" t="s">
        <v>144</v>
      </c>
      <c r="C62" s="24" t="s">
        <v>115</v>
      </c>
      <c r="D62" s="24" t="s">
        <v>114</v>
      </c>
      <c r="E62" s="24" t="s">
        <v>116</v>
      </c>
      <c r="F62" s="24" t="s">
        <v>112</v>
      </c>
      <c r="G62" s="11" t="s">
        <v>77</v>
      </c>
      <c r="H62" s="36">
        <f aca="true" t="shared" si="0" ref="H62:J64">SUM(H63)</f>
        <v>82</v>
      </c>
      <c r="I62" s="36">
        <f t="shared" si="0"/>
        <v>50.625</v>
      </c>
      <c r="J62" s="36">
        <f t="shared" si="0"/>
        <v>132.625</v>
      </c>
      <c r="L62" s="3"/>
      <c r="M62" s="3"/>
    </row>
    <row r="63" spans="1:13" ht="47.25">
      <c r="A63" s="25" t="s">
        <v>113</v>
      </c>
      <c r="B63" s="25" t="s">
        <v>144</v>
      </c>
      <c r="C63" s="25" t="s">
        <v>167</v>
      </c>
      <c r="D63" s="25" t="s">
        <v>114</v>
      </c>
      <c r="E63" s="25" t="s">
        <v>116</v>
      </c>
      <c r="F63" s="25" t="s">
        <v>168</v>
      </c>
      <c r="G63" s="10" t="s">
        <v>78</v>
      </c>
      <c r="H63" s="37">
        <f t="shared" si="0"/>
        <v>82</v>
      </c>
      <c r="I63" s="37">
        <f t="shared" si="0"/>
        <v>50.625</v>
      </c>
      <c r="J63" s="37">
        <f t="shared" si="0"/>
        <v>132.625</v>
      </c>
      <c r="L63" s="3"/>
      <c r="M63" s="3"/>
    </row>
    <row r="64" spans="1:13" ht="31.5">
      <c r="A64" s="25" t="s">
        <v>113</v>
      </c>
      <c r="B64" s="25" t="s">
        <v>144</v>
      </c>
      <c r="C64" s="25" t="s">
        <v>169</v>
      </c>
      <c r="D64" s="25" t="s">
        <v>114</v>
      </c>
      <c r="E64" s="25" t="s">
        <v>116</v>
      </c>
      <c r="F64" s="25" t="s">
        <v>168</v>
      </c>
      <c r="G64" s="10" t="s">
        <v>79</v>
      </c>
      <c r="H64" s="37">
        <f t="shared" si="0"/>
        <v>82</v>
      </c>
      <c r="I64" s="37">
        <f t="shared" si="0"/>
        <v>50.625</v>
      </c>
      <c r="J64" s="37">
        <f t="shared" si="0"/>
        <v>132.625</v>
      </c>
      <c r="L64" s="3"/>
      <c r="M64" s="3"/>
    </row>
    <row r="65" spans="1:13" ht="31.5">
      <c r="A65" s="25" t="s">
        <v>113</v>
      </c>
      <c r="B65" s="25" t="s">
        <v>144</v>
      </c>
      <c r="C65" s="25" t="s">
        <v>233</v>
      </c>
      <c r="D65" s="25" t="s">
        <v>164</v>
      </c>
      <c r="E65" s="25" t="s">
        <v>116</v>
      </c>
      <c r="F65" s="25" t="s">
        <v>168</v>
      </c>
      <c r="G65" s="10" t="s">
        <v>80</v>
      </c>
      <c r="H65" s="37">
        <v>82</v>
      </c>
      <c r="I65" s="38">
        <v>50.625</v>
      </c>
      <c r="J65" s="37">
        <f>SUM(H65:I65)</f>
        <v>132.625</v>
      </c>
      <c r="L65" s="3"/>
      <c r="M65" s="3"/>
    </row>
    <row r="66" spans="1:13" ht="15.75">
      <c r="A66" s="25"/>
      <c r="B66" s="25"/>
      <c r="C66" s="25"/>
      <c r="D66" s="25"/>
      <c r="E66" s="25"/>
      <c r="F66" s="25"/>
      <c r="G66" s="10"/>
      <c r="H66" s="37"/>
      <c r="I66" s="38"/>
      <c r="J66" s="37"/>
      <c r="L66" s="3"/>
      <c r="M66" s="3"/>
    </row>
    <row r="67" spans="1:19" ht="15.75">
      <c r="A67" s="24" t="s">
        <v>113</v>
      </c>
      <c r="B67" s="24" t="s">
        <v>145</v>
      </c>
      <c r="C67" s="24" t="s">
        <v>115</v>
      </c>
      <c r="D67" s="24" t="s">
        <v>114</v>
      </c>
      <c r="E67" s="24" t="s">
        <v>116</v>
      </c>
      <c r="F67" s="24" t="s">
        <v>112</v>
      </c>
      <c r="G67" s="11" t="s">
        <v>20</v>
      </c>
      <c r="H67" s="36">
        <f>SUM(H68,H70,H71,H73,H77:H79)</f>
        <v>2582</v>
      </c>
      <c r="I67" s="36">
        <f>SUM(I68,I70,I71,I73,I77:I79)</f>
        <v>0</v>
      </c>
      <c r="J67" s="36">
        <f>SUM(J68,J70,J71,J73,J77:J79)</f>
        <v>2582</v>
      </c>
      <c r="L67" s="3"/>
      <c r="M67" s="3"/>
      <c r="Q67" s="46"/>
      <c r="R67" s="46"/>
      <c r="S67" s="46"/>
    </row>
    <row r="68" spans="1:19" ht="31.5">
      <c r="A68" s="25" t="s">
        <v>113</v>
      </c>
      <c r="B68" s="25" t="s">
        <v>145</v>
      </c>
      <c r="C68" s="25" t="s">
        <v>128</v>
      </c>
      <c r="D68" s="25" t="s">
        <v>114</v>
      </c>
      <c r="E68" s="25" t="s">
        <v>116</v>
      </c>
      <c r="F68" s="25" t="s">
        <v>170</v>
      </c>
      <c r="G68" s="10" t="s">
        <v>50</v>
      </c>
      <c r="H68" s="37">
        <f>SUM(H69:H69)</f>
        <v>46</v>
      </c>
      <c r="I68" s="37">
        <f>SUM(I69:I69)</f>
        <v>0</v>
      </c>
      <c r="J68" s="37">
        <f>SUM(J69:J69)</f>
        <v>46</v>
      </c>
      <c r="L68" s="3"/>
      <c r="M68" s="3"/>
      <c r="Q68" s="46"/>
      <c r="R68" s="46"/>
      <c r="S68" s="46"/>
    </row>
    <row r="69" spans="1:19" ht="63">
      <c r="A69" s="25" t="s">
        <v>113</v>
      </c>
      <c r="B69" s="25" t="s">
        <v>145</v>
      </c>
      <c r="C69" s="25" t="s">
        <v>134</v>
      </c>
      <c r="D69" s="25" t="s">
        <v>117</v>
      </c>
      <c r="E69" s="25" t="s">
        <v>116</v>
      </c>
      <c r="F69" s="25" t="s">
        <v>170</v>
      </c>
      <c r="G69" s="10" t="s">
        <v>51</v>
      </c>
      <c r="H69" s="37">
        <v>46</v>
      </c>
      <c r="I69" s="38"/>
      <c r="J69" s="37">
        <f aca="true" t="shared" si="1" ref="J69:J80">SUM(H69:I69)</f>
        <v>46</v>
      </c>
      <c r="L69" s="3"/>
      <c r="M69" s="3"/>
      <c r="Q69" s="46"/>
      <c r="R69" s="47"/>
      <c r="S69" s="46"/>
    </row>
    <row r="70" spans="1:19" ht="47.25">
      <c r="A70" s="25" t="s">
        <v>113</v>
      </c>
      <c r="B70" s="25" t="s">
        <v>145</v>
      </c>
      <c r="C70" s="25" t="s">
        <v>171</v>
      </c>
      <c r="D70" s="25" t="s">
        <v>117</v>
      </c>
      <c r="E70" s="25" t="s">
        <v>116</v>
      </c>
      <c r="F70" s="25" t="s">
        <v>170</v>
      </c>
      <c r="G70" s="10" t="s">
        <v>52</v>
      </c>
      <c r="H70" s="37">
        <v>51</v>
      </c>
      <c r="I70" s="38"/>
      <c r="J70" s="37">
        <f t="shared" si="1"/>
        <v>51</v>
      </c>
      <c r="L70" s="3"/>
      <c r="M70" s="3"/>
      <c r="Q70" s="46"/>
      <c r="R70" s="47"/>
      <c r="S70" s="46"/>
    </row>
    <row r="71" spans="1:19" ht="31.5">
      <c r="A71" s="25" t="s">
        <v>113</v>
      </c>
      <c r="B71" s="25" t="s">
        <v>145</v>
      </c>
      <c r="C71" s="25" t="s">
        <v>172</v>
      </c>
      <c r="D71" s="25" t="s">
        <v>114</v>
      </c>
      <c r="E71" s="25" t="s">
        <v>116</v>
      </c>
      <c r="F71" s="25" t="s">
        <v>170</v>
      </c>
      <c r="G71" s="10" t="s">
        <v>21</v>
      </c>
      <c r="H71" s="37">
        <f>SUM(H72)</f>
        <v>9</v>
      </c>
      <c r="I71" s="37">
        <f>SUM(I72)</f>
        <v>0</v>
      </c>
      <c r="J71" s="37">
        <f>SUM(J72)</f>
        <v>9</v>
      </c>
      <c r="L71" s="3"/>
      <c r="M71" s="3"/>
      <c r="Q71" s="46"/>
      <c r="R71" s="47"/>
      <c r="S71" s="46"/>
    </row>
    <row r="72" spans="1:19" ht="47.25">
      <c r="A72" s="25" t="s">
        <v>113</v>
      </c>
      <c r="B72" s="25" t="s">
        <v>145</v>
      </c>
      <c r="C72" s="25" t="s">
        <v>173</v>
      </c>
      <c r="D72" s="25" t="s">
        <v>125</v>
      </c>
      <c r="E72" s="25" t="s">
        <v>116</v>
      </c>
      <c r="F72" s="25" t="s">
        <v>170</v>
      </c>
      <c r="G72" s="10" t="s">
        <v>38</v>
      </c>
      <c r="H72" s="37">
        <v>9</v>
      </c>
      <c r="I72" s="38"/>
      <c r="J72" s="37">
        <f t="shared" si="1"/>
        <v>9</v>
      </c>
      <c r="L72" s="3"/>
      <c r="M72" s="3"/>
      <c r="Q72" s="46"/>
      <c r="R72" s="47"/>
      <c r="S72" s="46"/>
    </row>
    <row r="73" spans="1:19" ht="78.75">
      <c r="A73" s="25" t="s">
        <v>113</v>
      </c>
      <c r="B73" s="25" t="s">
        <v>145</v>
      </c>
      <c r="C73" s="25" t="s">
        <v>174</v>
      </c>
      <c r="D73" s="25" t="s">
        <v>117</v>
      </c>
      <c r="E73" s="25" t="s">
        <v>116</v>
      </c>
      <c r="F73" s="25" t="s">
        <v>170</v>
      </c>
      <c r="G73" s="10" t="s">
        <v>39</v>
      </c>
      <c r="H73" s="37">
        <f>SUM(H74:H76)</f>
        <v>96</v>
      </c>
      <c r="I73" s="37">
        <f>SUM(I74:I76)</f>
        <v>0</v>
      </c>
      <c r="J73" s="37">
        <f>SUM(J74:J76)</f>
        <v>96</v>
      </c>
      <c r="L73" s="3"/>
      <c r="M73" s="3"/>
      <c r="Q73" s="46"/>
      <c r="R73" s="47"/>
      <c r="S73" s="46"/>
    </row>
    <row r="74" spans="1:19" ht="31.5">
      <c r="A74" s="25" t="s">
        <v>113</v>
      </c>
      <c r="B74" s="25" t="s">
        <v>145</v>
      </c>
      <c r="C74" s="25" t="s">
        <v>175</v>
      </c>
      <c r="D74" s="25" t="s">
        <v>117</v>
      </c>
      <c r="E74" s="25" t="s">
        <v>116</v>
      </c>
      <c r="F74" s="25" t="s">
        <v>170</v>
      </c>
      <c r="G74" s="10" t="s">
        <v>47</v>
      </c>
      <c r="H74" s="37">
        <v>14</v>
      </c>
      <c r="I74" s="37"/>
      <c r="J74" s="37">
        <f t="shared" si="1"/>
        <v>14</v>
      </c>
      <c r="L74" s="3"/>
      <c r="M74" s="3"/>
      <c r="Q74" s="46"/>
      <c r="R74" s="47"/>
      <c r="S74" s="45"/>
    </row>
    <row r="75" spans="1:19" ht="31.5">
      <c r="A75" s="25" t="s">
        <v>113</v>
      </c>
      <c r="B75" s="25" t="s">
        <v>145</v>
      </c>
      <c r="C75" s="25" t="s">
        <v>176</v>
      </c>
      <c r="D75" s="25" t="s">
        <v>117</v>
      </c>
      <c r="E75" s="25" t="s">
        <v>116</v>
      </c>
      <c r="F75" s="25" t="s">
        <v>170</v>
      </c>
      <c r="G75" s="10" t="s">
        <v>48</v>
      </c>
      <c r="H75" s="37">
        <v>42</v>
      </c>
      <c r="I75" s="37"/>
      <c r="J75" s="37">
        <f t="shared" si="1"/>
        <v>42</v>
      </c>
      <c r="L75" s="3"/>
      <c r="M75" s="3"/>
      <c r="Q75" s="46"/>
      <c r="R75" s="47"/>
      <c r="S75" s="45"/>
    </row>
    <row r="76" spans="1:19" ht="15.75">
      <c r="A76" s="25" t="s">
        <v>113</v>
      </c>
      <c r="B76" s="25" t="s">
        <v>145</v>
      </c>
      <c r="C76" s="25" t="s">
        <v>177</v>
      </c>
      <c r="D76" s="25" t="s">
        <v>117</v>
      </c>
      <c r="E76" s="25" t="s">
        <v>116</v>
      </c>
      <c r="F76" s="25" t="s">
        <v>170</v>
      </c>
      <c r="G76" s="10" t="s">
        <v>49</v>
      </c>
      <c r="H76" s="37">
        <v>40</v>
      </c>
      <c r="I76" s="37"/>
      <c r="J76" s="37">
        <f t="shared" si="1"/>
        <v>40</v>
      </c>
      <c r="L76" s="3"/>
      <c r="M76" s="3"/>
      <c r="Q76" s="46"/>
      <c r="R76" s="47"/>
      <c r="S76" s="45"/>
    </row>
    <row r="77" spans="1:19" ht="47.25">
      <c r="A77" s="25" t="s">
        <v>113</v>
      </c>
      <c r="B77" s="25" t="s">
        <v>145</v>
      </c>
      <c r="C77" s="25" t="s">
        <v>178</v>
      </c>
      <c r="D77" s="25" t="s">
        <v>117</v>
      </c>
      <c r="E77" s="25" t="s">
        <v>116</v>
      </c>
      <c r="F77" s="25" t="s">
        <v>170</v>
      </c>
      <c r="G77" s="10" t="s">
        <v>36</v>
      </c>
      <c r="H77" s="37">
        <v>204</v>
      </c>
      <c r="I77" s="38"/>
      <c r="J77" s="37">
        <f t="shared" si="1"/>
        <v>204</v>
      </c>
      <c r="L77" s="3"/>
      <c r="M77" s="3"/>
      <c r="Q77" s="46"/>
      <c r="R77" s="47"/>
      <c r="S77" s="46"/>
    </row>
    <row r="78" spans="1:19" ht="31.5">
      <c r="A78" s="25" t="s">
        <v>113</v>
      </c>
      <c r="B78" s="25" t="s">
        <v>145</v>
      </c>
      <c r="C78" s="25" t="s">
        <v>179</v>
      </c>
      <c r="D78" s="25" t="s">
        <v>117</v>
      </c>
      <c r="E78" s="25" t="s">
        <v>116</v>
      </c>
      <c r="F78" s="25" t="s">
        <v>170</v>
      </c>
      <c r="G78" s="10" t="s">
        <v>22</v>
      </c>
      <c r="H78" s="37">
        <v>1379</v>
      </c>
      <c r="I78" s="38"/>
      <c r="J78" s="37">
        <f t="shared" si="1"/>
        <v>1379</v>
      </c>
      <c r="L78" s="3"/>
      <c r="M78" s="3"/>
      <c r="Q78" s="46"/>
      <c r="R78" s="47"/>
      <c r="S78" s="46"/>
    </row>
    <row r="79" spans="1:19" ht="31.5">
      <c r="A79" s="25" t="s">
        <v>113</v>
      </c>
      <c r="B79" s="25" t="s">
        <v>145</v>
      </c>
      <c r="C79" s="25" t="s">
        <v>180</v>
      </c>
      <c r="D79" s="25" t="s">
        <v>114</v>
      </c>
      <c r="E79" s="25" t="s">
        <v>116</v>
      </c>
      <c r="F79" s="25" t="s">
        <v>170</v>
      </c>
      <c r="G79" s="10" t="s">
        <v>23</v>
      </c>
      <c r="H79" s="37">
        <f>SUM(H80)</f>
        <v>797</v>
      </c>
      <c r="I79" s="37">
        <f>SUM(I80)</f>
        <v>0</v>
      </c>
      <c r="J79" s="37">
        <f>SUM(J80)</f>
        <v>797</v>
      </c>
      <c r="L79" s="3"/>
      <c r="M79" s="3"/>
      <c r="Q79" s="46"/>
      <c r="R79" s="47"/>
      <c r="S79" s="46"/>
    </row>
    <row r="80" spans="1:13" ht="31.5">
      <c r="A80" s="25" t="s">
        <v>113</v>
      </c>
      <c r="B80" s="25" t="s">
        <v>145</v>
      </c>
      <c r="C80" s="25" t="s">
        <v>181</v>
      </c>
      <c r="D80" s="25" t="s">
        <v>125</v>
      </c>
      <c r="E80" s="25" t="s">
        <v>116</v>
      </c>
      <c r="F80" s="25" t="s">
        <v>170</v>
      </c>
      <c r="G80" s="10" t="s">
        <v>24</v>
      </c>
      <c r="H80" s="37">
        <v>797</v>
      </c>
      <c r="I80" s="38"/>
      <c r="J80" s="37">
        <f t="shared" si="1"/>
        <v>797</v>
      </c>
      <c r="L80" s="3"/>
      <c r="M80" s="3"/>
    </row>
    <row r="81" spans="1:13" ht="15.75">
      <c r="A81" s="25"/>
      <c r="B81" s="25"/>
      <c r="C81" s="25"/>
      <c r="D81" s="25"/>
      <c r="E81" s="25"/>
      <c r="F81" s="25"/>
      <c r="G81" s="10"/>
      <c r="H81" s="37"/>
      <c r="I81" s="38"/>
      <c r="J81" s="37"/>
      <c r="L81" s="3"/>
      <c r="M81" s="3"/>
    </row>
    <row r="82" spans="1:13" ht="15.75">
      <c r="A82" s="24" t="s">
        <v>113</v>
      </c>
      <c r="B82" s="24" t="s">
        <v>146</v>
      </c>
      <c r="C82" s="24" t="s">
        <v>115</v>
      </c>
      <c r="D82" s="24" t="s">
        <v>114</v>
      </c>
      <c r="E82" s="24" t="s">
        <v>116</v>
      </c>
      <c r="F82" s="24" t="s">
        <v>112</v>
      </c>
      <c r="G82" s="11" t="s">
        <v>25</v>
      </c>
      <c r="H82" s="36">
        <f aca="true" t="shared" si="2" ref="H82:J83">SUM(H83)</f>
        <v>500</v>
      </c>
      <c r="I82" s="36">
        <f t="shared" si="2"/>
        <v>0</v>
      </c>
      <c r="J82" s="36">
        <f t="shared" si="2"/>
        <v>500</v>
      </c>
      <c r="L82" s="3"/>
      <c r="M82" s="3"/>
    </row>
    <row r="83" spans="1:13" ht="15" customHeight="1">
      <c r="A83" s="25" t="s">
        <v>113</v>
      </c>
      <c r="B83" s="25" t="s">
        <v>146</v>
      </c>
      <c r="C83" s="25" t="s">
        <v>141</v>
      </c>
      <c r="D83" s="25" t="s">
        <v>114</v>
      </c>
      <c r="E83" s="25" t="s">
        <v>116</v>
      </c>
      <c r="F83" s="25" t="s">
        <v>162</v>
      </c>
      <c r="G83" s="10" t="s">
        <v>26</v>
      </c>
      <c r="H83" s="37">
        <f t="shared" si="2"/>
        <v>500</v>
      </c>
      <c r="I83" s="37">
        <f t="shared" si="2"/>
        <v>0</v>
      </c>
      <c r="J83" s="37">
        <f t="shared" si="2"/>
        <v>500</v>
      </c>
      <c r="L83" s="3"/>
      <c r="M83" s="3"/>
    </row>
    <row r="84" spans="1:13" ht="15.75">
      <c r="A84" s="25" t="s">
        <v>113</v>
      </c>
      <c r="B84" s="25" t="s">
        <v>146</v>
      </c>
      <c r="C84" s="25" t="s">
        <v>163</v>
      </c>
      <c r="D84" s="25" t="s">
        <v>125</v>
      </c>
      <c r="E84" s="25" t="s">
        <v>116</v>
      </c>
      <c r="F84" s="25" t="s">
        <v>162</v>
      </c>
      <c r="G84" s="10" t="s">
        <v>27</v>
      </c>
      <c r="H84" s="37">
        <v>500</v>
      </c>
      <c r="I84" s="38">
        <v>0</v>
      </c>
      <c r="J84" s="37">
        <f>SUM(H84:I84)</f>
        <v>500</v>
      </c>
      <c r="L84" s="3"/>
      <c r="M84" s="3"/>
    </row>
    <row r="85" spans="7:13" ht="13.5" customHeight="1">
      <c r="G85" s="10"/>
      <c r="H85" s="37"/>
      <c r="I85" s="38"/>
      <c r="J85" s="37"/>
      <c r="L85" s="3"/>
      <c r="M85" s="3"/>
    </row>
    <row r="86" spans="1:13" ht="15.75">
      <c r="A86" s="24" t="s">
        <v>147</v>
      </c>
      <c r="B86" s="24" t="s">
        <v>114</v>
      </c>
      <c r="C86" s="24" t="s">
        <v>115</v>
      </c>
      <c r="D86" s="24" t="s">
        <v>114</v>
      </c>
      <c r="E86" s="24" t="s">
        <v>116</v>
      </c>
      <c r="F86" s="24" t="s">
        <v>150</v>
      </c>
      <c r="G86" s="11" t="s">
        <v>28</v>
      </c>
      <c r="H86" s="36">
        <f>SUM(H88)</f>
        <v>387810.38</v>
      </c>
      <c r="I86" s="36">
        <f>SUM(I88)</f>
        <v>121274.5</v>
      </c>
      <c r="J86" s="36">
        <f>SUM(J88)</f>
        <v>509084.88</v>
      </c>
      <c r="L86" s="3"/>
      <c r="M86" s="3"/>
    </row>
    <row r="87" spans="1:13" ht="15.75">
      <c r="A87" s="25"/>
      <c r="B87" s="25"/>
      <c r="C87" s="25"/>
      <c r="D87" s="25"/>
      <c r="E87" s="25"/>
      <c r="F87" s="25"/>
      <c r="G87" s="12"/>
      <c r="H87" s="36"/>
      <c r="I87" s="38"/>
      <c r="J87" s="37"/>
      <c r="L87" s="3"/>
      <c r="M87" s="3"/>
    </row>
    <row r="88" spans="1:13" ht="31.5">
      <c r="A88" s="25" t="s">
        <v>147</v>
      </c>
      <c r="B88" s="25" t="s">
        <v>127</v>
      </c>
      <c r="C88" s="25" t="s">
        <v>115</v>
      </c>
      <c r="D88" s="25" t="s">
        <v>114</v>
      </c>
      <c r="E88" s="25" t="s">
        <v>116</v>
      </c>
      <c r="F88" s="25" t="s">
        <v>150</v>
      </c>
      <c r="G88" s="10" t="s">
        <v>29</v>
      </c>
      <c r="H88" s="36">
        <f>SUM(H89,H95,H133,H169)</f>
        <v>387810.38</v>
      </c>
      <c r="I88" s="36">
        <f>SUM(I89,I95,I133,I169)</f>
        <v>121274.5</v>
      </c>
      <c r="J88" s="36">
        <f>SUM(J89,J95,J133,J169)</f>
        <v>509084.88</v>
      </c>
      <c r="K88" s="4"/>
      <c r="L88" s="3"/>
      <c r="M88" s="3"/>
    </row>
    <row r="89" spans="1:13" ht="31.5">
      <c r="A89" s="24" t="s">
        <v>147</v>
      </c>
      <c r="B89" s="24" t="s">
        <v>127</v>
      </c>
      <c r="C89" s="24" t="s">
        <v>126</v>
      </c>
      <c r="D89" s="24" t="s">
        <v>114</v>
      </c>
      <c r="E89" s="24" t="s">
        <v>116</v>
      </c>
      <c r="F89" s="24" t="s">
        <v>150</v>
      </c>
      <c r="G89" s="12" t="s">
        <v>53</v>
      </c>
      <c r="H89" s="36">
        <f>SUM(H90+H92)</f>
        <v>118315.3</v>
      </c>
      <c r="I89" s="36">
        <f>SUM(I90+I92)</f>
        <v>370.8</v>
      </c>
      <c r="J89" s="36">
        <f>SUM(J90+J92)</f>
        <v>118686.1</v>
      </c>
      <c r="L89" s="3"/>
      <c r="M89" s="3"/>
    </row>
    <row r="90" spans="1:13" ht="15.75">
      <c r="A90" s="25" t="s">
        <v>147</v>
      </c>
      <c r="B90" s="25" t="s">
        <v>127</v>
      </c>
      <c r="C90" s="25" t="s">
        <v>160</v>
      </c>
      <c r="D90" s="25" t="s">
        <v>114</v>
      </c>
      <c r="E90" s="25" t="s">
        <v>116</v>
      </c>
      <c r="F90" s="25" t="s">
        <v>150</v>
      </c>
      <c r="G90" s="18" t="s">
        <v>82</v>
      </c>
      <c r="H90" s="37">
        <f>SUM(H91)</f>
        <v>118315.3</v>
      </c>
      <c r="I90" s="37">
        <f>SUM(I91)</f>
        <v>0</v>
      </c>
      <c r="J90" s="37">
        <f>SUM(J91)</f>
        <v>118315.3</v>
      </c>
      <c r="L90" s="3"/>
      <c r="M90" s="3"/>
    </row>
    <row r="91" spans="1:13" ht="31.5">
      <c r="A91" s="25" t="s">
        <v>147</v>
      </c>
      <c r="B91" s="25" t="s">
        <v>127</v>
      </c>
      <c r="C91" s="25" t="s">
        <v>160</v>
      </c>
      <c r="D91" s="25" t="s">
        <v>125</v>
      </c>
      <c r="E91" s="25" t="s">
        <v>116</v>
      </c>
      <c r="F91" s="25" t="s">
        <v>150</v>
      </c>
      <c r="G91" s="18" t="s">
        <v>81</v>
      </c>
      <c r="H91" s="37">
        <v>118315.3</v>
      </c>
      <c r="I91" s="38"/>
      <c r="J91" s="37">
        <f>SUM(H91:I91)</f>
        <v>118315.3</v>
      </c>
      <c r="L91" s="3"/>
      <c r="M91" s="3"/>
    </row>
    <row r="92" spans="1:13" ht="31.5">
      <c r="A92" s="25" t="s">
        <v>147</v>
      </c>
      <c r="B92" s="25" t="s">
        <v>127</v>
      </c>
      <c r="C92" s="50" t="s">
        <v>161</v>
      </c>
      <c r="D92" s="25" t="s">
        <v>114</v>
      </c>
      <c r="E92" s="25" t="s">
        <v>116</v>
      </c>
      <c r="F92" s="25" t="s">
        <v>150</v>
      </c>
      <c r="G92" s="18" t="s">
        <v>30</v>
      </c>
      <c r="H92" s="37">
        <f>SUM(H93)</f>
        <v>0</v>
      </c>
      <c r="I92" s="37">
        <f>SUM(I93)</f>
        <v>370.8</v>
      </c>
      <c r="J92" s="37">
        <f>SUM(J93)</f>
        <v>370.8</v>
      </c>
      <c r="L92" s="3"/>
      <c r="M92" s="3"/>
    </row>
    <row r="93" spans="1:13" ht="31.5">
      <c r="A93" s="25" t="s">
        <v>147</v>
      </c>
      <c r="B93" s="25" t="s">
        <v>127</v>
      </c>
      <c r="C93" s="50" t="s">
        <v>161</v>
      </c>
      <c r="D93" s="25" t="s">
        <v>125</v>
      </c>
      <c r="E93" s="25" t="s">
        <v>116</v>
      </c>
      <c r="F93" s="25" t="s">
        <v>150</v>
      </c>
      <c r="G93" s="18" t="s">
        <v>31</v>
      </c>
      <c r="H93" s="37"/>
      <c r="I93" s="38">
        <v>370.8</v>
      </c>
      <c r="J93" s="37">
        <f>SUM(H93:I93)</f>
        <v>370.8</v>
      </c>
      <c r="L93" s="3"/>
      <c r="M93" s="3"/>
    </row>
    <row r="94" spans="1:13" ht="15.75">
      <c r="A94" s="25"/>
      <c r="B94" s="25"/>
      <c r="C94" s="25"/>
      <c r="D94" s="25"/>
      <c r="E94" s="25"/>
      <c r="F94" s="25"/>
      <c r="G94" s="10"/>
      <c r="H94" s="37"/>
      <c r="I94" s="37"/>
      <c r="J94" s="37"/>
      <c r="L94" s="3"/>
      <c r="M94" s="3"/>
    </row>
    <row r="95" spans="1:13" ht="31.5">
      <c r="A95" s="24" t="s">
        <v>147</v>
      </c>
      <c r="B95" s="24" t="s">
        <v>127</v>
      </c>
      <c r="C95" s="24" t="s">
        <v>118</v>
      </c>
      <c r="D95" s="24" t="s">
        <v>114</v>
      </c>
      <c r="E95" s="24" t="s">
        <v>116</v>
      </c>
      <c r="F95" s="24" t="s">
        <v>150</v>
      </c>
      <c r="G95" s="19" t="s">
        <v>54</v>
      </c>
      <c r="H95" s="36">
        <f>SUM(H96,H100,H104,H106,H110,H114,H98)</f>
        <v>107147.18000000001</v>
      </c>
      <c r="I95" s="36">
        <f>SUM(I96,I100,I104,I106,I110,I114,I102)</f>
        <v>94516.107</v>
      </c>
      <c r="J95" s="36">
        <f>SUM(J96,J100,J104,J106,J110,J114,J102,J98)</f>
        <v>201663.28699999998</v>
      </c>
      <c r="L95" s="3"/>
      <c r="M95" s="3"/>
    </row>
    <row r="96" spans="1:13" ht="15.75">
      <c r="A96" s="25" t="s">
        <v>147</v>
      </c>
      <c r="B96" s="25" t="s">
        <v>127</v>
      </c>
      <c r="C96" s="25" t="s">
        <v>159</v>
      </c>
      <c r="D96" s="25" t="s">
        <v>114</v>
      </c>
      <c r="E96" s="25" t="s">
        <v>116</v>
      </c>
      <c r="F96" s="25" t="s">
        <v>150</v>
      </c>
      <c r="G96" s="10" t="s">
        <v>55</v>
      </c>
      <c r="H96" s="37">
        <f>SUM(H97)</f>
        <v>0</v>
      </c>
      <c r="I96" s="37">
        <f>SUM(I97)</f>
        <v>60.8</v>
      </c>
      <c r="J96" s="37">
        <f>SUM(J97,)</f>
        <v>60.8</v>
      </c>
      <c r="L96" s="3"/>
      <c r="M96" s="3"/>
    </row>
    <row r="97" spans="1:13" ht="31.5">
      <c r="A97" s="25" t="s">
        <v>147</v>
      </c>
      <c r="B97" s="25" t="s">
        <v>127</v>
      </c>
      <c r="C97" s="25" t="s">
        <v>159</v>
      </c>
      <c r="D97" s="25" t="s">
        <v>125</v>
      </c>
      <c r="E97" s="25" t="s">
        <v>116</v>
      </c>
      <c r="F97" s="25" t="s">
        <v>150</v>
      </c>
      <c r="G97" s="10" t="s">
        <v>56</v>
      </c>
      <c r="H97" s="37"/>
      <c r="I97" s="37">
        <v>60.8</v>
      </c>
      <c r="J97" s="37">
        <f>SUM(H97:I97)</f>
        <v>60.8</v>
      </c>
      <c r="L97" s="3"/>
      <c r="M97" s="3"/>
    </row>
    <row r="98" spans="1:13" ht="31.5">
      <c r="A98" s="25" t="s">
        <v>147</v>
      </c>
      <c r="B98" s="25" t="s">
        <v>127</v>
      </c>
      <c r="C98" s="25" t="s">
        <v>199</v>
      </c>
      <c r="D98" s="25" t="s">
        <v>114</v>
      </c>
      <c r="E98" s="25" t="s">
        <v>116</v>
      </c>
      <c r="F98" s="25" t="s">
        <v>150</v>
      </c>
      <c r="G98" s="10" t="s">
        <v>200</v>
      </c>
      <c r="H98" s="37">
        <f>H99</f>
        <v>119.3</v>
      </c>
      <c r="I98" s="37"/>
      <c r="J98" s="37">
        <f>J99</f>
        <v>119.3</v>
      </c>
      <c r="L98" s="3"/>
      <c r="M98" s="3"/>
    </row>
    <row r="99" spans="1:17" ht="78.75">
      <c r="A99" s="25" t="s">
        <v>147</v>
      </c>
      <c r="B99" s="25" t="s">
        <v>127</v>
      </c>
      <c r="C99" s="25" t="s">
        <v>199</v>
      </c>
      <c r="D99" s="25" t="s">
        <v>125</v>
      </c>
      <c r="E99" s="25" t="s">
        <v>116</v>
      </c>
      <c r="F99" s="25" t="s">
        <v>150</v>
      </c>
      <c r="G99" s="16" t="s">
        <v>216</v>
      </c>
      <c r="H99" s="37">
        <v>119.3</v>
      </c>
      <c r="I99" s="37"/>
      <c r="J99" s="37">
        <v>119.3</v>
      </c>
      <c r="L99" s="3"/>
      <c r="M99" s="3"/>
      <c r="Q99" s="48"/>
    </row>
    <row r="100" spans="1:17" ht="47.25">
      <c r="A100" s="25" t="s">
        <v>147</v>
      </c>
      <c r="B100" s="25" t="s">
        <v>127</v>
      </c>
      <c r="C100" s="25" t="s">
        <v>182</v>
      </c>
      <c r="D100" s="25" t="s">
        <v>114</v>
      </c>
      <c r="E100" s="25" t="s">
        <v>116</v>
      </c>
      <c r="F100" s="25" t="s">
        <v>150</v>
      </c>
      <c r="G100" s="18" t="s">
        <v>57</v>
      </c>
      <c r="H100" s="37">
        <f>SUM(H101)</f>
        <v>0</v>
      </c>
      <c r="I100" s="37">
        <f>SUM(I101)</f>
        <v>0</v>
      </c>
      <c r="J100" s="37">
        <f>SUM(J101,)</f>
        <v>0</v>
      </c>
      <c r="L100" s="3"/>
      <c r="M100" s="3"/>
      <c r="Q100" s="48"/>
    </row>
    <row r="101" spans="1:17" ht="47.25">
      <c r="A101" s="25" t="s">
        <v>147</v>
      </c>
      <c r="B101" s="25" t="s">
        <v>127</v>
      </c>
      <c r="C101" s="25" t="s">
        <v>182</v>
      </c>
      <c r="D101" s="25" t="s">
        <v>114</v>
      </c>
      <c r="E101" s="25" t="s">
        <v>116</v>
      </c>
      <c r="F101" s="25" t="s">
        <v>150</v>
      </c>
      <c r="G101" s="18" t="s">
        <v>58</v>
      </c>
      <c r="H101" s="37">
        <v>0</v>
      </c>
      <c r="I101" s="37">
        <v>0</v>
      </c>
      <c r="J101" s="37">
        <f>SUM(H101:I101)</f>
        <v>0</v>
      </c>
      <c r="L101" s="3"/>
      <c r="M101" s="3"/>
      <c r="Q101" s="48"/>
    </row>
    <row r="102" spans="1:17" ht="15.75">
      <c r="A102" s="25" t="s">
        <v>147</v>
      </c>
      <c r="B102" s="25" t="s">
        <v>127</v>
      </c>
      <c r="C102" s="25" t="s">
        <v>242</v>
      </c>
      <c r="D102" s="25" t="s">
        <v>114</v>
      </c>
      <c r="E102" s="25" t="s">
        <v>116</v>
      </c>
      <c r="F102" s="25" t="s">
        <v>150</v>
      </c>
      <c r="G102" s="10" t="s">
        <v>243</v>
      </c>
      <c r="H102" s="37"/>
      <c r="I102" s="37">
        <f>I103</f>
        <v>319.6</v>
      </c>
      <c r="J102" s="37">
        <f>J103</f>
        <v>319.6</v>
      </c>
      <c r="L102" s="3"/>
      <c r="M102" s="3"/>
      <c r="Q102" s="48"/>
    </row>
    <row r="103" spans="1:17" ht="31.5">
      <c r="A103" s="25" t="s">
        <v>147</v>
      </c>
      <c r="B103" s="25" t="s">
        <v>127</v>
      </c>
      <c r="C103" s="25" t="s">
        <v>242</v>
      </c>
      <c r="D103" s="25" t="s">
        <v>125</v>
      </c>
      <c r="E103" s="25" t="s">
        <v>116</v>
      </c>
      <c r="F103" s="25" t="s">
        <v>150</v>
      </c>
      <c r="G103" s="10" t="s">
        <v>244</v>
      </c>
      <c r="H103" s="37"/>
      <c r="I103" s="37">
        <v>319.6</v>
      </c>
      <c r="J103" s="37">
        <f>SUM(I103)</f>
        <v>319.6</v>
      </c>
      <c r="L103" s="3"/>
      <c r="M103" s="3"/>
      <c r="Q103" s="48"/>
    </row>
    <row r="104" spans="1:13" ht="31.5">
      <c r="A104" s="25" t="s">
        <v>147</v>
      </c>
      <c r="B104" s="25" t="s">
        <v>127</v>
      </c>
      <c r="C104" s="25" t="s">
        <v>183</v>
      </c>
      <c r="D104" s="25" t="s">
        <v>114</v>
      </c>
      <c r="E104" s="25" t="s">
        <v>116</v>
      </c>
      <c r="F104" s="25" t="s">
        <v>150</v>
      </c>
      <c r="G104" s="10" t="s">
        <v>60</v>
      </c>
      <c r="H104" s="37">
        <f>SUM(H105)</f>
        <v>0</v>
      </c>
      <c r="I104" s="37">
        <f>SUM(I105)</f>
        <v>0</v>
      </c>
      <c r="J104" s="37">
        <f>SUM(J105,)</f>
        <v>0</v>
      </c>
      <c r="L104" s="3"/>
      <c r="M104" s="3"/>
    </row>
    <row r="105" spans="1:13" ht="31.5">
      <c r="A105" s="25" t="s">
        <v>147</v>
      </c>
      <c r="B105" s="25" t="s">
        <v>127</v>
      </c>
      <c r="C105" s="25" t="s">
        <v>183</v>
      </c>
      <c r="D105" s="25" t="s">
        <v>114</v>
      </c>
      <c r="E105" s="25" t="s">
        <v>116</v>
      </c>
      <c r="F105" s="25" t="s">
        <v>150</v>
      </c>
      <c r="G105" s="10" t="s">
        <v>59</v>
      </c>
      <c r="H105" s="37">
        <v>0</v>
      </c>
      <c r="I105" s="37">
        <v>0</v>
      </c>
      <c r="J105" s="37">
        <f>SUM(H105:I105)</f>
        <v>0</v>
      </c>
      <c r="L105" s="3"/>
      <c r="M105" s="3"/>
    </row>
    <row r="106" spans="1:13" ht="78.75">
      <c r="A106" s="25" t="s">
        <v>147</v>
      </c>
      <c r="B106" s="25" t="s">
        <v>127</v>
      </c>
      <c r="C106" s="25" t="s">
        <v>184</v>
      </c>
      <c r="D106" s="25" t="s">
        <v>114</v>
      </c>
      <c r="E106" s="25" t="s">
        <v>116</v>
      </c>
      <c r="F106" s="25" t="s">
        <v>150</v>
      </c>
      <c r="G106" s="10" t="s">
        <v>83</v>
      </c>
      <c r="H106" s="37">
        <f>SUM(H107)</f>
        <v>54426.79</v>
      </c>
      <c r="I106" s="37">
        <f>SUM(I107)</f>
        <v>24740.409999999996</v>
      </c>
      <c r="J106" s="37">
        <f>SUM(J107)</f>
        <v>79167.2</v>
      </c>
      <c r="L106" s="3"/>
      <c r="M106" s="3"/>
    </row>
    <row r="107" spans="1:13" ht="78.75">
      <c r="A107" s="25" t="s">
        <v>147</v>
      </c>
      <c r="B107" s="25" t="s">
        <v>127</v>
      </c>
      <c r="C107" s="25" t="s">
        <v>184</v>
      </c>
      <c r="D107" s="25" t="s">
        <v>114</v>
      </c>
      <c r="E107" s="25" t="s">
        <v>116</v>
      </c>
      <c r="F107" s="25" t="s">
        <v>150</v>
      </c>
      <c r="G107" s="10" t="s">
        <v>193</v>
      </c>
      <c r="H107" s="37">
        <f>SUM(H108:H109)</f>
        <v>54426.79</v>
      </c>
      <c r="I107" s="37">
        <f>SUM(I108:I109)</f>
        <v>24740.409999999996</v>
      </c>
      <c r="J107" s="37">
        <f>SUM(J108:J109)</f>
        <v>79167.2</v>
      </c>
      <c r="L107" s="3"/>
      <c r="M107" s="3"/>
    </row>
    <row r="108" spans="1:13" ht="63">
      <c r="A108" s="25" t="s">
        <v>147</v>
      </c>
      <c r="B108" s="25" t="s">
        <v>127</v>
      </c>
      <c r="C108" s="25" t="s">
        <v>184</v>
      </c>
      <c r="D108" s="25" t="s">
        <v>125</v>
      </c>
      <c r="E108" s="50" t="s">
        <v>218</v>
      </c>
      <c r="F108" s="25" t="s">
        <v>150</v>
      </c>
      <c r="G108" s="10" t="s">
        <v>84</v>
      </c>
      <c r="H108" s="37">
        <v>7813.79</v>
      </c>
      <c r="I108" s="37">
        <v>7431.9</v>
      </c>
      <c r="J108" s="37">
        <f>H108+I108</f>
        <v>15245.689999999999</v>
      </c>
      <c r="L108" s="3"/>
      <c r="M108" s="3"/>
    </row>
    <row r="109" spans="1:13" ht="63">
      <c r="A109" s="25" t="s">
        <v>147</v>
      </c>
      <c r="B109" s="25" t="s">
        <v>127</v>
      </c>
      <c r="C109" s="25" t="s">
        <v>184</v>
      </c>
      <c r="D109" s="25" t="s">
        <v>125</v>
      </c>
      <c r="E109" s="50" t="s">
        <v>217</v>
      </c>
      <c r="F109" s="25" t="s">
        <v>150</v>
      </c>
      <c r="G109" s="10" t="s">
        <v>85</v>
      </c>
      <c r="H109" s="37">
        <v>46613</v>
      </c>
      <c r="I109" s="37">
        <v>17308.51</v>
      </c>
      <c r="J109" s="37">
        <f>H109+I109</f>
        <v>63921.509999999995</v>
      </c>
      <c r="L109" s="3"/>
      <c r="M109" s="3"/>
    </row>
    <row r="110" spans="1:13" ht="63">
      <c r="A110" s="25" t="s">
        <v>147</v>
      </c>
      <c r="B110" s="25" t="s">
        <v>127</v>
      </c>
      <c r="C110" s="25" t="s">
        <v>185</v>
      </c>
      <c r="D110" s="25" t="s">
        <v>114</v>
      </c>
      <c r="E110" s="25" t="s">
        <v>116</v>
      </c>
      <c r="F110" s="25" t="s">
        <v>150</v>
      </c>
      <c r="G110" s="10" t="s">
        <v>205</v>
      </c>
      <c r="H110" s="37">
        <f>SUM(H111)</f>
        <v>1496.26</v>
      </c>
      <c r="I110" s="37">
        <f>SUM(I111)</f>
        <v>0</v>
      </c>
      <c r="J110" s="37">
        <f>SUM(J111)</f>
        <v>1496.26</v>
      </c>
      <c r="L110" s="3"/>
      <c r="M110" s="3"/>
    </row>
    <row r="111" spans="1:13" ht="63">
      <c r="A111" s="25" t="s">
        <v>147</v>
      </c>
      <c r="B111" s="25" t="s">
        <v>127</v>
      </c>
      <c r="C111" s="25" t="s">
        <v>185</v>
      </c>
      <c r="D111" s="25" t="s">
        <v>114</v>
      </c>
      <c r="E111" s="25" t="s">
        <v>116</v>
      </c>
      <c r="F111" s="25" t="s">
        <v>150</v>
      </c>
      <c r="G111" s="10" t="s">
        <v>206</v>
      </c>
      <c r="H111" s="37">
        <f>SUM(H112:H113)</f>
        <v>1496.26</v>
      </c>
      <c r="I111" s="37">
        <f>SUM(I112:I113)</f>
        <v>0</v>
      </c>
      <c r="J111" s="37">
        <f>SUM(J112:J113)</f>
        <v>1496.26</v>
      </c>
      <c r="L111" s="3"/>
      <c r="M111" s="3"/>
    </row>
    <row r="112" spans="1:13" ht="36" customHeight="1">
      <c r="A112" s="25" t="s">
        <v>147</v>
      </c>
      <c r="B112" s="25" t="s">
        <v>127</v>
      </c>
      <c r="C112" s="25" t="s">
        <v>185</v>
      </c>
      <c r="D112" s="25" t="s">
        <v>125</v>
      </c>
      <c r="E112" s="25" t="s">
        <v>218</v>
      </c>
      <c r="F112" s="25" t="s">
        <v>150</v>
      </c>
      <c r="G112" s="10" t="s">
        <v>86</v>
      </c>
      <c r="H112" s="37">
        <v>1496.26</v>
      </c>
      <c r="I112" s="37">
        <v>0</v>
      </c>
      <c r="J112" s="37">
        <f>H112+I112</f>
        <v>1496.26</v>
      </c>
      <c r="L112" s="3"/>
      <c r="M112" s="3"/>
    </row>
    <row r="113" spans="1:13" ht="36" customHeight="1" hidden="1">
      <c r="A113" s="25" t="s">
        <v>147</v>
      </c>
      <c r="B113" s="25" t="s">
        <v>127</v>
      </c>
      <c r="C113" s="25" t="s">
        <v>185</v>
      </c>
      <c r="D113" s="25" t="s">
        <v>125</v>
      </c>
      <c r="E113" s="25" t="s">
        <v>116</v>
      </c>
      <c r="F113" s="25" t="s">
        <v>150</v>
      </c>
      <c r="G113" s="10" t="s">
        <v>207</v>
      </c>
      <c r="H113" s="37"/>
      <c r="I113" s="37"/>
      <c r="J113" s="37">
        <f>H113+I113</f>
        <v>0</v>
      </c>
      <c r="L113" s="3"/>
      <c r="M113" s="3"/>
    </row>
    <row r="114" spans="1:13" ht="15.75">
      <c r="A114" s="25" t="s">
        <v>147</v>
      </c>
      <c r="B114" s="25" t="s">
        <v>127</v>
      </c>
      <c r="C114" s="25" t="s">
        <v>158</v>
      </c>
      <c r="D114" s="25" t="s">
        <v>114</v>
      </c>
      <c r="E114" s="25" t="s">
        <v>116</v>
      </c>
      <c r="F114" s="25" t="s">
        <v>150</v>
      </c>
      <c r="G114" s="10" t="s">
        <v>33</v>
      </c>
      <c r="H114" s="37">
        <f>SUM(H115)</f>
        <v>51104.83</v>
      </c>
      <c r="I114" s="37">
        <f>SUM(I115)</f>
        <v>69395.297</v>
      </c>
      <c r="J114" s="37">
        <f>SUM(J115,)</f>
        <v>120500.12700000001</v>
      </c>
      <c r="L114" s="3"/>
      <c r="M114" s="3"/>
    </row>
    <row r="115" spans="1:13" ht="15.75">
      <c r="A115" s="25" t="s">
        <v>147</v>
      </c>
      <c r="B115" s="25" t="s">
        <v>127</v>
      </c>
      <c r="C115" s="25" t="s">
        <v>158</v>
      </c>
      <c r="D115" s="25" t="s">
        <v>125</v>
      </c>
      <c r="E115" s="25" t="s">
        <v>116</v>
      </c>
      <c r="F115" s="25" t="s">
        <v>150</v>
      </c>
      <c r="G115" s="10" t="s">
        <v>41</v>
      </c>
      <c r="H115" s="37">
        <f>SUM(H116:H126,H127:H130)</f>
        <v>51104.83</v>
      </c>
      <c r="I115" s="37">
        <f>SUM(I116:I126,I127:I132)</f>
        <v>69395.297</v>
      </c>
      <c r="J115" s="37">
        <f>SUM(J116:J126,J127:J132)</f>
        <v>120500.12700000001</v>
      </c>
      <c r="L115" s="3"/>
      <c r="M115" s="3"/>
    </row>
    <row r="116" spans="1:17" ht="47.25">
      <c r="A116" s="25" t="s">
        <v>147</v>
      </c>
      <c r="B116" s="25" t="s">
        <v>127</v>
      </c>
      <c r="C116" s="25" t="s">
        <v>158</v>
      </c>
      <c r="D116" s="25" t="s">
        <v>125</v>
      </c>
      <c r="E116" s="25" t="s">
        <v>116</v>
      </c>
      <c r="F116" s="25" t="s">
        <v>150</v>
      </c>
      <c r="G116" s="20" t="s">
        <v>208</v>
      </c>
      <c r="H116" s="37">
        <v>639</v>
      </c>
      <c r="I116" s="37"/>
      <c r="J116" s="37">
        <v>639</v>
      </c>
      <c r="L116" s="3"/>
      <c r="M116" s="3"/>
      <c r="Q116" s="48"/>
    </row>
    <row r="117" spans="1:13" ht="31.5" hidden="1">
      <c r="A117" s="25" t="s">
        <v>147</v>
      </c>
      <c r="B117" s="25" t="s">
        <v>127</v>
      </c>
      <c r="C117" s="25" t="s">
        <v>158</v>
      </c>
      <c r="D117" s="25" t="s">
        <v>125</v>
      </c>
      <c r="E117" s="25" t="s">
        <v>116</v>
      </c>
      <c r="F117" s="25" t="s">
        <v>150</v>
      </c>
      <c r="G117" s="20" t="s">
        <v>2</v>
      </c>
      <c r="H117" s="37"/>
      <c r="I117" s="37"/>
      <c r="J117" s="37">
        <f>SUM(H117:I117)</f>
        <v>0</v>
      </c>
      <c r="L117" s="3"/>
      <c r="M117" s="3"/>
    </row>
    <row r="118" spans="1:13" ht="47.25" hidden="1">
      <c r="A118" s="25" t="s">
        <v>147</v>
      </c>
      <c r="B118" s="25" t="s">
        <v>127</v>
      </c>
      <c r="C118" s="25" t="s">
        <v>158</v>
      </c>
      <c r="D118" s="25" t="s">
        <v>125</v>
      </c>
      <c r="E118" s="25" t="s">
        <v>116</v>
      </c>
      <c r="F118" s="25" t="s">
        <v>150</v>
      </c>
      <c r="G118" s="20" t="s">
        <v>90</v>
      </c>
      <c r="H118" s="37"/>
      <c r="I118" s="37"/>
      <c r="J118" s="37">
        <f>H118+I118</f>
        <v>0</v>
      </c>
      <c r="L118" s="3"/>
      <c r="M118" s="3"/>
    </row>
    <row r="119" spans="1:13" ht="63" hidden="1">
      <c r="A119" s="25" t="s">
        <v>147</v>
      </c>
      <c r="B119" s="25" t="s">
        <v>127</v>
      </c>
      <c r="C119" s="25" t="s">
        <v>158</v>
      </c>
      <c r="D119" s="25" t="s">
        <v>125</v>
      </c>
      <c r="E119" s="25" t="s">
        <v>116</v>
      </c>
      <c r="F119" s="25" t="s">
        <v>150</v>
      </c>
      <c r="G119" s="20" t="s">
        <v>3</v>
      </c>
      <c r="H119" s="37"/>
      <c r="I119" s="37"/>
      <c r="J119" s="37">
        <f>H119+I119</f>
        <v>0</v>
      </c>
      <c r="L119" s="3"/>
      <c r="M119" s="3"/>
    </row>
    <row r="120" spans="1:13" ht="63">
      <c r="A120" s="25" t="s">
        <v>147</v>
      </c>
      <c r="B120" s="25" t="s">
        <v>127</v>
      </c>
      <c r="C120" s="25" t="s">
        <v>158</v>
      </c>
      <c r="D120" s="25" t="s">
        <v>125</v>
      </c>
      <c r="E120" s="25" t="s">
        <v>116</v>
      </c>
      <c r="F120" s="25" t="s">
        <v>150</v>
      </c>
      <c r="G120" s="6" t="s">
        <v>238</v>
      </c>
      <c r="H120" s="37">
        <v>524.4</v>
      </c>
      <c r="I120" s="37">
        <v>0</v>
      </c>
      <c r="J120" s="37">
        <f>SUM(H120,I120)</f>
        <v>524.4</v>
      </c>
      <c r="L120" s="3"/>
      <c r="M120" s="3"/>
    </row>
    <row r="121" spans="1:13" ht="31.5" hidden="1">
      <c r="A121" s="25" t="s">
        <v>147</v>
      </c>
      <c r="B121" s="25" t="s">
        <v>127</v>
      </c>
      <c r="C121" s="25" t="s">
        <v>158</v>
      </c>
      <c r="D121" s="25" t="s">
        <v>125</v>
      </c>
      <c r="E121" s="25" t="s">
        <v>116</v>
      </c>
      <c r="F121" s="25" t="s">
        <v>150</v>
      </c>
      <c r="G121" s="6" t="s">
        <v>196</v>
      </c>
      <c r="H121" s="37">
        <v>0</v>
      </c>
      <c r="I121" s="37">
        <v>0</v>
      </c>
      <c r="J121" s="37">
        <f>SUM(H121,I121)</f>
        <v>0</v>
      </c>
      <c r="L121" s="3"/>
      <c r="M121" s="3"/>
    </row>
    <row r="122" spans="1:13" ht="63">
      <c r="A122" s="25" t="s">
        <v>147</v>
      </c>
      <c r="B122" s="25" t="s">
        <v>127</v>
      </c>
      <c r="C122" s="25" t="s">
        <v>158</v>
      </c>
      <c r="D122" s="25" t="s">
        <v>125</v>
      </c>
      <c r="E122" s="25" t="s">
        <v>116</v>
      </c>
      <c r="F122" s="25" t="s">
        <v>150</v>
      </c>
      <c r="G122" s="6" t="s">
        <v>195</v>
      </c>
      <c r="H122" s="37">
        <v>27500</v>
      </c>
      <c r="I122" s="37">
        <v>-9500</v>
      </c>
      <c r="J122" s="37">
        <f>H122+I122</f>
        <v>18000</v>
      </c>
      <c r="L122" s="3"/>
      <c r="M122" s="3"/>
    </row>
    <row r="123" spans="1:13" ht="47.25" hidden="1">
      <c r="A123" s="25" t="s">
        <v>147</v>
      </c>
      <c r="B123" s="25" t="s">
        <v>127</v>
      </c>
      <c r="C123" s="25" t="s">
        <v>158</v>
      </c>
      <c r="D123" s="25" t="s">
        <v>125</v>
      </c>
      <c r="E123" s="25" t="s">
        <v>116</v>
      </c>
      <c r="F123" s="25" t="s">
        <v>150</v>
      </c>
      <c r="G123" s="6" t="s">
        <v>92</v>
      </c>
      <c r="H123" s="37"/>
      <c r="I123" s="37"/>
      <c r="J123" s="37">
        <f>H123+I123</f>
        <v>0</v>
      </c>
      <c r="L123" s="3"/>
      <c r="M123" s="3"/>
    </row>
    <row r="124" spans="1:17" ht="63">
      <c r="A124" s="25" t="s">
        <v>147</v>
      </c>
      <c r="B124" s="25" t="s">
        <v>127</v>
      </c>
      <c r="C124" s="25" t="s">
        <v>158</v>
      </c>
      <c r="D124" s="25" t="s">
        <v>125</v>
      </c>
      <c r="E124" s="25" t="s">
        <v>116</v>
      </c>
      <c r="F124" s="25" t="s">
        <v>150</v>
      </c>
      <c r="G124" s="20" t="s">
        <v>239</v>
      </c>
      <c r="H124" s="37">
        <v>4000</v>
      </c>
      <c r="I124" s="37"/>
      <c r="J124" s="37">
        <v>4000</v>
      </c>
      <c r="L124" s="3"/>
      <c r="M124" s="3"/>
      <c r="Q124" s="48"/>
    </row>
    <row r="125" spans="1:17" ht="63">
      <c r="A125" s="25" t="s">
        <v>147</v>
      </c>
      <c r="B125" s="25" t="s">
        <v>127</v>
      </c>
      <c r="C125" s="25" t="s">
        <v>158</v>
      </c>
      <c r="D125" s="25" t="s">
        <v>125</v>
      </c>
      <c r="E125" s="25" t="s">
        <v>116</v>
      </c>
      <c r="F125" s="25" t="s">
        <v>150</v>
      </c>
      <c r="G125" s="20" t="s">
        <v>198</v>
      </c>
      <c r="H125" s="37">
        <v>5978</v>
      </c>
      <c r="I125" s="37"/>
      <c r="J125" s="37">
        <v>5978</v>
      </c>
      <c r="L125" s="3"/>
      <c r="M125" s="3"/>
      <c r="Q125" s="48"/>
    </row>
    <row r="126" spans="1:17" ht="63">
      <c r="A126" s="25" t="s">
        <v>147</v>
      </c>
      <c r="B126" s="25" t="s">
        <v>127</v>
      </c>
      <c r="C126" s="25" t="s">
        <v>158</v>
      </c>
      <c r="D126" s="25" t="s">
        <v>125</v>
      </c>
      <c r="E126" s="25" t="s">
        <v>116</v>
      </c>
      <c r="F126" s="25" t="s">
        <v>150</v>
      </c>
      <c r="G126" s="20" t="s">
        <v>240</v>
      </c>
      <c r="H126" s="37">
        <v>3200</v>
      </c>
      <c r="I126" s="37">
        <v>0</v>
      </c>
      <c r="J126" s="37">
        <f>SUM(H126:I126)</f>
        <v>3200</v>
      </c>
      <c r="L126" s="3"/>
      <c r="M126" s="3"/>
      <c r="Q126" s="48"/>
    </row>
    <row r="127" spans="1:13" ht="47.25">
      <c r="A127" s="25" t="s">
        <v>147</v>
      </c>
      <c r="B127" s="25" t="s">
        <v>127</v>
      </c>
      <c r="C127" s="25" t="s">
        <v>158</v>
      </c>
      <c r="D127" s="25" t="s">
        <v>125</v>
      </c>
      <c r="E127" s="25" t="s">
        <v>116</v>
      </c>
      <c r="F127" s="25" t="s">
        <v>150</v>
      </c>
      <c r="G127" s="18" t="s">
        <v>93</v>
      </c>
      <c r="H127" s="37">
        <v>161.53</v>
      </c>
      <c r="I127" s="38">
        <v>-50.625</v>
      </c>
      <c r="J127" s="37">
        <f>SUM(H127:I127)</f>
        <v>110.905</v>
      </c>
      <c r="L127" s="3"/>
      <c r="M127" s="3"/>
    </row>
    <row r="128" spans="1:13" ht="31.5">
      <c r="A128" s="25" t="s">
        <v>147</v>
      </c>
      <c r="B128" s="25" t="s">
        <v>127</v>
      </c>
      <c r="C128" s="25" t="s">
        <v>158</v>
      </c>
      <c r="D128" s="25" t="s">
        <v>125</v>
      </c>
      <c r="E128" s="25" t="s">
        <v>116</v>
      </c>
      <c r="F128" s="25" t="s">
        <v>150</v>
      </c>
      <c r="G128" s="18" t="s">
        <v>246</v>
      </c>
      <c r="H128" s="37">
        <v>3484.6</v>
      </c>
      <c r="I128" s="38">
        <v>0</v>
      </c>
      <c r="J128" s="37">
        <f>SUM(H128:I128)</f>
        <v>3484.6</v>
      </c>
      <c r="K128" s="48"/>
      <c r="L128" s="58"/>
      <c r="M128" s="3"/>
    </row>
    <row r="129" spans="1:13" ht="34.5" customHeight="1">
      <c r="A129" s="25" t="s">
        <v>147</v>
      </c>
      <c r="B129" s="25" t="s">
        <v>127</v>
      </c>
      <c r="C129" s="25" t="s">
        <v>158</v>
      </c>
      <c r="D129" s="25" t="s">
        <v>125</v>
      </c>
      <c r="E129" s="25" t="s">
        <v>116</v>
      </c>
      <c r="F129" s="25" t="s">
        <v>150</v>
      </c>
      <c r="G129" s="18" t="s">
        <v>241</v>
      </c>
      <c r="H129" s="37"/>
      <c r="I129" s="38">
        <v>8303</v>
      </c>
      <c r="J129" s="37">
        <f>I129</f>
        <v>8303</v>
      </c>
      <c r="K129" s="48"/>
      <c r="L129" s="58"/>
      <c r="M129" s="3"/>
    </row>
    <row r="130" spans="1:10" ht="31.5">
      <c r="A130" s="25" t="s">
        <v>147</v>
      </c>
      <c r="B130" s="25" t="s">
        <v>127</v>
      </c>
      <c r="C130" s="25" t="s">
        <v>158</v>
      </c>
      <c r="D130" s="25" t="s">
        <v>125</v>
      </c>
      <c r="E130" s="25" t="s">
        <v>116</v>
      </c>
      <c r="F130" s="25" t="s">
        <v>150</v>
      </c>
      <c r="G130" s="18" t="s">
        <v>194</v>
      </c>
      <c r="H130" s="37">
        <v>5617.3</v>
      </c>
      <c r="J130" s="37">
        <f>SUM(H130:I130)</f>
        <v>5617.3</v>
      </c>
    </row>
    <row r="131" spans="1:13" ht="31.5">
      <c r="A131" s="25" t="s">
        <v>147</v>
      </c>
      <c r="B131" s="25" t="s">
        <v>127</v>
      </c>
      <c r="C131" s="25" t="s">
        <v>158</v>
      </c>
      <c r="D131" s="25" t="s">
        <v>125</v>
      </c>
      <c r="E131" s="25" t="s">
        <v>116</v>
      </c>
      <c r="F131" s="25" t="s">
        <v>150</v>
      </c>
      <c r="G131" s="18" t="s">
        <v>247</v>
      </c>
      <c r="H131" s="37"/>
      <c r="I131" s="38">
        <f>55357.622+6590.9</f>
        <v>61948.522000000004</v>
      </c>
      <c r="J131" s="37">
        <f>SUM(H131:I131)</f>
        <v>61948.522000000004</v>
      </c>
      <c r="K131" s="120"/>
      <c r="L131" s="120"/>
      <c r="M131" s="120"/>
    </row>
    <row r="132" spans="1:13" ht="31.5">
      <c r="A132" s="25" t="s">
        <v>147</v>
      </c>
      <c r="B132" s="25" t="s">
        <v>127</v>
      </c>
      <c r="C132" s="25" t="s">
        <v>158</v>
      </c>
      <c r="D132" s="25" t="s">
        <v>125</v>
      </c>
      <c r="E132" s="25" t="s">
        <v>116</v>
      </c>
      <c r="F132" s="25" t="s">
        <v>150</v>
      </c>
      <c r="G132" s="18" t="s">
        <v>245</v>
      </c>
      <c r="H132" s="37"/>
      <c r="I132" s="38">
        <v>8694.4</v>
      </c>
      <c r="J132" s="37">
        <f>SUM(H132:I132)</f>
        <v>8694.4</v>
      </c>
      <c r="L132" s="3"/>
      <c r="M132" s="3"/>
    </row>
    <row r="133" spans="1:13" ht="33" customHeight="1">
      <c r="A133" s="25" t="s">
        <v>147</v>
      </c>
      <c r="B133" s="25" t="s">
        <v>127</v>
      </c>
      <c r="C133" s="25" t="s">
        <v>128</v>
      </c>
      <c r="D133" s="25" t="s">
        <v>114</v>
      </c>
      <c r="E133" s="25" t="s">
        <v>116</v>
      </c>
      <c r="F133" s="25" t="s">
        <v>150</v>
      </c>
      <c r="G133" s="12" t="s">
        <v>61</v>
      </c>
      <c r="H133" s="36">
        <f>SUM(H134,H136,H138,H140,H142,H144,H158,H165,H160,H162)</f>
        <v>145296.9</v>
      </c>
      <c r="I133" s="36">
        <f>SUM(I134,I136,I138,I140,I142,I144,I158,I165,I160,I162,I164)</f>
        <v>3759.207</v>
      </c>
      <c r="J133" s="36">
        <f>SUM(J134,J136,J138,J140,J142,J144,J158,J165,J160,J162,J164)</f>
        <v>149056.10700000002</v>
      </c>
      <c r="L133" s="3"/>
      <c r="M133" s="3"/>
    </row>
    <row r="134" spans="1:13" ht="31.5" hidden="1">
      <c r="A134" s="25" t="s">
        <v>147</v>
      </c>
      <c r="B134" s="25" t="s">
        <v>127</v>
      </c>
      <c r="C134" s="25" t="s">
        <v>189</v>
      </c>
      <c r="D134" s="25" t="s">
        <v>114</v>
      </c>
      <c r="E134" s="25" t="s">
        <v>116</v>
      </c>
      <c r="F134" s="25" t="s">
        <v>150</v>
      </c>
      <c r="G134" s="20" t="s">
        <v>187</v>
      </c>
      <c r="H134" s="37">
        <f>SUM(H135)</f>
        <v>0</v>
      </c>
      <c r="I134" s="37">
        <f>SUM(I135)</f>
        <v>0</v>
      </c>
      <c r="J134" s="37">
        <f>SUM(J135)</f>
        <v>0</v>
      </c>
      <c r="L134" s="3"/>
      <c r="M134" s="3"/>
    </row>
    <row r="135" spans="1:13" ht="31.5" hidden="1">
      <c r="A135" s="25" t="s">
        <v>147</v>
      </c>
      <c r="B135" s="25" t="s">
        <v>127</v>
      </c>
      <c r="C135" s="25" t="s">
        <v>189</v>
      </c>
      <c r="D135" s="25" t="s">
        <v>125</v>
      </c>
      <c r="E135" s="25" t="s">
        <v>116</v>
      </c>
      <c r="F135" s="25" t="s">
        <v>150</v>
      </c>
      <c r="G135" s="20" t="s">
        <v>188</v>
      </c>
      <c r="H135" s="37">
        <v>0</v>
      </c>
      <c r="I135" s="36"/>
      <c r="J135" s="37">
        <f>SUM(H135:I135)</f>
        <v>0</v>
      </c>
      <c r="L135" s="3"/>
      <c r="M135" s="3"/>
    </row>
    <row r="136" spans="1:13" ht="35.25" customHeight="1">
      <c r="A136" s="25" t="s">
        <v>147</v>
      </c>
      <c r="B136" s="25" t="s">
        <v>127</v>
      </c>
      <c r="C136" s="25" t="s">
        <v>153</v>
      </c>
      <c r="D136" s="25" t="s">
        <v>114</v>
      </c>
      <c r="E136" s="25" t="s">
        <v>116</v>
      </c>
      <c r="F136" s="25" t="s">
        <v>150</v>
      </c>
      <c r="G136" s="10" t="s">
        <v>62</v>
      </c>
      <c r="H136" s="37">
        <f>SUM(H137)</f>
        <v>84.3</v>
      </c>
      <c r="I136" s="37">
        <f>SUM(I137)</f>
        <v>0</v>
      </c>
      <c r="J136" s="37">
        <f>SUM(J137)</f>
        <v>84.3</v>
      </c>
      <c r="L136" s="3"/>
      <c r="M136" s="3"/>
    </row>
    <row r="137" spans="1:13" ht="31.5">
      <c r="A137" s="25" t="s">
        <v>147</v>
      </c>
      <c r="B137" s="25" t="s">
        <v>127</v>
      </c>
      <c r="C137" s="25" t="s">
        <v>153</v>
      </c>
      <c r="D137" s="25" t="s">
        <v>125</v>
      </c>
      <c r="E137" s="25" t="s">
        <v>116</v>
      </c>
      <c r="F137" s="25" t="s">
        <v>150</v>
      </c>
      <c r="G137" s="10" t="s">
        <v>63</v>
      </c>
      <c r="H137" s="37">
        <v>84.3</v>
      </c>
      <c r="I137" s="38"/>
      <c r="J137" s="37">
        <f>SUM(H137:I137)</f>
        <v>84.3</v>
      </c>
      <c r="L137" s="3"/>
      <c r="M137" s="3"/>
    </row>
    <row r="138" spans="1:13" ht="47.25">
      <c r="A138" s="25" t="s">
        <v>147</v>
      </c>
      <c r="B138" s="25" t="s">
        <v>127</v>
      </c>
      <c r="C138" s="25" t="s">
        <v>154</v>
      </c>
      <c r="D138" s="25" t="s">
        <v>114</v>
      </c>
      <c r="E138" s="25" t="s">
        <v>116</v>
      </c>
      <c r="F138" s="25" t="s">
        <v>150</v>
      </c>
      <c r="G138" s="10" t="s">
        <v>64</v>
      </c>
      <c r="H138" s="37">
        <f>SUM(H139)</f>
        <v>54.2</v>
      </c>
      <c r="I138" s="37">
        <f>SUM(I139)</f>
        <v>0</v>
      </c>
      <c r="J138" s="37">
        <f>SUM(J139)</f>
        <v>54.2</v>
      </c>
      <c r="L138" s="3"/>
      <c r="M138" s="3"/>
    </row>
    <row r="139" spans="1:13" ht="47.25">
      <c r="A139" s="25" t="s">
        <v>147</v>
      </c>
      <c r="B139" s="25" t="s">
        <v>127</v>
      </c>
      <c r="C139" s="25" t="s">
        <v>154</v>
      </c>
      <c r="D139" s="25" t="s">
        <v>125</v>
      </c>
      <c r="E139" s="25" t="s">
        <v>116</v>
      </c>
      <c r="F139" s="25" t="s">
        <v>150</v>
      </c>
      <c r="G139" s="10" t="s">
        <v>91</v>
      </c>
      <c r="H139" s="37">
        <v>54.2</v>
      </c>
      <c r="I139" s="38"/>
      <c r="J139" s="37">
        <f>SUM(H139:I139)</f>
        <v>54.2</v>
      </c>
      <c r="L139" s="3"/>
      <c r="M139" s="3"/>
    </row>
    <row r="140" spans="1:13" ht="31.5">
      <c r="A140" s="25" t="s">
        <v>147</v>
      </c>
      <c r="B140" s="25" t="s">
        <v>127</v>
      </c>
      <c r="C140" s="25" t="s">
        <v>155</v>
      </c>
      <c r="D140" s="25" t="s">
        <v>114</v>
      </c>
      <c r="E140" s="25" t="s">
        <v>116</v>
      </c>
      <c r="F140" s="25" t="s">
        <v>150</v>
      </c>
      <c r="G140" s="10" t="s">
        <v>65</v>
      </c>
      <c r="H140" s="37">
        <f>SUM(H141)</f>
        <v>1137.2</v>
      </c>
      <c r="I140" s="37">
        <f>SUM(I141)</f>
        <v>4.7</v>
      </c>
      <c r="J140" s="37">
        <f>SUM(J141)</f>
        <v>1141.9</v>
      </c>
      <c r="L140" s="3"/>
      <c r="M140" s="3"/>
    </row>
    <row r="141" spans="1:13" ht="31.5">
      <c r="A141" s="25" t="s">
        <v>147</v>
      </c>
      <c r="B141" s="25" t="s">
        <v>127</v>
      </c>
      <c r="C141" s="25" t="s">
        <v>155</v>
      </c>
      <c r="D141" s="25" t="s">
        <v>114</v>
      </c>
      <c r="E141" s="25" t="s">
        <v>116</v>
      </c>
      <c r="F141" s="25" t="s">
        <v>150</v>
      </c>
      <c r="G141" s="10" t="s">
        <v>66</v>
      </c>
      <c r="H141" s="37">
        <v>1137.2</v>
      </c>
      <c r="I141" s="38">
        <v>4.7</v>
      </c>
      <c r="J141" s="37">
        <f>SUM(H141:I141)</f>
        <v>1141.9</v>
      </c>
      <c r="L141" s="3"/>
      <c r="M141" s="3"/>
    </row>
    <row r="142" spans="1:13" ht="31.5">
      <c r="A142" s="25" t="s">
        <v>147</v>
      </c>
      <c r="B142" s="25" t="s">
        <v>127</v>
      </c>
      <c r="C142" s="25" t="s">
        <v>156</v>
      </c>
      <c r="D142" s="25" t="s">
        <v>114</v>
      </c>
      <c r="E142" s="25" t="s">
        <v>116</v>
      </c>
      <c r="F142" s="25" t="s">
        <v>150</v>
      </c>
      <c r="G142" s="10" t="s">
        <v>67</v>
      </c>
      <c r="H142" s="37">
        <f>SUM(H143)</f>
        <v>275</v>
      </c>
      <c r="I142" s="37">
        <f>SUM(I143)</f>
        <v>2531</v>
      </c>
      <c r="J142" s="37">
        <f>SUM(J143)</f>
        <v>2806</v>
      </c>
      <c r="L142" s="3"/>
      <c r="M142" s="3"/>
    </row>
    <row r="143" spans="1:13" ht="31.5">
      <c r="A143" s="25" t="s">
        <v>147</v>
      </c>
      <c r="B143" s="25" t="s">
        <v>127</v>
      </c>
      <c r="C143" s="25" t="s">
        <v>156</v>
      </c>
      <c r="D143" s="25" t="s">
        <v>125</v>
      </c>
      <c r="E143" s="25" t="s">
        <v>116</v>
      </c>
      <c r="F143" s="25" t="s">
        <v>150</v>
      </c>
      <c r="G143" s="10" t="s">
        <v>68</v>
      </c>
      <c r="H143" s="37">
        <v>275</v>
      </c>
      <c r="I143" s="38">
        <v>2531</v>
      </c>
      <c r="J143" s="37">
        <f>SUM(H143:I143)</f>
        <v>2806</v>
      </c>
      <c r="L143" s="3"/>
      <c r="M143" s="3"/>
    </row>
    <row r="144" spans="1:13" ht="31.5">
      <c r="A144" s="25" t="s">
        <v>147</v>
      </c>
      <c r="B144" s="25" t="s">
        <v>127</v>
      </c>
      <c r="C144" s="25" t="s">
        <v>157</v>
      </c>
      <c r="D144" s="25" t="s">
        <v>114</v>
      </c>
      <c r="E144" s="25" t="s">
        <v>116</v>
      </c>
      <c r="F144" s="25" t="s">
        <v>150</v>
      </c>
      <c r="G144" s="20" t="s">
        <v>106</v>
      </c>
      <c r="H144" s="37">
        <f>SUM(H145)</f>
        <v>42702.7</v>
      </c>
      <c r="I144" s="37">
        <f>SUM(I145)</f>
        <v>378</v>
      </c>
      <c r="J144" s="37">
        <f>SUM(J145)</f>
        <v>43080.7</v>
      </c>
      <c r="L144" s="3"/>
      <c r="M144" s="3"/>
    </row>
    <row r="145" spans="1:13" ht="31.5">
      <c r="A145" s="25" t="s">
        <v>147</v>
      </c>
      <c r="B145" s="25" t="s">
        <v>127</v>
      </c>
      <c r="C145" s="25" t="s">
        <v>157</v>
      </c>
      <c r="D145" s="25" t="s">
        <v>125</v>
      </c>
      <c r="E145" s="25" t="s">
        <v>116</v>
      </c>
      <c r="F145" s="25" t="s">
        <v>150</v>
      </c>
      <c r="G145" s="20" t="s">
        <v>89</v>
      </c>
      <c r="H145" s="37">
        <f>SUM(H146:H157)</f>
        <v>42702.7</v>
      </c>
      <c r="I145" s="37">
        <f>SUM(I146:I157)</f>
        <v>378</v>
      </c>
      <c r="J145" s="37">
        <f>SUM(J146:J157)</f>
        <v>43080.7</v>
      </c>
      <c r="L145" s="3"/>
      <c r="M145" s="3"/>
    </row>
    <row r="146" spans="1:13" ht="141.75">
      <c r="A146" s="25" t="s">
        <v>147</v>
      </c>
      <c r="B146" s="25" t="s">
        <v>127</v>
      </c>
      <c r="C146" s="25" t="s">
        <v>157</v>
      </c>
      <c r="D146" s="25" t="s">
        <v>125</v>
      </c>
      <c r="E146" s="25" t="s">
        <v>116</v>
      </c>
      <c r="F146" s="25" t="s">
        <v>150</v>
      </c>
      <c r="G146" s="20" t="s">
        <v>108</v>
      </c>
      <c r="H146" s="37">
        <v>112.1</v>
      </c>
      <c r="I146" s="37"/>
      <c r="J146" s="37">
        <f>H146+I146</f>
        <v>112.1</v>
      </c>
      <c r="L146" s="3"/>
      <c r="M146" s="3"/>
    </row>
    <row r="147" spans="1:13" ht="157.5">
      <c r="A147" s="25" t="s">
        <v>147</v>
      </c>
      <c r="B147" s="25" t="s">
        <v>127</v>
      </c>
      <c r="C147" s="25" t="s">
        <v>157</v>
      </c>
      <c r="D147" s="25" t="s">
        <v>125</v>
      </c>
      <c r="E147" s="25" t="s">
        <v>116</v>
      </c>
      <c r="F147" s="25" t="s">
        <v>150</v>
      </c>
      <c r="G147" s="20" t="s">
        <v>0</v>
      </c>
      <c r="H147" s="37">
        <v>5.5</v>
      </c>
      <c r="I147" s="37"/>
      <c r="J147" s="37">
        <f>H147+I147</f>
        <v>5.5</v>
      </c>
      <c r="L147" s="3"/>
      <c r="M147" s="3"/>
    </row>
    <row r="148" spans="1:13" ht="173.25">
      <c r="A148" s="25" t="s">
        <v>147</v>
      </c>
      <c r="B148" s="25" t="s">
        <v>127</v>
      </c>
      <c r="C148" s="25" t="s">
        <v>157</v>
      </c>
      <c r="D148" s="25" t="s">
        <v>125</v>
      </c>
      <c r="E148" s="25" t="s">
        <v>116</v>
      </c>
      <c r="F148" s="25" t="s">
        <v>150</v>
      </c>
      <c r="G148" s="20" t="s">
        <v>109</v>
      </c>
      <c r="H148" s="37">
        <v>5.5</v>
      </c>
      <c r="I148" s="37"/>
      <c r="J148" s="37">
        <f>H148+I148</f>
        <v>5.5</v>
      </c>
      <c r="L148" s="3"/>
      <c r="M148" s="3"/>
    </row>
    <row r="149" spans="1:13" ht="63">
      <c r="A149" s="25" t="s">
        <v>147</v>
      </c>
      <c r="B149" s="25" t="s">
        <v>127</v>
      </c>
      <c r="C149" s="25" t="s">
        <v>157</v>
      </c>
      <c r="D149" s="25" t="s">
        <v>125</v>
      </c>
      <c r="E149" s="25" t="s">
        <v>116</v>
      </c>
      <c r="F149" s="25" t="s">
        <v>150</v>
      </c>
      <c r="G149" s="20" t="s">
        <v>73</v>
      </c>
      <c r="H149" s="37">
        <v>697.2</v>
      </c>
      <c r="I149" s="38"/>
      <c r="J149" s="37">
        <f>H149+I149</f>
        <v>697.2</v>
      </c>
      <c r="L149" s="3"/>
      <c r="M149" s="3"/>
    </row>
    <row r="150" spans="1:13" ht="63">
      <c r="A150" s="25" t="s">
        <v>147</v>
      </c>
      <c r="B150" s="25" t="s">
        <v>127</v>
      </c>
      <c r="C150" s="25" t="s">
        <v>157</v>
      </c>
      <c r="D150" s="25" t="s">
        <v>125</v>
      </c>
      <c r="E150" s="25" t="s">
        <v>116</v>
      </c>
      <c r="F150" s="25" t="s">
        <v>150</v>
      </c>
      <c r="G150" s="18" t="s">
        <v>209</v>
      </c>
      <c r="H150" s="37">
        <v>41106</v>
      </c>
      <c r="I150" s="38">
        <v>378</v>
      </c>
      <c r="J150" s="37">
        <f>SUM(H150:I150)</f>
        <v>41484</v>
      </c>
      <c r="L150" s="3"/>
      <c r="M150" s="3"/>
    </row>
    <row r="151" spans="1:13" ht="78.75">
      <c r="A151" s="25" t="s">
        <v>147</v>
      </c>
      <c r="B151" s="25" t="s">
        <v>127</v>
      </c>
      <c r="C151" s="25" t="s">
        <v>157</v>
      </c>
      <c r="D151" s="25" t="s">
        <v>125</v>
      </c>
      <c r="E151" s="25" t="s">
        <v>116</v>
      </c>
      <c r="F151" s="25" t="s">
        <v>150</v>
      </c>
      <c r="G151" s="20" t="s">
        <v>190</v>
      </c>
      <c r="H151" s="37">
        <v>24.35</v>
      </c>
      <c r="I151" s="38">
        <v>0</v>
      </c>
      <c r="J151" s="37">
        <f>SUM(H151:I151)</f>
        <v>24.35</v>
      </c>
      <c r="L151" s="3"/>
      <c r="M151" s="3"/>
    </row>
    <row r="152" spans="1:13" ht="78.75">
      <c r="A152" s="25" t="s">
        <v>147</v>
      </c>
      <c r="B152" s="25" t="s">
        <v>127</v>
      </c>
      <c r="C152" s="25" t="s">
        <v>157</v>
      </c>
      <c r="D152" s="25" t="s">
        <v>125</v>
      </c>
      <c r="E152" s="25" t="s">
        <v>116</v>
      </c>
      <c r="F152" s="25" t="s">
        <v>150</v>
      </c>
      <c r="G152" s="20" t="s">
        <v>197</v>
      </c>
      <c r="H152" s="37">
        <v>569.95</v>
      </c>
      <c r="I152" s="38">
        <v>0</v>
      </c>
      <c r="J152" s="37">
        <f>SUM(H152:I152)</f>
        <v>569.95</v>
      </c>
      <c r="L152" s="3"/>
      <c r="M152" s="3"/>
    </row>
    <row r="153" spans="1:18" ht="78.75">
      <c r="A153" s="25" t="s">
        <v>147</v>
      </c>
      <c r="B153" s="25" t="s">
        <v>127</v>
      </c>
      <c r="C153" s="25" t="s">
        <v>157</v>
      </c>
      <c r="D153" s="25" t="s">
        <v>125</v>
      </c>
      <c r="E153" s="25" t="s">
        <v>116</v>
      </c>
      <c r="F153" s="25" t="s">
        <v>150</v>
      </c>
      <c r="G153" s="20" t="s">
        <v>203</v>
      </c>
      <c r="H153" s="37">
        <f>J153</f>
        <v>8.1</v>
      </c>
      <c r="I153" s="38"/>
      <c r="J153" s="37">
        <v>8.1</v>
      </c>
      <c r="L153" s="3"/>
      <c r="M153" s="3"/>
      <c r="Q153" s="48"/>
      <c r="R153" s="48"/>
    </row>
    <row r="154" spans="1:18" ht="78.75" hidden="1">
      <c r="A154" s="25" t="s">
        <v>147</v>
      </c>
      <c r="B154" s="25" t="s">
        <v>127</v>
      </c>
      <c r="C154" s="25" t="s">
        <v>157</v>
      </c>
      <c r="D154" s="25" t="s">
        <v>125</v>
      </c>
      <c r="E154" s="25" t="s">
        <v>116</v>
      </c>
      <c r="F154" s="25" t="s">
        <v>150</v>
      </c>
      <c r="G154" s="20" t="s">
        <v>204</v>
      </c>
      <c r="H154" s="37">
        <v>0</v>
      </c>
      <c r="I154" s="38">
        <v>0</v>
      </c>
      <c r="J154" s="37">
        <f>SUM(H154:I154)</f>
        <v>0</v>
      </c>
      <c r="L154" s="3"/>
      <c r="M154" s="3"/>
      <c r="Q154" s="48"/>
      <c r="R154" s="48"/>
    </row>
    <row r="155" spans="1:13" ht="63">
      <c r="A155" s="25" t="s">
        <v>147</v>
      </c>
      <c r="B155" s="25" t="s">
        <v>127</v>
      </c>
      <c r="C155" s="25" t="s">
        <v>157</v>
      </c>
      <c r="D155" s="25" t="s">
        <v>125</v>
      </c>
      <c r="E155" s="25" t="s">
        <v>116</v>
      </c>
      <c r="F155" s="25" t="s">
        <v>150</v>
      </c>
      <c r="G155" s="10" t="s">
        <v>201</v>
      </c>
      <c r="H155" s="37">
        <f>J155</f>
        <v>39.6</v>
      </c>
      <c r="I155" s="38"/>
      <c r="J155" s="37">
        <v>39.6</v>
      </c>
      <c r="L155" s="3"/>
      <c r="M155" s="3"/>
    </row>
    <row r="156" spans="1:13" ht="47.25">
      <c r="A156" s="25" t="s">
        <v>147</v>
      </c>
      <c r="B156" s="25" t="s">
        <v>127</v>
      </c>
      <c r="C156" s="25" t="s">
        <v>157</v>
      </c>
      <c r="D156" s="25" t="s">
        <v>125</v>
      </c>
      <c r="E156" s="25" t="s">
        <v>116</v>
      </c>
      <c r="F156" s="25" t="s">
        <v>150</v>
      </c>
      <c r="G156" s="10" t="s">
        <v>202</v>
      </c>
      <c r="H156" s="37">
        <f>J156</f>
        <v>134.4</v>
      </c>
      <c r="I156" s="38"/>
      <c r="J156" s="37">
        <v>134.4</v>
      </c>
      <c r="L156" s="3"/>
      <c r="M156" s="3"/>
    </row>
    <row r="157" spans="1:13" ht="47.25" hidden="1">
      <c r="A157" s="25" t="s">
        <v>147</v>
      </c>
      <c r="B157" s="25" t="s">
        <v>127</v>
      </c>
      <c r="C157" s="25" t="s">
        <v>157</v>
      </c>
      <c r="D157" s="25" t="s">
        <v>125</v>
      </c>
      <c r="E157" s="25" t="s">
        <v>116</v>
      </c>
      <c r="F157" s="25" t="s">
        <v>150</v>
      </c>
      <c r="G157" s="20" t="s">
        <v>191</v>
      </c>
      <c r="H157" s="37"/>
      <c r="I157" s="38"/>
      <c r="J157" s="37">
        <f>SUM(H157:I157)</f>
        <v>0</v>
      </c>
      <c r="L157" s="3"/>
      <c r="M157" s="3"/>
    </row>
    <row r="158" spans="1:13" ht="63">
      <c r="A158" s="25" t="s">
        <v>147</v>
      </c>
      <c r="B158" s="25" t="s">
        <v>127</v>
      </c>
      <c r="C158" s="25" t="s">
        <v>152</v>
      </c>
      <c r="D158" s="25" t="s">
        <v>114</v>
      </c>
      <c r="E158" s="25" t="s">
        <v>116</v>
      </c>
      <c r="F158" s="25" t="s">
        <v>150</v>
      </c>
      <c r="G158" s="10" t="s">
        <v>107</v>
      </c>
      <c r="H158" s="37">
        <f>SUM(H159)</f>
        <v>1904.8</v>
      </c>
      <c r="I158" s="37">
        <f>SUM(I159)</f>
        <v>0</v>
      </c>
      <c r="J158" s="37">
        <f>SUM(J159)</f>
        <v>1904.8</v>
      </c>
      <c r="L158" s="3"/>
      <c r="M158" s="3"/>
    </row>
    <row r="159" spans="1:13" ht="63">
      <c r="A159" s="25" t="s">
        <v>147</v>
      </c>
      <c r="B159" s="25" t="s">
        <v>127</v>
      </c>
      <c r="C159" s="25" t="s">
        <v>152</v>
      </c>
      <c r="D159" s="25" t="s">
        <v>125</v>
      </c>
      <c r="E159" s="25" t="s">
        <v>116</v>
      </c>
      <c r="F159" s="25" t="s">
        <v>150</v>
      </c>
      <c r="G159" s="10" t="s">
        <v>1</v>
      </c>
      <c r="H159" s="37">
        <v>1904.8</v>
      </c>
      <c r="I159" s="38"/>
      <c r="J159" s="37">
        <f>SUM(H159:I159)</f>
        <v>1904.8</v>
      </c>
      <c r="L159" s="3"/>
      <c r="M159" s="3"/>
    </row>
    <row r="160" spans="1:13" ht="63">
      <c r="A160" s="25" t="s">
        <v>147</v>
      </c>
      <c r="B160" s="25" t="s">
        <v>127</v>
      </c>
      <c r="C160" s="25" t="s">
        <v>211</v>
      </c>
      <c r="D160" s="25" t="s">
        <v>114</v>
      </c>
      <c r="E160" s="25" t="s">
        <v>116</v>
      </c>
      <c r="F160" s="25" t="s">
        <v>150</v>
      </c>
      <c r="G160" s="18" t="s">
        <v>210</v>
      </c>
      <c r="H160" s="37">
        <f>H161</f>
        <v>3292</v>
      </c>
      <c r="I160" s="38">
        <f>I161</f>
        <v>0</v>
      </c>
      <c r="J160" s="37">
        <f>J161</f>
        <v>3292</v>
      </c>
      <c r="L160" s="3"/>
      <c r="M160" s="3"/>
    </row>
    <row r="161" spans="1:13" ht="63">
      <c r="A161" s="25" t="s">
        <v>147</v>
      </c>
      <c r="B161" s="25" t="s">
        <v>127</v>
      </c>
      <c r="C161" s="25" t="s">
        <v>211</v>
      </c>
      <c r="D161" s="25" t="s">
        <v>125</v>
      </c>
      <c r="E161" s="25" t="s">
        <v>116</v>
      </c>
      <c r="F161" s="25" t="s">
        <v>150</v>
      </c>
      <c r="G161" s="18" t="s">
        <v>210</v>
      </c>
      <c r="H161" s="37">
        <v>3292</v>
      </c>
      <c r="I161" s="38">
        <v>0</v>
      </c>
      <c r="J161" s="37">
        <f>SUM(H161:I161)</f>
        <v>3292</v>
      </c>
      <c r="L161" s="3"/>
      <c r="M161" s="3"/>
    </row>
    <row r="162" spans="1:13" ht="78.75">
      <c r="A162" s="25" t="s">
        <v>147</v>
      </c>
      <c r="B162" s="25" t="s">
        <v>127</v>
      </c>
      <c r="C162" s="25" t="s">
        <v>212</v>
      </c>
      <c r="D162" s="25" t="s">
        <v>114</v>
      </c>
      <c r="E162" s="25" t="s">
        <v>116</v>
      </c>
      <c r="F162" s="25" t="s">
        <v>150</v>
      </c>
      <c r="G162" s="20" t="s">
        <v>204</v>
      </c>
      <c r="H162" s="37">
        <f>H163</f>
        <v>1004.6</v>
      </c>
      <c r="I162" s="38">
        <f>I163</f>
        <v>637.6</v>
      </c>
      <c r="J162" s="37">
        <f>J163</f>
        <v>1642.2</v>
      </c>
      <c r="L162" s="3"/>
      <c r="M162" s="3"/>
    </row>
    <row r="163" spans="1:13" ht="78.75">
      <c r="A163" s="25" t="s">
        <v>147</v>
      </c>
      <c r="B163" s="25" t="s">
        <v>127</v>
      </c>
      <c r="C163" s="25" t="s">
        <v>212</v>
      </c>
      <c r="D163" s="25" t="s">
        <v>125</v>
      </c>
      <c r="E163" s="25" t="s">
        <v>116</v>
      </c>
      <c r="F163" s="25" t="s">
        <v>150</v>
      </c>
      <c r="G163" s="20" t="s">
        <v>204</v>
      </c>
      <c r="H163" s="37">
        <v>1004.6</v>
      </c>
      <c r="I163" s="38">
        <v>637.6</v>
      </c>
      <c r="J163" s="37">
        <f>SUM(H163:I163)</f>
        <v>1642.2</v>
      </c>
      <c r="L163" s="3"/>
      <c r="M163" s="3"/>
    </row>
    <row r="164" spans="1:13" ht="47.25">
      <c r="A164" s="25" t="s">
        <v>147</v>
      </c>
      <c r="B164" s="25" t="s">
        <v>127</v>
      </c>
      <c r="C164" s="25" t="s">
        <v>252</v>
      </c>
      <c r="D164" s="25" t="s">
        <v>125</v>
      </c>
      <c r="E164" s="25" t="s">
        <v>116</v>
      </c>
      <c r="F164" s="25" t="s">
        <v>150</v>
      </c>
      <c r="G164" s="20" t="s">
        <v>253</v>
      </c>
      <c r="H164" s="37"/>
      <c r="I164" s="38">
        <v>1822.507</v>
      </c>
      <c r="J164" s="37">
        <f>I164</f>
        <v>1822.507</v>
      </c>
      <c r="L164" s="3"/>
      <c r="M164" s="3"/>
    </row>
    <row r="165" spans="1:13" ht="15.75">
      <c r="A165" s="25" t="s">
        <v>147</v>
      </c>
      <c r="B165" s="25" t="s">
        <v>127</v>
      </c>
      <c r="C165" s="25" t="s">
        <v>151</v>
      </c>
      <c r="D165" s="25" t="s">
        <v>114</v>
      </c>
      <c r="E165" s="25" t="s">
        <v>116</v>
      </c>
      <c r="F165" s="25" t="s">
        <v>150</v>
      </c>
      <c r="G165" s="10" t="s">
        <v>32</v>
      </c>
      <c r="H165" s="36">
        <f>SUM(H166)</f>
        <v>94842.1</v>
      </c>
      <c r="I165" s="36">
        <f>SUM(I166)</f>
        <v>-1614.6</v>
      </c>
      <c r="J165" s="36">
        <f>SUM(J166)</f>
        <v>93227.5</v>
      </c>
      <c r="L165" s="3"/>
      <c r="M165" s="3"/>
    </row>
    <row r="166" spans="1:13" ht="15.75">
      <c r="A166" s="25" t="s">
        <v>147</v>
      </c>
      <c r="B166" s="25" t="s">
        <v>127</v>
      </c>
      <c r="C166" s="25" t="s">
        <v>151</v>
      </c>
      <c r="D166" s="25" t="s">
        <v>125</v>
      </c>
      <c r="E166" s="25" t="s">
        <v>116</v>
      </c>
      <c r="F166" s="25" t="s">
        <v>150</v>
      </c>
      <c r="G166" s="10" t="s">
        <v>40</v>
      </c>
      <c r="H166" s="37">
        <f>SUM(H167:H167)</f>
        <v>94842.1</v>
      </c>
      <c r="I166" s="37">
        <f>SUM(I167:I167)</f>
        <v>-1614.6</v>
      </c>
      <c r="J166" s="37">
        <f>SUM(J167:J167)</f>
        <v>93227.5</v>
      </c>
      <c r="L166" s="3"/>
      <c r="M166" s="3"/>
    </row>
    <row r="167" spans="1:13" ht="47.25">
      <c r="A167" s="25" t="s">
        <v>147</v>
      </c>
      <c r="B167" s="25" t="s">
        <v>127</v>
      </c>
      <c r="C167" s="25" t="s">
        <v>151</v>
      </c>
      <c r="D167" s="25" t="s">
        <v>125</v>
      </c>
      <c r="E167" s="25" t="s">
        <v>116</v>
      </c>
      <c r="F167" s="25" t="s">
        <v>150</v>
      </c>
      <c r="G167" s="20" t="s">
        <v>69</v>
      </c>
      <c r="H167" s="37">
        <v>94842.1</v>
      </c>
      <c r="I167" s="38">
        <v>-1614.6</v>
      </c>
      <c r="J167" s="37">
        <f>SUM(H167:I167)</f>
        <v>93227.5</v>
      </c>
      <c r="L167" s="3"/>
      <c r="M167" s="3"/>
    </row>
    <row r="168" spans="7:13" ht="15.75">
      <c r="G168" s="10"/>
      <c r="H168" s="37"/>
      <c r="I168" s="38"/>
      <c r="J168" s="37"/>
      <c r="L168" s="3"/>
      <c r="M168" s="3"/>
    </row>
    <row r="169" spans="1:14" s="22" customFormat="1" ht="15.75">
      <c r="A169" s="24" t="s">
        <v>147</v>
      </c>
      <c r="B169" s="24" t="s">
        <v>127</v>
      </c>
      <c r="C169" s="24" t="s">
        <v>130</v>
      </c>
      <c r="D169" s="24" t="s">
        <v>114</v>
      </c>
      <c r="E169" s="24" t="s">
        <v>116</v>
      </c>
      <c r="F169" s="24" t="s">
        <v>150</v>
      </c>
      <c r="G169" s="19" t="s">
        <v>4</v>
      </c>
      <c r="H169" s="36">
        <f>SUM(H178,H176,H170)</f>
        <v>17051</v>
      </c>
      <c r="I169" s="36">
        <f>SUM(I178,I176,I170,I174)</f>
        <v>22628.385999999995</v>
      </c>
      <c r="J169" s="36">
        <f>SUM(J178,J176,J170,J175)</f>
        <v>39679.386</v>
      </c>
      <c r="L169" s="26"/>
      <c r="M169" s="26"/>
      <c r="N169" s="26"/>
    </row>
    <row r="170" spans="1:13" ht="47.25">
      <c r="A170" s="25" t="s">
        <v>147</v>
      </c>
      <c r="B170" s="25" t="s">
        <v>127</v>
      </c>
      <c r="C170" s="25" t="s">
        <v>148</v>
      </c>
      <c r="D170" s="25" t="s">
        <v>114</v>
      </c>
      <c r="E170" s="25" t="s">
        <v>116</v>
      </c>
      <c r="F170" s="25" t="s">
        <v>150</v>
      </c>
      <c r="G170" s="20" t="s">
        <v>100</v>
      </c>
      <c r="H170" s="37">
        <f>SUM(H171)</f>
        <v>23.4</v>
      </c>
      <c r="I170" s="37">
        <f>SUM(I171)</f>
        <v>22062.275999999998</v>
      </c>
      <c r="J170" s="37">
        <f>SUM(J171)</f>
        <v>22085.676</v>
      </c>
      <c r="L170" s="3"/>
      <c r="M170" s="3"/>
    </row>
    <row r="171" spans="1:13" ht="47.25">
      <c r="A171" s="25" t="s">
        <v>147</v>
      </c>
      <c r="B171" s="25" t="s">
        <v>127</v>
      </c>
      <c r="C171" s="25" t="s">
        <v>148</v>
      </c>
      <c r="D171" s="25" t="s">
        <v>125</v>
      </c>
      <c r="E171" s="25" t="s">
        <v>116</v>
      </c>
      <c r="F171" s="25" t="s">
        <v>150</v>
      </c>
      <c r="G171" s="20" t="s">
        <v>101</v>
      </c>
      <c r="H171" s="37">
        <f>SUM(H172:H175)</f>
        <v>23.4</v>
      </c>
      <c r="I171" s="37">
        <f>I172+I173</f>
        <v>22062.275999999998</v>
      </c>
      <c r="J171" s="37">
        <f>SUM(J172:J173)</f>
        <v>22085.676</v>
      </c>
      <c r="L171" s="3"/>
      <c r="M171" s="3"/>
    </row>
    <row r="172" spans="1:13" ht="47.25">
      <c r="A172" s="25" t="s">
        <v>147</v>
      </c>
      <c r="B172" s="25" t="s">
        <v>127</v>
      </c>
      <c r="C172" s="25" t="s">
        <v>148</v>
      </c>
      <c r="D172" s="25" t="s">
        <v>125</v>
      </c>
      <c r="E172" s="25" t="s">
        <v>116</v>
      </c>
      <c r="F172" s="25" t="s">
        <v>150</v>
      </c>
      <c r="G172" s="20" t="s">
        <v>102</v>
      </c>
      <c r="H172" s="37">
        <v>23.4</v>
      </c>
      <c r="I172" s="37">
        <v>0</v>
      </c>
      <c r="J172" s="37">
        <f>H172+I172</f>
        <v>23.4</v>
      </c>
      <c r="L172" s="3"/>
      <c r="M172" s="3"/>
    </row>
    <row r="173" spans="1:13" ht="47.25">
      <c r="A173" s="25" t="s">
        <v>147</v>
      </c>
      <c r="B173" s="25" t="s">
        <v>127</v>
      </c>
      <c r="C173" s="25" t="s">
        <v>148</v>
      </c>
      <c r="D173" s="25" t="s">
        <v>125</v>
      </c>
      <c r="E173" s="25" t="s">
        <v>116</v>
      </c>
      <c r="F173" s="25" t="s">
        <v>150</v>
      </c>
      <c r="G173" s="20" t="s">
        <v>248</v>
      </c>
      <c r="H173" s="37"/>
      <c r="I173" s="38">
        <f>7431.926+3320.3+11310.05</f>
        <v>22062.275999999998</v>
      </c>
      <c r="J173" s="37">
        <f>H173+I173</f>
        <v>22062.275999999998</v>
      </c>
      <c r="L173" s="3"/>
      <c r="M173" s="3"/>
    </row>
    <row r="174" spans="1:13" ht="51.75" customHeight="1">
      <c r="A174" s="25" t="s">
        <v>147</v>
      </c>
      <c r="B174" s="25" t="s">
        <v>127</v>
      </c>
      <c r="C174" s="25" t="s">
        <v>249</v>
      </c>
      <c r="D174" s="25" t="s">
        <v>125</v>
      </c>
      <c r="E174" s="25" t="s">
        <v>116</v>
      </c>
      <c r="F174" s="25" t="s">
        <v>150</v>
      </c>
      <c r="G174" s="20" t="s">
        <v>251</v>
      </c>
      <c r="H174" s="38">
        <f>H175</f>
        <v>0</v>
      </c>
      <c r="I174" s="38">
        <f>I175</f>
        <v>61.1</v>
      </c>
      <c r="J174" s="37">
        <f>H174+I174</f>
        <v>61.1</v>
      </c>
      <c r="L174" s="3"/>
      <c r="M174" s="3"/>
    </row>
    <row r="175" spans="1:13" ht="51.75" customHeight="1">
      <c r="A175" s="25" t="s">
        <v>147</v>
      </c>
      <c r="B175" s="25" t="s">
        <v>127</v>
      </c>
      <c r="C175" s="25" t="s">
        <v>249</v>
      </c>
      <c r="D175" s="25" t="s">
        <v>125</v>
      </c>
      <c r="E175" s="25" t="s">
        <v>116</v>
      </c>
      <c r="F175" s="25" t="s">
        <v>150</v>
      </c>
      <c r="G175" s="20" t="s">
        <v>250</v>
      </c>
      <c r="H175" s="37">
        <v>0</v>
      </c>
      <c r="I175" s="37">
        <v>61.1</v>
      </c>
      <c r="J175" s="37">
        <f>H175+I175</f>
        <v>61.1</v>
      </c>
      <c r="L175" s="3"/>
      <c r="M175" s="3"/>
    </row>
    <row r="176" spans="1:13" ht="63">
      <c r="A176" s="25" t="s">
        <v>147</v>
      </c>
      <c r="B176" s="25" t="s">
        <v>127</v>
      </c>
      <c r="C176" s="25" t="s">
        <v>214</v>
      </c>
      <c r="D176" s="25" t="s">
        <v>114</v>
      </c>
      <c r="E176" s="25" t="s">
        <v>116</v>
      </c>
      <c r="F176" s="25" t="s">
        <v>150</v>
      </c>
      <c r="G176" s="20" t="s">
        <v>215</v>
      </c>
      <c r="H176" s="37">
        <f>H177</f>
        <v>10675</v>
      </c>
      <c r="I176" s="37">
        <f>I177</f>
        <v>505.01</v>
      </c>
      <c r="J176" s="37">
        <f>J177</f>
        <v>11180.01</v>
      </c>
      <c r="L176" s="3"/>
      <c r="M176" s="3"/>
    </row>
    <row r="177" spans="1:13" ht="63">
      <c r="A177" s="25" t="s">
        <v>147</v>
      </c>
      <c r="B177" s="25" t="s">
        <v>127</v>
      </c>
      <c r="C177" s="25" t="s">
        <v>214</v>
      </c>
      <c r="D177" s="25" t="s">
        <v>125</v>
      </c>
      <c r="E177" s="25" t="s">
        <v>218</v>
      </c>
      <c r="F177" s="25" t="s">
        <v>150</v>
      </c>
      <c r="G177" s="20" t="s">
        <v>215</v>
      </c>
      <c r="H177" s="37">
        <v>10675</v>
      </c>
      <c r="I177" s="37">
        <v>505.01</v>
      </c>
      <c r="J177" s="37">
        <f>SUM(H177:I177)</f>
        <v>11180.01</v>
      </c>
      <c r="L177" s="3"/>
      <c r="M177" s="3"/>
    </row>
    <row r="178" spans="1:13" ht="15.75">
      <c r="A178" s="25" t="s">
        <v>147</v>
      </c>
      <c r="B178" s="25" t="s">
        <v>127</v>
      </c>
      <c r="C178" s="25" t="s">
        <v>149</v>
      </c>
      <c r="D178" s="25" t="s">
        <v>114</v>
      </c>
      <c r="E178" s="25" t="s">
        <v>116</v>
      </c>
      <c r="F178" s="25" t="s">
        <v>150</v>
      </c>
      <c r="G178" s="21" t="s">
        <v>5</v>
      </c>
      <c r="H178" s="37">
        <f>SUM(H179)</f>
        <v>6352.6</v>
      </c>
      <c r="I178" s="37">
        <f>SUM(I179)</f>
        <v>0</v>
      </c>
      <c r="J178" s="37">
        <f>SUM(J179)</f>
        <v>6352.6</v>
      </c>
      <c r="L178" s="3"/>
      <c r="M178" s="3"/>
    </row>
    <row r="179" spans="1:13" ht="31.5">
      <c r="A179" s="25" t="s">
        <v>147</v>
      </c>
      <c r="B179" s="25" t="s">
        <v>127</v>
      </c>
      <c r="C179" s="25" t="s">
        <v>149</v>
      </c>
      <c r="D179" s="25" t="s">
        <v>125</v>
      </c>
      <c r="E179" s="25" t="s">
        <v>116</v>
      </c>
      <c r="F179" s="25" t="s">
        <v>150</v>
      </c>
      <c r="G179" s="21" t="s">
        <v>6</v>
      </c>
      <c r="H179" s="37">
        <f>SUM(H180:H181)</f>
        <v>6352.6</v>
      </c>
      <c r="I179" s="37">
        <f>SUM(I180:I182)</f>
        <v>0</v>
      </c>
      <c r="J179" s="37">
        <f>SUM(J180:J182)</f>
        <v>6352.6</v>
      </c>
      <c r="L179" s="3"/>
      <c r="M179" s="3"/>
    </row>
    <row r="180" spans="1:17" ht="78.75">
      <c r="A180" s="25" t="s">
        <v>147</v>
      </c>
      <c r="B180" s="25" t="s">
        <v>127</v>
      </c>
      <c r="C180" s="25" t="s">
        <v>149</v>
      </c>
      <c r="D180" s="25" t="s">
        <v>125</v>
      </c>
      <c r="E180" s="25" t="s">
        <v>116</v>
      </c>
      <c r="F180" s="25" t="s">
        <v>150</v>
      </c>
      <c r="G180" s="21" t="s">
        <v>213</v>
      </c>
      <c r="H180" s="37">
        <v>6352.6</v>
      </c>
      <c r="I180" s="37"/>
      <c r="J180" s="37">
        <f>H180+I180</f>
        <v>6352.6</v>
      </c>
      <c r="L180" s="3"/>
      <c r="M180" s="3"/>
      <c r="Q180" s="48"/>
    </row>
    <row r="181" spans="1:13" ht="47.25" hidden="1">
      <c r="A181" s="25" t="s">
        <v>147</v>
      </c>
      <c r="B181" s="25" t="s">
        <v>127</v>
      </c>
      <c r="C181" s="25" t="s">
        <v>149</v>
      </c>
      <c r="D181" s="25" t="s">
        <v>125</v>
      </c>
      <c r="E181" s="25" t="s">
        <v>116</v>
      </c>
      <c r="F181" s="25" t="s">
        <v>150</v>
      </c>
      <c r="G181" s="20" t="s">
        <v>99</v>
      </c>
      <c r="H181" s="37"/>
      <c r="I181" s="38"/>
      <c r="J181" s="37">
        <f>H181+I181</f>
        <v>0</v>
      </c>
      <c r="L181" s="3"/>
      <c r="M181" s="3"/>
    </row>
    <row r="182" spans="1:13" ht="15.75">
      <c r="A182" s="25"/>
      <c r="B182" s="25"/>
      <c r="C182" s="25"/>
      <c r="D182" s="25"/>
      <c r="E182" s="25"/>
      <c r="F182" s="25"/>
      <c r="H182" s="37"/>
      <c r="J182" s="37"/>
      <c r="L182" s="3"/>
      <c r="M182" s="3"/>
    </row>
    <row r="183" spans="7:13" ht="15.75">
      <c r="G183" s="12" t="s">
        <v>34</v>
      </c>
      <c r="H183" s="36">
        <f>SUM(H14,H86)</f>
        <v>586440.0800000001</v>
      </c>
      <c r="I183" s="36">
        <f>SUM(I14,I86)</f>
        <v>161567.125</v>
      </c>
      <c r="J183" s="36">
        <f>SUM(J14,J86)</f>
        <v>748007.2050000001</v>
      </c>
      <c r="L183" s="3"/>
      <c r="M183" s="3"/>
    </row>
    <row r="184" spans="7:10" ht="15.75">
      <c r="G184" s="39"/>
      <c r="H184" s="35"/>
      <c r="I184" s="35"/>
      <c r="J184" s="34"/>
    </row>
    <row r="185" spans="7:10" ht="15.75">
      <c r="G185" s="40"/>
      <c r="H185" s="35"/>
      <c r="I185" s="31"/>
      <c r="J185" s="34"/>
    </row>
    <row r="186" ht="15.75">
      <c r="J186" s="44"/>
    </row>
    <row r="187" ht="15.75">
      <c r="J187" s="44"/>
    </row>
    <row r="188" ht="15.75">
      <c r="J188" s="44"/>
    </row>
    <row r="189" ht="15.75">
      <c r="J189" s="44"/>
    </row>
  </sheetData>
  <sheetProtection/>
  <mergeCells count="11">
    <mergeCell ref="G1:J1"/>
    <mergeCell ref="G2:J2"/>
    <mergeCell ref="G4:J4"/>
    <mergeCell ref="G5:J5"/>
    <mergeCell ref="G3:J3"/>
    <mergeCell ref="G6:J6"/>
    <mergeCell ref="A11:F11"/>
    <mergeCell ref="A12:F12"/>
    <mergeCell ref="A8:J8"/>
    <mergeCell ref="A9:J9"/>
    <mergeCell ref="K131:M131"/>
  </mergeCells>
  <printOptions/>
  <pageMargins left="0.75" right="0.33" top="0.57" bottom="0.47" header="0.56" footer="0.47"/>
  <pageSetup fitToHeight="5" fitToWidth="1" horizontalDpi="600" verticalDpi="600" orientation="portrait" paperSize="9" scale="65" r:id="rId1"/>
  <rowBreaks count="4" manualBreakCount="4">
    <brk id="49" max="9" man="1"/>
    <brk id="103" max="9" man="1"/>
    <brk id="139" max="9" man="1"/>
    <brk id="15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K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57.00390625" style="5" customWidth="1"/>
    <col min="3" max="3" width="13.625" style="5" hidden="1" customWidth="1"/>
    <col min="4" max="4" width="14.00390625" style="5" hidden="1" customWidth="1"/>
    <col min="5" max="5" width="17.375" style="0" hidden="1" customWidth="1"/>
    <col min="6" max="8" width="0" style="0" hidden="1" customWidth="1"/>
    <col min="9" max="10" width="9.00390625" style="0" bestFit="1" customWidth="1"/>
    <col min="11" max="11" width="10.25390625" style="0" customWidth="1"/>
  </cols>
  <sheetData>
    <row r="1" spans="8:11" ht="15.75">
      <c r="H1" s="115" t="s">
        <v>878</v>
      </c>
      <c r="I1" s="115"/>
      <c r="J1" s="115"/>
      <c r="K1" s="115"/>
    </row>
    <row r="2" spans="8:11" ht="15.75">
      <c r="H2" s="115" t="s">
        <v>879</v>
      </c>
      <c r="I2" s="115"/>
      <c r="J2" s="115"/>
      <c r="K2" s="115"/>
    </row>
    <row r="3" spans="7:11" ht="15.75">
      <c r="G3" s="246" t="s">
        <v>258</v>
      </c>
      <c r="H3" s="246"/>
      <c r="I3" s="246"/>
      <c r="J3" s="246"/>
      <c r="K3" s="246"/>
    </row>
    <row r="4" spans="8:11" ht="15.75">
      <c r="H4" s="115" t="s">
        <v>880</v>
      </c>
      <c r="I4" s="115"/>
      <c r="J4" s="115"/>
      <c r="K4" s="115"/>
    </row>
    <row r="5" spans="8:10" ht="15.75">
      <c r="H5" s="5"/>
      <c r="I5" s="5"/>
      <c r="J5" s="5"/>
    </row>
    <row r="6" spans="8:11" ht="15.75" customHeight="1">
      <c r="H6" s="59"/>
      <c r="I6" s="59"/>
      <c r="J6" s="59"/>
      <c r="K6" s="59" t="s">
        <v>881</v>
      </c>
    </row>
    <row r="7" spans="8:11" ht="15.75" customHeight="1">
      <c r="H7" s="59"/>
      <c r="I7" s="59"/>
      <c r="J7" s="59"/>
      <c r="K7" s="59" t="s">
        <v>841</v>
      </c>
    </row>
    <row r="8" spans="2:5" ht="15.75" customHeight="1">
      <c r="B8" s="115"/>
      <c r="C8" s="115"/>
      <c r="D8" s="115"/>
      <c r="E8" s="115"/>
    </row>
    <row r="9" spans="2:4" ht="15.75">
      <c r="B9" s="59"/>
      <c r="C9" s="59"/>
      <c r="D9" s="59"/>
    </row>
    <row r="10" spans="2:5" ht="15.75">
      <c r="B10" s="188" t="s">
        <v>873</v>
      </c>
      <c r="C10" s="188"/>
      <c r="D10" s="188"/>
      <c r="E10" s="242"/>
    </row>
    <row r="11" spans="2:5" ht="47.25" customHeight="1">
      <c r="B11" s="190" t="s">
        <v>882</v>
      </c>
      <c r="C11" s="190"/>
      <c r="D11" s="190"/>
      <c r="E11" s="242"/>
    </row>
    <row r="12" spans="2:4" ht="15.75">
      <c r="B12" s="192"/>
      <c r="C12" s="192"/>
      <c r="D12" s="192"/>
    </row>
    <row r="13" spans="2:11" ht="15.75" customHeight="1">
      <c r="B13" s="243"/>
      <c r="C13" s="247" t="s">
        <v>111</v>
      </c>
      <c r="D13" s="247"/>
      <c r="E13" s="247"/>
      <c r="F13" s="244" t="s">
        <v>883</v>
      </c>
      <c r="G13" s="244"/>
      <c r="H13" s="244"/>
      <c r="I13" s="247" t="s">
        <v>111</v>
      </c>
      <c r="J13" s="247"/>
      <c r="K13" s="247"/>
    </row>
    <row r="14" spans="2:11" ht="106.5" customHeight="1">
      <c r="B14" s="226" t="s">
        <v>844</v>
      </c>
      <c r="C14" s="226" t="s">
        <v>111</v>
      </c>
      <c r="D14" s="248" t="s">
        <v>884</v>
      </c>
      <c r="E14" s="248" t="s">
        <v>885</v>
      </c>
      <c r="F14" s="226" t="s">
        <v>111</v>
      </c>
      <c r="G14" s="248" t="s">
        <v>884</v>
      </c>
      <c r="H14" s="248" t="s">
        <v>885</v>
      </c>
      <c r="I14" s="226" t="s">
        <v>111</v>
      </c>
      <c r="J14" s="248" t="s">
        <v>884</v>
      </c>
      <c r="K14" s="248" t="s">
        <v>885</v>
      </c>
    </row>
    <row r="15" spans="2:11" ht="15.75">
      <c r="B15" s="228" t="s">
        <v>846</v>
      </c>
      <c r="C15" s="235">
        <f>SUM(C17:C17)</f>
        <v>14104.4</v>
      </c>
      <c r="D15" s="249">
        <f>D17</f>
        <v>0</v>
      </c>
      <c r="E15" s="235">
        <f>SUM(E17:E17)</f>
        <v>14104.4</v>
      </c>
      <c r="F15" s="235">
        <f>SUM(F17:F17)</f>
        <v>13626.02</v>
      </c>
      <c r="G15" s="249">
        <f>G17</f>
        <v>8694.4</v>
      </c>
      <c r="H15" s="235">
        <f>SUM(H17:H17)</f>
        <v>4931.62</v>
      </c>
      <c r="I15" s="235">
        <f>C15+F15</f>
        <v>27730.42</v>
      </c>
      <c r="J15" s="235">
        <f>D15+G15</f>
        <v>8694.4</v>
      </c>
      <c r="K15" s="235">
        <f>E15+H15</f>
        <v>19036.02</v>
      </c>
    </row>
    <row r="16" spans="2:10" ht="8.25" customHeight="1">
      <c r="B16" s="192"/>
      <c r="C16" s="192"/>
      <c r="D16" s="192"/>
      <c r="F16" s="192"/>
      <c r="G16" s="192"/>
      <c r="I16" s="192"/>
      <c r="J16" s="192"/>
    </row>
    <row r="17" spans="2:11" ht="15.75">
      <c r="B17" s="202" t="s">
        <v>847</v>
      </c>
      <c r="C17" s="3">
        <f>SUM(D17,E17)</f>
        <v>14104.4</v>
      </c>
      <c r="D17" s="3">
        <f>3484.6-3484.6</f>
        <v>0</v>
      </c>
      <c r="E17" s="3">
        <f>265+13839.4</f>
        <v>14104.4</v>
      </c>
      <c r="F17" s="3">
        <f>SUM(G17,H17)</f>
        <v>13626.02</v>
      </c>
      <c r="G17" s="3">
        <v>8694.4</v>
      </c>
      <c r="H17" s="3">
        <f>87.82+4843.8</f>
        <v>4931.62</v>
      </c>
      <c r="I17" s="3">
        <f>C17+F17</f>
        <v>27730.42</v>
      </c>
      <c r="J17" s="3">
        <f>D17+G17</f>
        <v>8694.4</v>
      </c>
      <c r="K17" s="3">
        <f>E17+H17</f>
        <v>19036.02</v>
      </c>
    </row>
  </sheetData>
  <sheetProtection/>
  <mergeCells count="10">
    <mergeCell ref="B11:E11"/>
    <mergeCell ref="C13:E13"/>
    <mergeCell ref="F13:H13"/>
    <mergeCell ref="I13:K13"/>
    <mergeCell ref="H1:K1"/>
    <mergeCell ref="H2:K2"/>
    <mergeCell ref="G3:K3"/>
    <mergeCell ref="H4:K4"/>
    <mergeCell ref="B8:E8"/>
    <mergeCell ref="B10:E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57.00390625" style="5" customWidth="1"/>
    <col min="3" max="3" width="12.625" style="5" hidden="1" customWidth="1"/>
    <col min="4" max="4" width="12.25390625" style="5" hidden="1" customWidth="1"/>
    <col min="5" max="5" width="15.625" style="0" customWidth="1"/>
  </cols>
  <sheetData>
    <row r="1" spans="2:5" ht="15.75">
      <c r="B1" s="115" t="s">
        <v>886</v>
      </c>
      <c r="C1" s="115"/>
      <c r="D1" s="115"/>
      <c r="E1" s="115"/>
    </row>
    <row r="2" spans="2:5" ht="15.75">
      <c r="B2" s="115" t="s">
        <v>879</v>
      </c>
      <c r="C2" s="115"/>
      <c r="D2" s="115"/>
      <c r="E2" s="115"/>
    </row>
    <row r="3" spans="2:5" ht="15.75">
      <c r="B3" s="115" t="s">
        <v>258</v>
      </c>
      <c r="C3" s="115"/>
      <c r="D3" s="115"/>
      <c r="E3" s="115"/>
    </row>
    <row r="4" spans="2:5" ht="15.75">
      <c r="B4" s="115" t="s">
        <v>702</v>
      </c>
      <c r="C4" s="115"/>
      <c r="D4" s="115"/>
      <c r="E4" s="115"/>
    </row>
    <row r="6" spans="2:5" ht="15.75" customHeight="1">
      <c r="B6" s="59"/>
      <c r="C6" s="59"/>
      <c r="D6" s="59"/>
      <c r="E6" s="59" t="s">
        <v>887</v>
      </c>
    </row>
    <row r="7" spans="2:5" ht="15.75" customHeight="1">
      <c r="B7" s="59"/>
      <c r="C7" s="59"/>
      <c r="D7" s="59"/>
      <c r="E7" s="59" t="s">
        <v>841</v>
      </c>
    </row>
    <row r="8" spans="2:5" ht="15.75" customHeight="1">
      <c r="B8" s="115"/>
      <c r="C8" s="115"/>
      <c r="D8" s="115"/>
      <c r="E8" s="115"/>
    </row>
    <row r="9" spans="2:4" ht="15.75">
      <c r="B9" s="59"/>
      <c r="C9" s="59"/>
      <c r="D9" s="59"/>
    </row>
    <row r="10" spans="2:5" ht="15.75">
      <c r="B10" s="188" t="s">
        <v>873</v>
      </c>
      <c r="C10" s="188"/>
      <c r="D10" s="188"/>
      <c r="E10" s="242"/>
    </row>
    <row r="11" spans="2:5" ht="47.25" customHeight="1">
      <c r="B11" s="190" t="s">
        <v>888</v>
      </c>
      <c r="C11" s="190"/>
      <c r="D11" s="190"/>
      <c r="E11" s="242"/>
    </row>
    <row r="12" spans="2:4" ht="15.75">
      <c r="B12" s="192"/>
      <c r="C12" s="192"/>
      <c r="D12" s="192"/>
    </row>
    <row r="13" spans="2:4" ht="15.75" customHeight="1">
      <c r="B13" s="243"/>
      <c r="C13" s="250"/>
      <c r="D13" s="250"/>
    </row>
    <row r="14" spans="2:5" ht="50.25" customHeight="1">
      <c r="B14" s="226" t="s">
        <v>844</v>
      </c>
      <c r="C14" s="226" t="s">
        <v>111</v>
      </c>
      <c r="D14" s="227" t="s">
        <v>269</v>
      </c>
      <c r="E14" s="226" t="s">
        <v>111</v>
      </c>
    </row>
    <row r="15" spans="2:5" ht="15.75">
      <c r="B15" s="228" t="s">
        <v>846</v>
      </c>
      <c r="C15" s="235">
        <f>SUM(C17:C17)</f>
        <v>0</v>
      </c>
      <c r="D15" s="251">
        <f>SUM(D17:D17)</f>
        <v>3000</v>
      </c>
      <c r="E15" s="235">
        <f>SUM(E17:E17)</f>
        <v>3000</v>
      </c>
    </row>
    <row r="16" spans="2:4" ht="8.25" customHeight="1">
      <c r="B16" s="192"/>
      <c r="C16" s="192"/>
      <c r="D16" s="192"/>
    </row>
    <row r="17" spans="2:5" ht="15.75">
      <c r="B17" s="202" t="s">
        <v>847</v>
      </c>
      <c r="C17" s="3">
        <v>0</v>
      </c>
      <c r="D17" s="3">
        <v>3000</v>
      </c>
      <c r="E17" s="3">
        <f>D17+C17</f>
        <v>3000</v>
      </c>
    </row>
  </sheetData>
  <sheetProtection/>
  <mergeCells count="7">
    <mergeCell ref="B11:E11"/>
    <mergeCell ref="B1:E1"/>
    <mergeCell ref="B2:E2"/>
    <mergeCell ref="B3:E3"/>
    <mergeCell ref="B4:E4"/>
    <mergeCell ref="B8:E8"/>
    <mergeCell ref="B10:E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57.00390625" style="5" customWidth="1"/>
    <col min="3" max="3" width="12.625" style="5" hidden="1" customWidth="1"/>
    <col min="4" max="4" width="12.25390625" style="5" hidden="1" customWidth="1"/>
    <col min="5" max="5" width="15.625" style="0" customWidth="1"/>
  </cols>
  <sheetData>
    <row r="1" spans="2:5" ht="15.75">
      <c r="B1" s="115" t="s">
        <v>889</v>
      </c>
      <c r="C1" s="115"/>
      <c r="D1" s="115"/>
      <c r="E1" s="115"/>
    </row>
    <row r="2" spans="2:5" ht="15.75">
      <c r="B2" s="115" t="s">
        <v>879</v>
      </c>
      <c r="C2" s="115"/>
      <c r="D2" s="115"/>
      <c r="E2" s="115"/>
    </row>
    <row r="3" spans="2:5" ht="15.75">
      <c r="B3" s="115" t="s">
        <v>258</v>
      </c>
      <c r="C3" s="115"/>
      <c r="D3" s="115"/>
      <c r="E3" s="115"/>
    </row>
    <row r="4" spans="2:5" ht="15.75">
      <c r="B4" s="115" t="s">
        <v>702</v>
      </c>
      <c r="C4" s="115"/>
      <c r="D4" s="115"/>
      <c r="E4" s="115"/>
    </row>
    <row r="6" spans="2:5" ht="15.75" customHeight="1">
      <c r="B6" s="59"/>
      <c r="C6" s="59"/>
      <c r="D6" s="59"/>
      <c r="E6" s="59" t="s">
        <v>890</v>
      </c>
    </row>
    <row r="7" spans="2:5" ht="15.75" customHeight="1">
      <c r="B7" s="59"/>
      <c r="C7" s="59"/>
      <c r="D7" s="59"/>
      <c r="E7" s="59" t="s">
        <v>841</v>
      </c>
    </row>
    <row r="8" spans="2:5" ht="15.75" customHeight="1">
      <c r="B8" s="115"/>
      <c r="C8" s="115"/>
      <c r="D8" s="115"/>
      <c r="E8" s="115"/>
    </row>
    <row r="9" spans="2:4" ht="15.75">
      <c r="B9" s="59"/>
      <c r="C9" s="59"/>
      <c r="D9" s="59"/>
    </row>
    <row r="10" spans="2:5" ht="15.75">
      <c r="B10" s="188" t="s">
        <v>873</v>
      </c>
      <c r="C10" s="188"/>
      <c r="D10" s="188"/>
      <c r="E10" s="242"/>
    </row>
    <row r="11" spans="2:5" ht="47.25" customHeight="1">
      <c r="B11" s="190" t="s">
        <v>891</v>
      </c>
      <c r="C11" s="190"/>
      <c r="D11" s="190"/>
      <c r="E11" s="242"/>
    </row>
    <row r="12" spans="2:4" ht="15.75">
      <c r="B12" s="192"/>
      <c r="C12" s="192"/>
      <c r="D12" s="192"/>
    </row>
    <row r="13" spans="2:4" ht="15.75" customHeight="1">
      <c r="B13" s="243"/>
      <c r="C13" s="250"/>
      <c r="D13" s="250"/>
    </row>
    <row r="14" spans="2:5" ht="50.25" customHeight="1">
      <c r="B14" s="226" t="s">
        <v>844</v>
      </c>
      <c r="C14" s="226" t="s">
        <v>111</v>
      </c>
      <c r="D14" s="227" t="s">
        <v>269</v>
      </c>
      <c r="E14" s="226" t="s">
        <v>111</v>
      </c>
    </row>
    <row r="15" spans="2:5" ht="15.75">
      <c r="B15" s="228" t="s">
        <v>846</v>
      </c>
      <c r="C15" s="235">
        <f>SUM(C17:C17)</f>
        <v>2500</v>
      </c>
      <c r="D15" s="251">
        <f>SUM(D17:D17)</f>
        <v>2400</v>
      </c>
      <c r="E15" s="235">
        <f>SUM(E17:E17)</f>
        <v>4900</v>
      </c>
    </row>
    <row r="16" spans="2:4" ht="8.25" customHeight="1">
      <c r="B16" s="192"/>
      <c r="C16" s="192"/>
      <c r="D16" s="192"/>
    </row>
    <row r="17" spans="2:5" ht="15.75">
      <c r="B17" s="202" t="s">
        <v>847</v>
      </c>
      <c r="C17" s="3">
        <v>2500</v>
      </c>
      <c r="D17" s="3">
        <v>2400</v>
      </c>
      <c r="E17" s="3">
        <f>D17+C17</f>
        <v>4900</v>
      </c>
    </row>
  </sheetData>
  <sheetProtection/>
  <mergeCells count="7">
    <mergeCell ref="B11:E11"/>
    <mergeCell ref="B1:E1"/>
    <mergeCell ref="B2:E2"/>
    <mergeCell ref="B3:E3"/>
    <mergeCell ref="B4:E4"/>
    <mergeCell ref="B8:E8"/>
    <mergeCell ref="B10:E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.375" style="0" customWidth="1"/>
    <col min="2" max="2" width="57.00390625" style="5" customWidth="1"/>
    <col min="3" max="3" width="12.375" style="0" hidden="1" customWidth="1"/>
    <col min="4" max="4" width="12.25390625" style="0" hidden="1" customWidth="1"/>
    <col min="5" max="5" width="12.625" style="0" hidden="1" customWidth="1"/>
    <col min="6" max="8" width="9.125" style="0" hidden="1" customWidth="1"/>
    <col min="9" max="10" width="0" style="0" hidden="1" customWidth="1"/>
  </cols>
  <sheetData>
    <row r="1" spans="4:14" ht="15.75">
      <c r="D1" s="5"/>
      <c r="F1" s="238"/>
      <c r="G1" s="238"/>
      <c r="H1" s="238"/>
      <c r="I1" s="238"/>
      <c r="N1" s="239" t="s">
        <v>892</v>
      </c>
    </row>
    <row r="2" spans="4:14" ht="15.75" hidden="1">
      <c r="D2" s="5"/>
      <c r="F2" s="238"/>
      <c r="G2" s="238"/>
      <c r="H2" s="238"/>
      <c r="I2" s="238"/>
      <c r="N2" s="239" t="s">
        <v>256</v>
      </c>
    </row>
    <row r="3" spans="4:14" ht="15.75">
      <c r="D3" s="5"/>
      <c r="F3" s="238"/>
      <c r="G3" s="238"/>
      <c r="H3" s="238"/>
      <c r="I3" s="238"/>
      <c r="N3" s="239" t="s">
        <v>257</v>
      </c>
    </row>
    <row r="4" spans="4:14" ht="15.75">
      <c r="D4" s="5"/>
      <c r="F4" s="238"/>
      <c r="G4" s="238"/>
      <c r="H4" s="238"/>
      <c r="I4" s="238"/>
      <c r="N4" s="239" t="s">
        <v>258</v>
      </c>
    </row>
    <row r="5" spans="4:14" ht="15.75" customHeight="1">
      <c r="D5" s="5"/>
      <c r="F5" s="240"/>
      <c r="G5" s="240"/>
      <c r="H5" s="240"/>
      <c r="I5" s="240"/>
      <c r="N5" s="241" t="s">
        <v>673</v>
      </c>
    </row>
    <row r="6" spans="4:14" ht="15.75" customHeight="1">
      <c r="D6" s="5"/>
      <c r="F6" s="240"/>
      <c r="G6" s="240"/>
      <c r="H6" s="240"/>
      <c r="I6" s="240"/>
      <c r="N6" s="241"/>
    </row>
    <row r="7" spans="4:14" ht="15.75" customHeight="1">
      <c r="D7" s="59"/>
      <c r="N7" s="239" t="s">
        <v>893</v>
      </c>
    </row>
    <row r="8" spans="4:14" ht="15.75" customHeight="1">
      <c r="D8" s="5"/>
      <c r="N8" s="59" t="s">
        <v>841</v>
      </c>
    </row>
    <row r="9" ht="15.75">
      <c r="B9" s="59"/>
    </row>
    <row r="10" spans="2:3" ht="13.5">
      <c r="B10" s="188" t="s">
        <v>873</v>
      </c>
      <c r="C10" s="242"/>
    </row>
    <row r="11" spans="2:3" ht="47.25" customHeight="1">
      <c r="B11" s="190" t="s">
        <v>894</v>
      </c>
      <c r="C11" s="242"/>
    </row>
    <row r="12" ht="15.75">
      <c r="B12" s="192"/>
    </row>
    <row r="13" spans="2:14" ht="15.75" customHeight="1">
      <c r="B13" s="243"/>
      <c r="C13" s="252" t="s">
        <v>111</v>
      </c>
      <c r="D13" s="252"/>
      <c r="E13" s="252"/>
      <c r="F13" s="253"/>
      <c r="G13" t="s">
        <v>875</v>
      </c>
      <c r="K13" s="254" t="s">
        <v>111</v>
      </c>
      <c r="L13" s="254"/>
      <c r="M13" s="254"/>
      <c r="N13" s="254"/>
    </row>
    <row r="14" spans="2:14" ht="85.5" customHeight="1">
      <c r="B14" s="226" t="s">
        <v>844</v>
      </c>
      <c r="C14" s="226" t="s">
        <v>111</v>
      </c>
      <c r="D14" s="245" t="s">
        <v>876</v>
      </c>
      <c r="E14" s="245" t="s">
        <v>877</v>
      </c>
      <c r="F14" s="245" t="s">
        <v>895</v>
      </c>
      <c r="G14" s="226" t="s">
        <v>111</v>
      </c>
      <c r="H14" s="245" t="s">
        <v>876</v>
      </c>
      <c r="I14" s="245" t="s">
        <v>877</v>
      </c>
      <c r="J14" s="245" t="s">
        <v>895</v>
      </c>
      <c r="K14" s="226" t="s">
        <v>111</v>
      </c>
      <c r="L14" s="245" t="s">
        <v>876</v>
      </c>
      <c r="M14" s="245" t="s">
        <v>877</v>
      </c>
      <c r="N14" s="245" t="s">
        <v>895</v>
      </c>
    </row>
    <row r="15" spans="2:14" ht="15.75">
      <c r="B15" s="228" t="s">
        <v>846</v>
      </c>
      <c r="C15" s="255">
        <f>SUM(C17:C17)</f>
        <v>0</v>
      </c>
      <c r="D15" s="255">
        <f>SUM(D17:D17)</f>
        <v>0</v>
      </c>
      <c r="E15" s="255">
        <f>SUM(E17:E17)</f>
        <v>0</v>
      </c>
      <c r="F15" s="255">
        <f>SUM(F17:F18)</f>
        <v>0</v>
      </c>
      <c r="G15" s="256">
        <f>SUM(G17:G18)</f>
        <v>22068.276</v>
      </c>
      <c r="H15" s="256">
        <f>SUM(H17:H18)</f>
        <v>5320.3</v>
      </c>
      <c r="I15" s="256">
        <f>SUM(I17:I18)</f>
        <v>1496.26</v>
      </c>
      <c r="J15" s="256">
        <f>SUM(J17:J18)</f>
        <v>15251.716</v>
      </c>
      <c r="K15" s="257">
        <f>C15+G15</f>
        <v>22068.276</v>
      </c>
      <c r="L15" s="257">
        <f>D15+H15</f>
        <v>5320.3</v>
      </c>
      <c r="M15" s="257">
        <f>E15+I15</f>
        <v>1496.26</v>
      </c>
      <c r="N15" s="256">
        <f>SUM(N17:N18)</f>
        <v>15251.716</v>
      </c>
    </row>
    <row r="16" spans="2:14" ht="8.25" customHeight="1">
      <c r="B16" s="192"/>
      <c r="C16" s="258"/>
      <c r="D16" s="258"/>
      <c r="E16" s="258"/>
      <c r="F16" s="258"/>
      <c r="G16" s="259"/>
      <c r="H16" s="259"/>
      <c r="I16" s="259"/>
      <c r="J16" s="259"/>
      <c r="K16" s="260"/>
      <c r="L16" s="260"/>
      <c r="M16" s="260"/>
      <c r="N16" s="260"/>
    </row>
    <row r="17" spans="2:14" ht="15.75">
      <c r="B17" s="202" t="s">
        <v>847</v>
      </c>
      <c r="C17" s="258">
        <v>0</v>
      </c>
      <c r="D17" s="258">
        <v>0</v>
      </c>
      <c r="E17" s="258">
        <v>0</v>
      </c>
      <c r="F17" s="258">
        <v>0</v>
      </c>
      <c r="G17" s="259">
        <f>H17+I17+J17</f>
        <v>21639.43</v>
      </c>
      <c r="H17" s="259">
        <v>5244.5</v>
      </c>
      <c r="I17" s="259">
        <v>1439.52</v>
      </c>
      <c r="J17" s="259">
        <v>14955.41</v>
      </c>
      <c r="K17" s="260">
        <f aca="true" t="shared" si="0" ref="K17:N18">C17+G17</f>
        <v>21639.43</v>
      </c>
      <c r="L17" s="260">
        <f t="shared" si="0"/>
        <v>5244.5</v>
      </c>
      <c r="M17" s="260">
        <f t="shared" si="0"/>
        <v>1439.52</v>
      </c>
      <c r="N17" s="260">
        <f t="shared" si="0"/>
        <v>14955.41</v>
      </c>
    </row>
    <row r="18" spans="2:14" ht="15.75">
      <c r="B18" s="5" t="s">
        <v>852</v>
      </c>
      <c r="C18" s="258">
        <v>0</v>
      </c>
      <c r="D18" s="258">
        <v>0</v>
      </c>
      <c r="E18" s="258">
        <v>0</v>
      </c>
      <c r="F18" s="258">
        <v>0</v>
      </c>
      <c r="G18" s="259">
        <f>H18+I18+J18</f>
        <v>428.846</v>
      </c>
      <c r="H18" s="259">
        <v>75.8</v>
      </c>
      <c r="I18" s="259">
        <v>56.74</v>
      </c>
      <c r="J18" s="259">
        <v>296.306</v>
      </c>
      <c r="K18" s="260">
        <f t="shared" si="0"/>
        <v>428.846</v>
      </c>
      <c r="L18" s="260">
        <f t="shared" si="0"/>
        <v>75.8</v>
      </c>
      <c r="M18" s="260">
        <f t="shared" si="0"/>
        <v>56.74</v>
      </c>
      <c r="N18" s="260">
        <f t="shared" si="0"/>
        <v>296.306</v>
      </c>
    </row>
  </sheetData>
  <sheetProtection/>
  <mergeCells count="3">
    <mergeCell ref="B10:C10"/>
    <mergeCell ref="B11:C11"/>
    <mergeCell ref="K13:N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2"/>
  <sheetViews>
    <sheetView zoomScalePageLayoutView="0" workbookViewId="0" topLeftCell="A1">
      <selection activeCell="A1" sqref="A1:IV16384"/>
    </sheetView>
  </sheetViews>
  <sheetFormatPr defaultColWidth="8.875" defaultRowHeight="12.75"/>
  <cols>
    <col min="1" max="1" width="54.375" style="61" customWidth="1"/>
    <col min="2" max="2" width="5.75390625" style="61" customWidth="1"/>
    <col min="3" max="3" width="5.125" style="62" customWidth="1"/>
    <col min="4" max="4" width="4.875" style="62" customWidth="1"/>
    <col min="5" max="5" width="10.875" style="62" customWidth="1"/>
    <col min="6" max="6" width="5.625" style="62" customWidth="1"/>
    <col min="7" max="7" width="15.875" style="62" hidden="1" customWidth="1"/>
    <col min="8" max="8" width="13.625" style="62" hidden="1" customWidth="1"/>
    <col min="9" max="9" width="15.125" style="63" customWidth="1"/>
    <col min="10" max="10" width="8.875" style="60" hidden="1" customWidth="1"/>
    <col min="11" max="11" width="12.125" style="60" hidden="1" customWidth="1"/>
    <col min="12" max="13" width="8.875" style="60" hidden="1" customWidth="1"/>
    <col min="14" max="16384" width="8.875" style="60" customWidth="1"/>
  </cols>
  <sheetData>
    <row r="1" spans="1:9" ht="15.75" customHeight="1">
      <c r="A1" s="128" t="s">
        <v>255</v>
      </c>
      <c r="B1" s="128"/>
      <c r="C1" s="128"/>
      <c r="D1" s="128"/>
      <c r="E1" s="128"/>
      <c r="F1" s="128"/>
      <c r="G1" s="128"/>
      <c r="H1" s="128"/>
      <c r="I1" s="128"/>
    </row>
    <row r="2" spans="1:9" ht="15.75" customHeight="1" hidden="1">
      <c r="A2" s="128" t="s">
        <v>256</v>
      </c>
      <c r="B2" s="128"/>
      <c r="C2" s="128"/>
      <c r="D2" s="128"/>
      <c r="E2" s="128"/>
      <c r="F2" s="128"/>
      <c r="G2" s="128"/>
      <c r="H2" s="128"/>
      <c r="I2" s="128"/>
    </row>
    <row r="3" spans="1:9" ht="15.75" customHeight="1">
      <c r="A3" s="128" t="s">
        <v>257</v>
      </c>
      <c r="B3" s="128"/>
      <c r="C3" s="128"/>
      <c r="D3" s="128"/>
      <c r="E3" s="128"/>
      <c r="F3" s="128"/>
      <c r="G3" s="128"/>
      <c r="H3" s="128"/>
      <c r="I3" s="128"/>
    </row>
    <row r="4" spans="1:9" ht="17.25" customHeight="1">
      <c r="A4" s="128" t="s">
        <v>258</v>
      </c>
      <c r="B4" s="128"/>
      <c r="C4" s="128"/>
      <c r="D4" s="128"/>
      <c r="E4" s="128"/>
      <c r="F4" s="128"/>
      <c r="G4" s="128"/>
      <c r="H4" s="128"/>
      <c r="I4" s="128"/>
    </row>
    <row r="5" spans="1:9" ht="15.75" customHeight="1">
      <c r="A5" s="129" t="s">
        <v>259</v>
      </c>
      <c r="B5" s="129"/>
      <c r="C5" s="129"/>
      <c r="D5" s="129"/>
      <c r="E5" s="129"/>
      <c r="F5" s="129"/>
      <c r="G5" s="129"/>
      <c r="H5" s="129"/>
      <c r="I5" s="129"/>
    </row>
    <row r="6" spans="1:9" ht="15.75">
      <c r="A6" s="130"/>
      <c r="B6" s="130"/>
      <c r="C6" s="130"/>
      <c r="D6" s="130"/>
      <c r="E6" s="130"/>
      <c r="F6" s="130"/>
      <c r="G6" s="130"/>
      <c r="H6" s="130"/>
      <c r="I6" s="130"/>
    </row>
    <row r="7" spans="1:9" ht="18" customHeight="1">
      <c r="A7" s="123" t="s">
        <v>260</v>
      </c>
      <c r="B7" s="123"/>
      <c r="C7" s="124"/>
      <c r="D7" s="124"/>
      <c r="E7" s="124"/>
      <c r="F7" s="124"/>
      <c r="G7" s="124"/>
      <c r="H7" s="124"/>
      <c r="I7" s="125"/>
    </row>
    <row r="8" spans="1:9" ht="21" customHeight="1">
      <c r="A8" s="123" t="s">
        <v>261</v>
      </c>
      <c r="B8" s="123"/>
      <c r="C8" s="124"/>
      <c r="D8" s="124"/>
      <c r="E8" s="124"/>
      <c r="F8" s="124"/>
      <c r="G8" s="124"/>
      <c r="H8" s="124"/>
      <c r="I8" s="125"/>
    </row>
    <row r="9" spans="7:9" ht="15.75">
      <c r="G9" s="63" t="s">
        <v>262</v>
      </c>
      <c r="I9" s="63" t="s">
        <v>262</v>
      </c>
    </row>
    <row r="10" spans="1:9" ht="45.75" customHeight="1">
      <c r="A10" s="64" t="s">
        <v>263</v>
      </c>
      <c r="B10" s="64" t="s">
        <v>264</v>
      </c>
      <c r="C10" s="65" t="s">
        <v>265</v>
      </c>
      <c r="D10" s="65" t="s">
        <v>266</v>
      </c>
      <c r="E10" s="65" t="s">
        <v>267</v>
      </c>
      <c r="F10" s="65" t="s">
        <v>268</v>
      </c>
      <c r="G10" s="66" t="s">
        <v>111</v>
      </c>
      <c r="H10" s="67" t="s">
        <v>269</v>
      </c>
      <c r="I10" s="66" t="s">
        <v>111</v>
      </c>
    </row>
    <row r="11" spans="1:9" ht="14.25" customHeight="1">
      <c r="A11" s="68">
        <v>1</v>
      </c>
      <c r="B11" s="68">
        <v>2</v>
      </c>
      <c r="C11" s="68" t="s">
        <v>270</v>
      </c>
      <c r="D11" s="68" t="s">
        <v>271</v>
      </c>
      <c r="E11" s="68" t="s">
        <v>272</v>
      </c>
      <c r="F11" s="68" t="s">
        <v>273</v>
      </c>
      <c r="G11" s="69">
        <v>7</v>
      </c>
      <c r="H11" s="68"/>
      <c r="I11" s="69">
        <v>7</v>
      </c>
    </row>
    <row r="12" spans="1:10" s="74" customFormat="1" ht="16.5" customHeight="1">
      <c r="A12" s="70" t="s">
        <v>274</v>
      </c>
      <c r="B12" s="70"/>
      <c r="C12" s="71"/>
      <c r="D12" s="71"/>
      <c r="E12" s="71"/>
      <c r="F12" s="71"/>
      <c r="G12" s="72">
        <f>SUM(G14,G187,G236,G317,G380,G508)</f>
        <v>668838.73</v>
      </c>
      <c r="H12" s="72">
        <f>SUM(H14,H187,H236,H317,H380,H508)</f>
        <v>155653.34</v>
      </c>
      <c r="I12" s="72">
        <f>SUM(I14,I187,I236,I317,I380,I508)</f>
        <v>824692.0699999998</v>
      </c>
      <c r="J12" s="73"/>
    </row>
    <row r="13" spans="1:9" s="74" customFormat="1" ht="9" customHeight="1">
      <c r="A13" s="70"/>
      <c r="B13" s="70"/>
      <c r="C13" s="71"/>
      <c r="D13" s="71"/>
      <c r="E13" s="71"/>
      <c r="F13" s="71"/>
      <c r="G13" s="72"/>
      <c r="H13" s="71"/>
      <c r="I13" s="72"/>
    </row>
    <row r="14" spans="1:12" s="77" customFormat="1" ht="31.5">
      <c r="A14" s="75" t="s">
        <v>275</v>
      </c>
      <c r="B14" s="71" t="s">
        <v>276</v>
      </c>
      <c r="C14" s="71"/>
      <c r="D14" s="71"/>
      <c r="E14" s="71"/>
      <c r="F14" s="71"/>
      <c r="G14" s="72">
        <f>SUM(G15,G53,G77,G166,G113,)</f>
        <v>146615.4</v>
      </c>
      <c r="H14" s="72">
        <f>SUM(H15,H53,H77,H166,H113,)</f>
        <v>11483.765</v>
      </c>
      <c r="I14" s="72">
        <f>SUM(I15,I53,I77,I166,I113,)</f>
        <v>158099.16499999998</v>
      </c>
      <c r="J14" s="76"/>
      <c r="K14" s="76"/>
      <c r="L14" s="76"/>
    </row>
    <row r="15" spans="1:12" s="74" customFormat="1" ht="15.75">
      <c r="A15" s="78" t="s">
        <v>277</v>
      </c>
      <c r="B15" s="79" t="s">
        <v>276</v>
      </c>
      <c r="C15" s="79" t="s">
        <v>117</v>
      </c>
      <c r="D15" s="79" t="s">
        <v>114</v>
      </c>
      <c r="E15" s="79"/>
      <c r="F15" s="79"/>
      <c r="G15" s="80">
        <f>SUM(G16,G39,G43,G36)</f>
        <v>37621.49999999999</v>
      </c>
      <c r="H15" s="80">
        <f>SUM(H16,H39,H43,H36)</f>
        <v>999.9549999999999</v>
      </c>
      <c r="I15" s="80">
        <f>SUM(I16,I39,I43,I36)</f>
        <v>38621.454999999994</v>
      </c>
      <c r="J15" s="81"/>
      <c r="K15" s="81"/>
      <c r="L15" s="81"/>
    </row>
    <row r="16" spans="1:12" s="74" customFormat="1" ht="63">
      <c r="A16" s="78" t="s">
        <v>278</v>
      </c>
      <c r="B16" s="79" t="s">
        <v>276</v>
      </c>
      <c r="C16" s="79" t="s">
        <v>117</v>
      </c>
      <c r="D16" s="79" t="s">
        <v>279</v>
      </c>
      <c r="E16" s="79"/>
      <c r="F16" s="79"/>
      <c r="G16" s="80">
        <f>SUM(G17,G33)</f>
        <v>27013.299999999996</v>
      </c>
      <c r="H16" s="80">
        <f>SUM(H17,H33)</f>
        <v>-665.56</v>
      </c>
      <c r="I16" s="80">
        <f>SUM(I17,I33)</f>
        <v>26347.739999999998</v>
      </c>
      <c r="J16" s="81"/>
      <c r="K16" s="81"/>
      <c r="L16" s="81"/>
    </row>
    <row r="17" spans="1:12" s="74" customFormat="1" ht="63">
      <c r="A17" s="78" t="s">
        <v>280</v>
      </c>
      <c r="B17" s="79" t="s">
        <v>276</v>
      </c>
      <c r="C17" s="79" t="s">
        <v>117</v>
      </c>
      <c r="D17" s="79" t="s">
        <v>279</v>
      </c>
      <c r="E17" s="79" t="s">
        <v>281</v>
      </c>
      <c r="F17" s="79"/>
      <c r="G17" s="82">
        <f>SUM(G18,G23,G26,G29,G31)</f>
        <v>26973.299999999996</v>
      </c>
      <c r="H17" s="82">
        <f>SUM(H18,H23,H26,H29,H31)</f>
        <v>-665.56</v>
      </c>
      <c r="I17" s="82">
        <f>SUM(I18,I23,I26,I29,I31)</f>
        <v>26307.739999999998</v>
      </c>
      <c r="J17" s="81"/>
      <c r="K17" s="81"/>
      <c r="L17" s="81"/>
    </row>
    <row r="18" spans="1:12" s="74" customFormat="1" ht="15.75">
      <c r="A18" s="78" t="s">
        <v>282</v>
      </c>
      <c r="B18" s="79" t="s">
        <v>276</v>
      </c>
      <c r="C18" s="79" t="s">
        <v>117</v>
      </c>
      <c r="D18" s="79" t="s">
        <v>279</v>
      </c>
      <c r="E18" s="79" t="s">
        <v>283</v>
      </c>
      <c r="F18" s="79"/>
      <c r="G18" s="82">
        <f>SUM(G19:G22)</f>
        <v>25352.2</v>
      </c>
      <c r="H18" s="82">
        <f>SUM(H19:H22)</f>
        <v>-665.52</v>
      </c>
      <c r="I18" s="82">
        <f>SUM(I19:I22)</f>
        <v>24686.68</v>
      </c>
      <c r="J18" s="81"/>
      <c r="K18" s="81"/>
      <c r="L18" s="81"/>
    </row>
    <row r="19" spans="1:12" s="74" customFormat="1" ht="15.75">
      <c r="A19" s="78" t="s">
        <v>284</v>
      </c>
      <c r="B19" s="79" t="s">
        <v>276</v>
      </c>
      <c r="C19" s="79" t="s">
        <v>117</v>
      </c>
      <c r="D19" s="79" t="s">
        <v>279</v>
      </c>
      <c r="E19" s="79" t="s">
        <v>283</v>
      </c>
      <c r="F19" s="79" t="s">
        <v>285</v>
      </c>
      <c r="G19" s="82">
        <f>13335+4027.2</f>
        <v>17362.2</v>
      </c>
      <c r="H19" s="79"/>
      <c r="I19" s="82">
        <f>SUM(G19:H19)</f>
        <v>17362.2</v>
      </c>
      <c r="J19" s="81"/>
      <c r="K19" s="81"/>
      <c r="L19" s="81"/>
    </row>
    <row r="20" spans="1:12" s="74" customFormat="1" ht="31.5">
      <c r="A20" s="78" t="s">
        <v>286</v>
      </c>
      <c r="B20" s="79" t="s">
        <v>276</v>
      </c>
      <c r="C20" s="79" t="s">
        <v>117</v>
      </c>
      <c r="D20" s="79" t="s">
        <v>279</v>
      </c>
      <c r="E20" s="79" t="s">
        <v>283</v>
      </c>
      <c r="F20" s="79" t="s">
        <v>287</v>
      </c>
      <c r="G20" s="82">
        <v>200</v>
      </c>
      <c r="H20" s="79"/>
      <c r="I20" s="82">
        <f>SUM(G20:H20)</f>
        <v>200</v>
      </c>
      <c r="J20" s="81"/>
      <c r="K20" s="81"/>
      <c r="L20" s="81"/>
    </row>
    <row r="21" spans="1:12" s="74" customFormat="1" ht="30.75" customHeight="1">
      <c r="A21" s="78" t="s">
        <v>288</v>
      </c>
      <c r="B21" s="79" t="s">
        <v>276</v>
      </c>
      <c r="C21" s="79" t="s">
        <v>117</v>
      </c>
      <c r="D21" s="79" t="s">
        <v>279</v>
      </c>
      <c r="E21" s="79" t="s">
        <v>283</v>
      </c>
      <c r="F21" s="79" t="s">
        <v>289</v>
      </c>
      <c r="G21" s="82"/>
      <c r="H21" s="82">
        <v>1302</v>
      </c>
      <c r="I21" s="82">
        <f>SUM(G21:H21)</f>
        <v>1302</v>
      </c>
      <c r="J21" s="81"/>
      <c r="K21" s="81"/>
      <c r="L21" s="81"/>
    </row>
    <row r="22" spans="1:12" s="74" customFormat="1" ht="31.5">
      <c r="A22" s="78" t="s">
        <v>290</v>
      </c>
      <c r="B22" s="79" t="s">
        <v>276</v>
      </c>
      <c r="C22" s="79" t="s">
        <v>117</v>
      </c>
      <c r="D22" s="79" t="s">
        <v>279</v>
      </c>
      <c r="E22" s="79" t="s">
        <v>283</v>
      </c>
      <c r="F22" s="79" t="s">
        <v>291</v>
      </c>
      <c r="G22" s="82">
        <v>7790</v>
      </c>
      <c r="H22" s="83">
        <v>-1967.52</v>
      </c>
      <c r="I22" s="82">
        <f>SUM(G22:H22)</f>
        <v>5822.48</v>
      </c>
      <c r="J22" s="79"/>
      <c r="K22" s="81"/>
      <c r="L22" s="81"/>
    </row>
    <row r="23" spans="1:12" s="74" customFormat="1" ht="47.25">
      <c r="A23" s="78" t="s">
        <v>292</v>
      </c>
      <c r="B23" s="79" t="s">
        <v>276</v>
      </c>
      <c r="C23" s="79" t="s">
        <v>117</v>
      </c>
      <c r="D23" s="79" t="s">
        <v>279</v>
      </c>
      <c r="E23" s="79" t="s">
        <v>293</v>
      </c>
      <c r="F23" s="79"/>
      <c r="G23" s="82">
        <f>SUM(G24:G25)</f>
        <v>1461.3</v>
      </c>
      <c r="H23" s="82">
        <f>SUM(H24:H25)</f>
        <v>0</v>
      </c>
      <c r="I23" s="82">
        <f>SUM(I24:I25)</f>
        <v>1461.3</v>
      </c>
      <c r="J23" s="81"/>
      <c r="K23" s="81"/>
      <c r="L23" s="81"/>
    </row>
    <row r="24" spans="1:12" s="74" customFormat="1" ht="15.75">
      <c r="A24" s="78" t="s">
        <v>284</v>
      </c>
      <c r="B24" s="79" t="s">
        <v>276</v>
      </c>
      <c r="C24" s="79" t="s">
        <v>117</v>
      </c>
      <c r="D24" s="79" t="s">
        <v>279</v>
      </c>
      <c r="E24" s="79" t="s">
        <v>293</v>
      </c>
      <c r="F24" s="79" t="s">
        <v>285</v>
      </c>
      <c r="G24" s="82">
        <f>1107+334.3</f>
        <v>1441.3</v>
      </c>
      <c r="H24" s="79"/>
      <c r="I24" s="82">
        <f>SUM(G24:H24)</f>
        <v>1441.3</v>
      </c>
      <c r="J24" s="81"/>
      <c r="K24" s="81"/>
      <c r="L24" s="81"/>
    </row>
    <row r="25" spans="1:12" s="74" customFormat="1" ht="31.5">
      <c r="A25" s="78" t="s">
        <v>286</v>
      </c>
      <c r="B25" s="79" t="s">
        <v>276</v>
      </c>
      <c r="C25" s="79" t="s">
        <v>117</v>
      </c>
      <c r="D25" s="79" t="s">
        <v>279</v>
      </c>
      <c r="E25" s="79" t="s">
        <v>293</v>
      </c>
      <c r="F25" s="79" t="s">
        <v>287</v>
      </c>
      <c r="G25" s="82">
        <v>20</v>
      </c>
      <c r="H25" s="79"/>
      <c r="I25" s="82">
        <f>SUM(G25:H25)</f>
        <v>20</v>
      </c>
      <c r="J25" s="81"/>
      <c r="K25" s="81"/>
      <c r="L25" s="81"/>
    </row>
    <row r="26" spans="1:12" s="74" customFormat="1" ht="192" customHeight="1">
      <c r="A26" s="78" t="s">
        <v>294</v>
      </c>
      <c r="B26" s="79" t="s">
        <v>276</v>
      </c>
      <c r="C26" s="79" t="s">
        <v>117</v>
      </c>
      <c r="D26" s="79" t="s">
        <v>279</v>
      </c>
      <c r="E26" s="79" t="s">
        <v>295</v>
      </c>
      <c r="F26" s="79"/>
      <c r="G26" s="82">
        <f>SUM(G27:G28)</f>
        <v>112.1</v>
      </c>
      <c r="H26" s="82">
        <f>SUM(H27:H28)</f>
        <v>-0.04</v>
      </c>
      <c r="I26" s="82">
        <f>SUM(I27:I28)</f>
        <v>112.05999999999999</v>
      </c>
      <c r="J26" s="81"/>
      <c r="K26" s="81"/>
      <c r="L26" s="81"/>
    </row>
    <row r="27" spans="1:12" s="74" customFormat="1" ht="15.75">
      <c r="A27" s="78" t="s">
        <v>284</v>
      </c>
      <c r="B27" s="79" t="s">
        <v>276</v>
      </c>
      <c r="C27" s="79" t="s">
        <v>117</v>
      </c>
      <c r="D27" s="79" t="s">
        <v>279</v>
      </c>
      <c r="E27" s="79" t="s">
        <v>295</v>
      </c>
      <c r="F27" s="79" t="s">
        <v>285</v>
      </c>
      <c r="G27" s="82">
        <v>112.1</v>
      </c>
      <c r="H27" s="82">
        <v>-0.04</v>
      </c>
      <c r="I27" s="82">
        <f>SUM(G27:H27)</f>
        <v>112.05999999999999</v>
      </c>
      <c r="J27" s="81"/>
      <c r="K27" s="81"/>
      <c r="L27" s="81"/>
    </row>
    <row r="28" spans="1:12" s="74" customFormat="1" ht="31.5" hidden="1">
      <c r="A28" s="78" t="s">
        <v>290</v>
      </c>
      <c r="B28" s="79" t="s">
        <v>276</v>
      </c>
      <c r="C28" s="79" t="s">
        <v>117</v>
      </c>
      <c r="D28" s="79" t="s">
        <v>279</v>
      </c>
      <c r="E28" s="79" t="s">
        <v>295</v>
      </c>
      <c r="F28" s="79" t="s">
        <v>291</v>
      </c>
      <c r="G28" s="82">
        <v>0</v>
      </c>
      <c r="H28" s="79"/>
      <c r="I28" s="82">
        <v>0</v>
      </c>
      <c r="J28" s="81"/>
      <c r="K28" s="81"/>
      <c r="L28" s="81"/>
    </row>
    <row r="29" spans="1:12" s="74" customFormat="1" ht="78.75">
      <c r="A29" s="84" t="s">
        <v>296</v>
      </c>
      <c r="B29" s="79" t="s">
        <v>276</v>
      </c>
      <c r="C29" s="79" t="s">
        <v>117</v>
      </c>
      <c r="D29" s="79" t="s">
        <v>279</v>
      </c>
      <c r="E29" s="85" t="s">
        <v>297</v>
      </c>
      <c r="F29" s="79"/>
      <c r="G29" s="82">
        <f>G30</f>
        <v>39.6</v>
      </c>
      <c r="H29" s="82">
        <f>H30</f>
        <v>0</v>
      </c>
      <c r="I29" s="82">
        <f>I30</f>
        <v>39.6</v>
      </c>
      <c r="J29" s="81"/>
      <c r="K29" s="81"/>
      <c r="L29" s="81"/>
    </row>
    <row r="30" spans="1:12" s="74" customFormat="1" ht="31.5">
      <c r="A30" s="78" t="s">
        <v>290</v>
      </c>
      <c r="B30" s="79" t="s">
        <v>276</v>
      </c>
      <c r="C30" s="79" t="s">
        <v>117</v>
      </c>
      <c r="D30" s="79" t="s">
        <v>279</v>
      </c>
      <c r="E30" s="85" t="s">
        <v>297</v>
      </c>
      <c r="F30" s="79" t="s">
        <v>291</v>
      </c>
      <c r="G30" s="82">
        <v>39.6</v>
      </c>
      <c r="H30" s="82">
        <v>0</v>
      </c>
      <c r="I30" s="82">
        <f>SUM(G30:H30)</f>
        <v>39.6</v>
      </c>
      <c r="J30" s="81"/>
      <c r="K30" s="81"/>
      <c r="L30" s="81"/>
    </row>
    <row r="31" spans="1:12" s="74" customFormat="1" ht="110.25">
      <c r="A31" s="86" t="s">
        <v>298</v>
      </c>
      <c r="B31" s="79" t="s">
        <v>276</v>
      </c>
      <c r="C31" s="79" t="s">
        <v>117</v>
      </c>
      <c r="D31" s="79" t="s">
        <v>279</v>
      </c>
      <c r="E31" s="79" t="s">
        <v>299</v>
      </c>
      <c r="F31" s="79"/>
      <c r="G31" s="82">
        <f>G32</f>
        <v>8.1</v>
      </c>
      <c r="H31" s="82">
        <f>H32</f>
        <v>0</v>
      </c>
      <c r="I31" s="82">
        <f>I32</f>
        <v>8.1</v>
      </c>
      <c r="J31" s="81"/>
      <c r="K31" s="81"/>
      <c r="L31" s="81"/>
    </row>
    <row r="32" spans="1:12" s="74" customFormat="1" ht="31.5">
      <c r="A32" s="78" t="s">
        <v>290</v>
      </c>
      <c r="B32" s="79" t="s">
        <v>276</v>
      </c>
      <c r="C32" s="79" t="s">
        <v>117</v>
      </c>
      <c r="D32" s="79" t="s">
        <v>279</v>
      </c>
      <c r="E32" s="79" t="s">
        <v>299</v>
      </c>
      <c r="F32" s="79" t="s">
        <v>291</v>
      </c>
      <c r="G32" s="82">
        <v>8.1</v>
      </c>
      <c r="H32" s="82">
        <v>0</v>
      </c>
      <c r="I32" s="82">
        <f>SUM(G32:H32)</f>
        <v>8.1</v>
      </c>
      <c r="J32" s="81"/>
      <c r="K32" s="81"/>
      <c r="L32" s="81"/>
    </row>
    <row r="33" spans="1:12" s="74" customFormat="1" ht="15.75">
      <c r="A33" s="78" t="s">
        <v>300</v>
      </c>
      <c r="B33" s="79" t="s">
        <v>276</v>
      </c>
      <c r="C33" s="79" t="s">
        <v>117</v>
      </c>
      <c r="D33" s="79" t="s">
        <v>279</v>
      </c>
      <c r="E33" s="79" t="s">
        <v>301</v>
      </c>
      <c r="F33" s="79"/>
      <c r="G33" s="82">
        <f aca="true" t="shared" si="0" ref="G33:I34">G34</f>
        <v>40</v>
      </c>
      <c r="H33" s="82">
        <f t="shared" si="0"/>
        <v>0</v>
      </c>
      <c r="I33" s="82">
        <f t="shared" si="0"/>
        <v>40</v>
      </c>
      <c r="J33" s="81"/>
      <c r="K33" s="81"/>
      <c r="L33" s="81"/>
    </row>
    <row r="34" spans="1:12" s="74" customFormat="1" ht="63">
      <c r="A34" s="78" t="s">
        <v>302</v>
      </c>
      <c r="B34" s="79" t="s">
        <v>276</v>
      </c>
      <c r="C34" s="79" t="s">
        <v>117</v>
      </c>
      <c r="D34" s="79" t="s">
        <v>279</v>
      </c>
      <c r="E34" s="79" t="s">
        <v>303</v>
      </c>
      <c r="F34" s="79"/>
      <c r="G34" s="82">
        <f t="shared" si="0"/>
        <v>40</v>
      </c>
      <c r="H34" s="82">
        <f t="shared" si="0"/>
        <v>0</v>
      </c>
      <c r="I34" s="82">
        <f t="shared" si="0"/>
        <v>40</v>
      </c>
      <c r="J34" s="81"/>
      <c r="K34" s="81"/>
      <c r="L34" s="81"/>
    </row>
    <row r="35" spans="1:12" s="74" customFormat="1" ht="31.5">
      <c r="A35" s="78" t="s">
        <v>290</v>
      </c>
      <c r="B35" s="79" t="s">
        <v>276</v>
      </c>
      <c r="C35" s="79" t="s">
        <v>117</v>
      </c>
      <c r="D35" s="79" t="s">
        <v>279</v>
      </c>
      <c r="E35" s="79" t="s">
        <v>303</v>
      </c>
      <c r="F35" s="79" t="s">
        <v>291</v>
      </c>
      <c r="G35" s="82">
        <v>40</v>
      </c>
      <c r="H35" s="79"/>
      <c r="I35" s="82">
        <f>SUM(G35:H35)</f>
        <v>40</v>
      </c>
      <c r="J35" s="81"/>
      <c r="K35" s="81"/>
      <c r="L35" s="81"/>
    </row>
    <row r="36" spans="1:12" s="74" customFormat="1" ht="15.75">
      <c r="A36" s="78" t="s">
        <v>304</v>
      </c>
      <c r="B36" s="79" t="s">
        <v>276</v>
      </c>
      <c r="C36" s="79" t="s">
        <v>117</v>
      </c>
      <c r="D36" s="79" t="s">
        <v>125</v>
      </c>
      <c r="E36" s="79"/>
      <c r="F36" s="79"/>
      <c r="G36" s="80">
        <f>G37</f>
        <v>54.2</v>
      </c>
      <c r="H36" s="80">
        <f>H37</f>
        <v>0</v>
      </c>
      <c r="I36" s="80">
        <f>I37</f>
        <v>54.2</v>
      </c>
      <c r="J36" s="81"/>
      <c r="K36" s="81"/>
      <c r="L36" s="81"/>
    </row>
    <row r="37" spans="1:12" s="74" customFormat="1" ht="63.75" customHeight="1">
      <c r="A37" s="78" t="s">
        <v>305</v>
      </c>
      <c r="B37" s="79" t="s">
        <v>276</v>
      </c>
      <c r="C37" s="79" t="s">
        <v>117</v>
      </c>
      <c r="D37" s="79" t="s">
        <v>125</v>
      </c>
      <c r="E37" s="79" t="s">
        <v>306</v>
      </c>
      <c r="F37" s="79"/>
      <c r="G37" s="82">
        <f>G38</f>
        <v>54.2</v>
      </c>
      <c r="H37" s="79"/>
      <c r="I37" s="82">
        <f>I38</f>
        <v>54.2</v>
      </c>
      <c r="J37" s="81"/>
      <c r="K37" s="81"/>
      <c r="L37" s="81"/>
    </row>
    <row r="38" spans="1:12" s="74" customFormat="1" ht="36" customHeight="1">
      <c r="A38" s="78" t="s">
        <v>290</v>
      </c>
      <c r="B38" s="79" t="s">
        <v>276</v>
      </c>
      <c r="C38" s="79" t="s">
        <v>117</v>
      </c>
      <c r="D38" s="79" t="s">
        <v>125</v>
      </c>
      <c r="E38" s="79" t="s">
        <v>306</v>
      </c>
      <c r="F38" s="79" t="s">
        <v>291</v>
      </c>
      <c r="G38" s="82">
        <v>54.2</v>
      </c>
      <c r="H38" s="79"/>
      <c r="I38" s="82">
        <f>SUM(G38:H38)</f>
        <v>54.2</v>
      </c>
      <c r="J38" s="81"/>
      <c r="K38" s="81"/>
      <c r="L38" s="81"/>
    </row>
    <row r="39" spans="1:12" s="74" customFormat="1" ht="15.75">
      <c r="A39" s="78" t="s">
        <v>307</v>
      </c>
      <c r="B39" s="79" t="s">
        <v>276</v>
      </c>
      <c r="C39" s="79" t="s">
        <v>117</v>
      </c>
      <c r="D39" s="79" t="s">
        <v>138</v>
      </c>
      <c r="E39" s="79"/>
      <c r="F39" s="79"/>
      <c r="G39" s="80">
        <f aca="true" t="shared" si="1" ref="G39:I41">SUM(G40)</f>
        <v>3000</v>
      </c>
      <c r="H39" s="80">
        <f t="shared" si="1"/>
        <v>0</v>
      </c>
      <c r="I39" s="80">
        <f t="shared" si="1"/>
        <v>3000</v>
      </c>
      <c r="J39" s="81"/>
      <c r="K39" s="81"/>
      <c r="L39" s="81"/>
    </row>
    <row r="40" spans="1:12" s="74" customFormat="1" ht="15.75">
      <c r="A40" s="78" t="s">
        <v>307</v>
      </c>
      <c r="B40" s="79" t="s">
        <v>276</v>
      </c>
      <c r="C40" s="79" t="s">
        <v>117</v>
      </c>
      <c r="D40" s="79" t="s">
        <v>138</v>
      </c>
      <c r="E40" s="79" t="s">
        <v>308</v>
      </c>
      <c r="F40" s="79"/>
      <c r="G40" s="82">
        <f t="shared" si="1"/>
        <v>3000</v>
      </c>
      <c r="H40" s="82">
        <f t="shared" si="1"/>
        <v>0</v>
      </c>
      <c r="I40" s="82">
        <f t="shared" si="1"/>
        <v>3000</v>
      </c>
      <c r="J40" s="81"/>
      <c r="K40" s="81"/>
      <c r="L40" s="81"/>
    </row>
    <row r="41" spans="1:12" s="74" customFormat="1" ht="15.75">
      <c r="A41" s="78" t="s">
        <v>309</v>
      </c>
      <c r="B41" s="79" t="s">
        <v>276</v>
      </c>
      <c r="C41" s="79" t="s">
        <v>117</v>
      </c>
      <c r="D41" s="79" t="s">
        <v>138</v>
      </c>
      <c r="E41" s="79" t="s">
        <v>310</v>
      </c>
      <c r="F41" s="79"/>
      <c r="G41" s="82">
        <f t="shared" si="1"/>
        <v>3000</v>
      </c>
      <c r="H41" s="82">
        <f t="shared" si="1"/>
        <v>0</v>
      </c>
      <c r="I41" s="82">
        <f t="shared" si="1"/>
        <v>3000</v>
      </c>
      <c r="J41" s="79"/>
      <c r="K41" s="81"/>
      <c r="L41" s="81"/>
    </row>
    <row r="42" spans="1:12" s="74" customFormat="1" ht="15.75">
      <c r="A42" s="78" t="s">
        <v>311</v>
      </c>
      <c r="B42" s="79" t="s">
        <v>276</v>
      </c>
      <c r="C42" s="79" t="s">
        <v>117</v>
      </c>
      <c r="D42" s="79" t="s">
        <v>138</v>
      </c>
      <c r="E42" s="79" t="s">
        <v>310</v>
      </c>
      <c r="F42" s="79" t="s">
        <v>312</v>
      </c>
      <c r="G42" s="82">
        <v>3000</v>
      </c>
      <c r="H42" s="79"/>
      <c r="I42" s="82">
        <f>SUM(G42:H42)</f>
        <v>3000</v>
      </c>
      <c r="J42" s="81"/>
      <c r="K42" s="81"/>
      <c r="L42" s="81"/>
    </row>
    <row r="43" spans="1:12" s="74" customFormat="1" ht="15.75">
      <c r="A43" s="78" t="s">
        <v>313</v>
      </c>
      <c r="B43" s="79" t="s">
        <v>276</v>
      </c>
      <c r="C43" s="79" t="s">
        <v>117</v>
      </c>
      <c r="D43" s="79" t="s">
        <v>225</v>
      </c>
      <c r="E43" s="79"/>
      <c r="F43" s="79"/>
      <c r="G43" s="80">
        <f>SUM(G44,G46,G50)</f>
        <v>7554</v>
      </c>
      <c r="H43" s="80">
        <f>SUM(H44,H46,H50)</f>
        <v>1665.5149999999999</v>
      </c>
      <c r="I43" s="80">
        <f>SUM(I44,I46,I50)</f>
        <v>9219.515</v>
      </c>
      <c r="J43" s="81"/>
      <c r="K43" s="81"/>
      <c r="L43" s="81"/>
    </row>
    <row r="44" spans="1:12" s="74" customFormat="1" ht="31.5" hidden="1">
      <c r="A44" s="87" t="s">
        <v>314</v>
      </c>
      <c r="B44" s="79" t="s">
        <v>276</v>
      </c>
      <c r="C44" s="79" t="s">
        <v>117</v>
      </c>
      <c r="D44" s="79" t="s">
        <v>225</v>
      </c>
      <c r="E44" s="79" t="s">
        <v>315</v>
      </c>
      <c r="F44" s="79"/>
      <c r="G44" s="82">
        <f>SUM(G45)</f>
        <v>0</v>
      </c>
      <c r="H44" s="79"/>
      <c r="I44" s="82">
        <f>SUM(I45)</f>
        <v>0</v>
      </c>
      <c r="J44" s="81"/>
      <c r="K44" s="81"/>
      <c r="L44" s="81"/>
    </row>
    <row r="45" spans="1:12" s="74" customFormat="1" ht="31.5" hidden="1">
      <c r="A45" s="87" t="s">
        <v>316</v>
      </c>
      <c r="B45" s="79" t="s">
        <v>276</v>
      </c>
      <c r="C45" s="79" t="s">
        <v>117</v>
      </c>
      <c r="D45" s="79" t="s">
        <v>225</v>
      </c>
      <c r="E45" s="79" t="s">
        <v>315</v>
      </c>
      <c r="F45" s="79" t="s">
        <v>317</v>
      </c>
      <c r="G45" s="82">
        <v>0</v>
      </c>
      <c r="H45" s="79"/>
      <c r="I45" s="82">
        <v>0</v>
      </c>
      <c r="J45" s="81"/>
      <c r="K45" s="81"/>
      <c r="L45" s="81"/>
    </row>
    <row r="46" spans="1:12" s="74" customFormat="1" ht="15.75">
      <c r="A46" s="78" t="s">
        <v>318</v>
      </c>
      <c r="B46" s="79" t="s">
        <v>276</v>
      </c>
      <c r="C46" s="79" t="s">
        <v>117</v>
      </c>
      <c r="D46" s="79" t="s">
        <v>225</v>
      </c>
      <c r="E46" s="79" t="s">
        <v>319</v>
      </c>
      <c r="F46" s="79"/>
      <c r="G46" s="82">
        <f>SUM(G48:G49)</f>
        <v>4854</v>
      </c>
      <c r="H46" s="82">
        <f>SUM(H47:H49)</f>
        <v>1665.5149999999999</v>
      </c>
      <c r="I46" s="82">
        <f>SUM(I47:I49)</f>
        <v>6519.514999999999</v>
      </c>
      <c r="J46" s="79"/>
      <c r="K46" s="81"/>
      <c r="L46" s="76"/>
    </row>
    <row r="47" spans="1:12" s="74" customFormat="1" ht="31.5">
      <c r="A47" s="78" t="s">
        <v>320</v>
      </c>
      <c r="B47" s="79" t="s">
        <v>276</v>
      </c>
      <c r="C47" s="79" t="s">
        <v>117</v>
      </c>
      <c r="D47" s="79" t="s">
        <v>225</v>
      </c>
      <c r="E47" s="79" t="s">
        <v>319</v>
      </c>
      <c r="F47" s="79" t="s">
        <v>321</v>
      </c>
      <c r="G47" s="82"/>
      <c r="H47" s="82">
        <v>259.515</v>
      </c>
      <c r="I47" s="82">
        <f>H47</f>
        <v>259.515</v>
      </c>
      <c r="J47" s="79"/>
      <c r="K47" s="81"/>
      <c r="L47" s="76"/>
    </row>
    <row r="48" spans="1:12" s="74" customFormat="1" ht="31.5">
      <c r="A48" s="78" t="s">
        <v>290</v>
      </c>
      <c r="B48" s="79" t="s">
        <v>276</v>
      </c>
      <c r="C48" s="79" t="s">
        <v>117</v>
      </c>
      <c r="D48" s="79" t="s">
        <v>225</v>
      </c>
      <c r="E48" s="79" t="s">
        <v>319</v>
      </c>
      <c r="F48" s="79" t="s">
        <v>291</v>
      </c>
      <c r="G48" s="82"/>
      <c r="H48" s="82">
        <f>765.52+1000-259.52</f>
        <v>1506</v>
      </c>
      <c r="I48" s="82">
        <f>H48</f>
        <v>1506</v>
      </c>
      <c r="J48" s="79"/>
      <c r="K48" s="81"/>
      <c r="L48" s="76"/>
    </row>
    <row r="49" spans="1:12" s="74" customFormat="1" ht="15.75">
      <c r="A49" s="78" t="s">
        <v>322</v>
      </c>
      <c r="B49" s="79" t="s">
        <v>276</v>
      </c>
      <c r="C49" s="79" t="s">
        <v>117</v>
      </c>
      <c r="D49" s="79" t="s">
        <v>225</v>
      </c>
      <c r="E49" s="79" t="s">
        <v>319</v>
      </c>
      <c r="F49" s="79" t="s">
        <v>323</v>
      </c>
      <c r="G49" s="82">
        <v>4854</v>
      </c>
      <c r="H49" s="83">
        <v>-100</v>
      </c>
      <c r="I49" s="82">
        <f>SUM(G49:H49)</f>
        <v>4754</v>
      </c>
      <c r="J49" s="81"/>
      <c r="K49" s="81"/>
      <c r="L49" s="81"/>
    </row>
    <row r="50" spans="1:12" s="74" customFormat="1" ht="15.75">
      <c r="A50" s="78" t="s">
        <v>300</v>
      </c>
      <c r="B50" s="79" t="s">
        <v>276</v>
      </c>
      <c r="C50" s="79" t="s">
        <v>117</v>
      </c>
      <c r="D50" s="79" t="s">
        <v>225</v>
      </c>
      <c r="E50" s="79" t="s">
        <v>301</v>
      </c>
      <c r="F50" s="79"/>
      <c r="G50" s="82">
        <f aca="true" t="shared" si="2" ref="G50:I51">SUM(G51)</f>
        <v>2700</v>
      </c>
      <c r="H50" s="82">
        <f t="shared" si="2"/>
        <v>0</v>
      </c>
      <c r="I50" s="82">
        <f t="shared" si="2"/>
        <v>2700</v>
      </c>
      <c r="J50" s="81"/>
      <c r="K50" s="81"/>
      <c r="L50" s="81"/>
    </row>
    <row r="51" spans="1:12" s="74" customFormat="1" ht="78.75">
      <c r="A51" s="78" t="s">
        <v>324</v>
      </c>
      <c r="B51" s="79" t="s">
        <v>276</v>
      </c>
      <c r="C51" s="79" t="s">
        <v>117</v>
      </c>
      <c r="D51" s="79" t="s">
        <v>225</v>
      </c>
      <c r="E51" s="79" t="s">
        <v>325</v>
      </c>
      <c r="F51" s="79"/>
      <c r="G51" s="82">
        <f t="shared" si="2"/>
        <v>2700</v>
      </c>
      <c r="H51" s="82">
        <f t="shared" si="2"/>
        <v>0</v>
      </c>
      <c r="I51" s="82">
        <f t="shared" si="2"/>
        <v>2700</v>
      </c>
      <c r="J51" s="79"/>
      <c r="K51" s="81"/>
      <c r="L51" s="81"/>
    </row>
    <row r="52" spans="1:12" s="74" customFormat="1" ht="47.25">
      <c r="A52" s="78" t="s">
        <v>326</v>
      </c>
      <c r="B52" s="79" t="s">
        <v>276</v>
      </c>
      <c r="C52" s="79" t="s">
        <v>117</v>
      </c>
      <c r="D52" s="79" t="s">
        <v>225</v>
      </c>
      <c r="E52" s="79" t="s">
        <v>325</v>
      </c>
      <c r="F52" s="79" t="s">
        <v>327</v>
      </c>
      <c r="G52" s="82">
        <v>2700</v>
      </c>
      <c r="H52" s="82">
        <v>0</v>
      </c>
      <c r="I52" s="82">
        <f>SUM(G52:H52)</f>
        <v>2700</v>
      </c>
      <c r="J52" s="81"/>
      <c r="K52" s="81"/>
      <c r="L52" s="81"/>
    </row>
    <row r="53" spans="1:12" s="74" customFormat="1" ht="15.75">
      <c r="A53" s="78" t="s">
        <v>328</v>
      </c>
      <c r="B53" s="79" t="s">
        <v>276</v>
      </c>
      <c r="C53" s="79" t="s">
        <v>279</v>
      </c>
      <c r="D53" s="79" t="s">
        <v>114</v>
      </c>
      <c r="E53" s="79"/>
      <c r="F53" s="79"/>
      <c r="G53" s="80">
        <f>SUM(G63,G58,G54)</f>
        <v>3166.9</v>
      </c>
      <c r="H53" s="80">
        <f>SUM(H63,H58,H54)</f>
        <v>1000</v>
      </c>
      <c r="I53" s="80">
        <f>SUM(I63,I58,I54)</f>
        <v>4166.9</v>
      </c>
      <c r="J53" s="81"/>
      <c r="K53" s="81"/>
      <c r="L53" s="81"/>
    </row>
    <row r="54" spans="1:12" s="74" customFormat="1" ht="15.75">
      <c r="A54" s="78" t="s">
        <v>329</v>
      </c>
      <c r="B54" s="79" t="s">
        <v>276</v>
      </c>
      <c r="C54" s="79" t="s">
        <v>279</v>
      </c>
      <c r="D54" s="79" t="s">
        <v>125</v>
      </c>
      <c r="E54" s="79"/>
      <c r="F54" s="79"/>
      <c r="G54" s="82">
        <f>G55</f>
        <v>82.5</v>
      </c>
      <c r="H54" s="82">
        <f aca="true" t="shared" si="3" ref="H54:I56">H55</f>
        <v>0</v>
      </c>
      <c r="I54" s="82">
        <f t="shared" si="3"/>
        <v>82.5</v>
      </c>
      <c r="J54" s="81"/>
      <c r="K54" s="81"/>
      <c r="L54" s="81"/>
    </row>
    <row r="55" spans="1:12" s="74" customFormat="1" ht="15.75">
      <c r="A55" s="78" t="s">
        <v>300</v>
      </c>
      <c r="B55" s="79" t="s">
        <v>276</v>
      </c>
      <c r="C55" s="79" t="s">
        <v>279</v>
      </c>
      <c r="D55" s="79" t="s">
        <v>125</v>
      </c>
      <c r="E55" s="79" t="s">
        <v>301</v>
      </c>
      <c r="F55" s="79"/>
      <c r="G55" s="82">
        <f>G56</f>
        <v>82.5</v>
      </c>
      <c r="H55" s="82">
        <f t="shared" si="3"/>
        <v>0</v>
      </c>
      <c r="I55" s="82">
        <f t="shared" si="3"/>
        <v>82.5</v>
      </c>
      <c r="J55" s="81"/>
      <c r="K55" s="81"/>
      <c r="L55" s="81"/>
    </row>
    <row r="56" spans="1:12" s="74" customFormat="1" ht="78.75">
      <c r="A56" s="78" t="s">
        <v>330</v>
      </c>
      <c r="B56" s="79" t="s">
        <v>276</v>
      </c>
      <c r="C56" s="79" t="s">
        <v>279</v>
      </c>
      <c r="D56" s="79" t="s">
        <v>125</v>
      </c>
      <c r="E56" s="79" t="s">
        <v>331</v>
      </c>
      <c r="F56" s="79"/>
      <c r="G56" s="82">
        <f>G57</f>
        <v>82.5</v>
      </c>
      <c r="H56" s="82">
        <f t="shared" si="3"/>
        <v>0</v>
      </c>
      <c r="I56" s="82">
        <f t="shared" si="3"/>
        <v>82.5</v>
      </c>
      <c r="J56" s="81"/>
      <c r="K56" s="81"/>
      <c r="L56" s="81"/>
    </row>
    <row r="57" spans="1:12" s="74" customFormat="1" ht="47.25">
      <c r="A57" s="78" t="s">
        <v>326</v>
      </c>
      <c r="B57" s="79" t="s">
        <v>276</v>
      </c>
      <c r="C57" s="79" t="s">
        <v>279</v>
      </c>
      <c r="D57" s="79" t="s">
        <v>125</v>
      </c>
      <c r="E57" s="79" t="s">
        <v>331</v>
      </c>
      <c r="F57" s="79" t="s">
        <v>327</v>
      </c>
      <c r="G57" s="82">
        <v>82.5</v>
      </c>
      <c r="H57" s="82">
        <v>0</v>
      </c>
      <c r="I57" s="82">
        <f>SUM(G57:H57)</f>
        <v>82.5</v>
      </c>
      <c r="J57" s="81"/>
      <c r="K57" s="81"/>
      <c r="L57" s="81"/>
    </row>
    <row r="58" spans="1:12" s="74" customFormat="1" ht="15.75" hidden="1">
      <c r="A58" s="84" t="s">
        <v>332</v>
      </c>
      <c r="B58" s="79" t="s">
        <v>276</v>
      </c>
      <c r="C58" s="79" t="s">
        <v>279</v>
      </c>
      <c r="D58" s="79" t="s">
        <v>333</v>
      </c>
      <c r="E58" s="79"/>
      <c r="F58" s="79"/>
      <c r="G58" s="80">
        <f>G59</f>
        <v>0</v>
      </c>
      <c r="H58" s="79"/>
      <c r="I58" s="80">
        <f>I59</f>
        <v>0</v>
      </c>
      <c r="J58" s="81"/>
      <c r="K58" s="81"/>
      <c r="L58" s="81"/>
    </row>
    <row r="59" spans="1:12" s="74" customFormat="1" ht="15.75" hidden="1">
      <c r="A59" s="84" t="s">
        <v>334</v>
      </c>
      <c r="B59" s="79" t="s">
        <v>276</v>
      </c>
      <c r="C59" s="79" t="s">
        <v>279</v>
      </c>
      <c r="D59" s="79" t="s">
        <v>333</v>
      </c>
      <c r="E59" s="85" t="s">
        <v>335</v>
      </c>
      <c r="F59" s="79"/>
      <c r="G59" s="82">
        <f>G60</f>
        <v>0</v>
      </c>
      <c r="H59" s="79"/>
      <c r="I59" s="82">
        <f>I60</f>
        <v>0</v>
      </c>
      <c r="J59" s="81"/>
      <c r="K59" s="81"/>
      <c r="L59" s="81"/>
    </row>
    <row r="60" spans="1:12" s="74" customFormat="1" ht="19.5" customHeight="1" hidden="1">
      <c r="A60" s="84" t="s">
        <v>336</v>
      </c>
      <c r="B60" s="79" t="s">
        <v>276</v>
      </c>
      <c r="C60" s="79" t="s">
        <v>279</v>
      </c>
      <c r="D60" s="79" t="s">
        <v>333</v>
      </c>
      <c r="E60" s="85" t="s">
        <v>337</v>
      </c>
      <c r="F60" s="79"/>
      <c r="G60" s="82">
        <f>G61</f>
        <v>0</v>
      </c>
      <c r="H60" s="79"/>
      <c r="I60" s="82">
        <f>I61</f>
        <v>0</v>
      </c>
      <c r="J60" s="81"/>
      <c r="K60" s="81"/>
      <c r="L60" s="81"/>
    </row>
    <row r="61" spans="1:12" s="74" customFormat="1" ht="31.5" hidden="1">
      <c r="A61" s="84" t="s">
        <v>338</v>
      </c>
      <c r="B61" s="79" t="s">
        <v>276</v>
      </c>
      <c r="C61" s="79" t="s">
        <v>279</v>
      </c>
      <c r="D61" s="79" t="s">
        <v>333</v>
      </c>
      <c r="E61" s="85" t="s">
        <v>339</v>
      </c>
      <c r="F61" s="79"/>
      <c r="G61" s="82">
        <f>G62</f>
        <v>0</v>
      </c>
      <c r="H61" s="79"/>
      <c r="I61" s="82">
        <f>I62</f>
        <v>0</v>
      </c>
      <c r="J61" s="81"/>
      <c r="K61" s="81"/>
      <c r="L61" s="81"/>
    </row>
    <row r="62" spans="1:12" s="74" customFormat="1" ht="63" hidden="1">
      <c r="A62" s="84" t="s">
        <v>340</v>
      </c>
      <c r="B62" s="79" t="s">
        <v>276</v>
      </c>
      <c r="C62" s="79" t="s">
        <v>279</v>
      </c>
      <c r="D62" s="79" t="s">
        <v>333</v>
      </c>
      <c r="E62" s="85" t="s">
        <v>339</v>
      </c>
      <c r="F62" s="79" t="s">
        <v>341</v>
      </c>
      <c r="G62" s="82">
        <v>0</v>
      </c>
      <c r="H62" s="79"/>
      <c r="I62" s="82">
        <v>0</v>
      </c>
      <c r="J62" s="81"/>
      <c r="K62" s="81"/>
      <c r="L62" s="81"/>
    </row>
    <row r="63" spans="1:12" s="74" customFormat="1" ht="15.75">
      <c r="A63" s="78" t="s">
        <v>342</v>
      </c>
      <c r="B63" s="79" t="s">
        <v>276</v>
      </c>
      <c r="C63" s="79" t="s">
        <v>279</v>
      </c>
      <c r="D63" s="79" t="s">
        <v>143</v>
      </c>
      <c r="E63" s="79"/>
      <c r="F63" s="79"/>
      <c r="G63" s="80">
        <f>SUM(G68,G72,G64)</f>
        <v>3084.4</v>
      </c>
      <c r="H63" s="80">
        <f>SUM(H68,H72,H64)</f>
        <v>1000</v>
      </c>
      <c r="I63" s="80">
        <f>SUM(I68,I72,I64)</f>
        <v>4084.4</v>
      </c>
      <c r="J63" s="81"/>
      <c r="K63" s="81"/>
      <c r="L63" s="81"/>
    </row>
    <row r="64" spans="1:12" s="74" customFormat="1" ht="31.5" hidden="1">
      <c r="A64" s="84" t="s">
        <v>343</v>
      </c>
      <c r="B64" s="79" t="s">
        <v>276</v>
      </c>
      <c r="C64" s="79" t="s">
        <v>279</v>
      </c>
      <c r="D64" s="79" t="s">
        <v>143</v>
      </c>
      <c r="E64" s="85" t="s">
        <v>281</v>
      </c>
      <c r="F64" s="79"/>
      <c r="G64" s="80">
        <f>G65</f>
        <v>0</v>
      </c>
      <c r="H64" s="80">
        <f>H65</f>
        <v>0</v>
      </c>
      <c r="I64" s="80">
        <f>I65</f>
        <v>0</v>
      </c>
      <c r="J64" s="81"/>
      <c r="K64" s="81"/>
      <c r="L64" s="81"/>
    </row>
    <row r="65" spans="1:12" s="74" customFormat="1" ht="78.75" hidden="1">
      <c r="A65" s="84" t="s">
        <v>296</v>
      </c>
      <c r="B65" s="79" t="s">
        <v>276</v>
      </c>
      <c r="C65" s="79" t="s">
        <v>279</v>
      </c>
      <c r="D65" s="79" t="s">
        <v>143</v>
      </c>
      <c r="E65" s="85" t="s">
        <v>297</v>
      </c>
      <c r="F65" s="79"/>
      <c r="G65" s="82">
        <f>SUM(G66:G67)</f>
        <v>0</v>
      </c>
      <c r="H65" s="82">
        <f>SUM(H66:H67)</f>
        <v>0</v>
      </c>
      <c r="I65" s="82">
        <f>SUM(I66:I67)</f>
        <v>0</v>
      </c>
      <c r="J65" s="81"/>
      <c r="K65" s="81"/>
      <c r="L65" s="81"/>
    </row>
    <row r="66" spans="1:12" s="74" customFormat="1" ht="15.75" hidden="1">
      <c r="A66" s="78" t="s">
        <v>284</v>
      </c>
      <c r="B66" s="79" t="s">
        <v>276</v>
      </c>
      <c r="C66" s="79" t="s">
        <v>279</v>
      </c>
      <c r="D66" s="79" t="s">
        <v>143</v>
      </c>
      <c r="E66" s="85" t="s">
        <v>297</v>
      </c>
      <c r="F66" s="79" t="s">
        <v>285</v>
      </c>
      <c r="G66" s="82"/>
      <c r="H66" s="79"/>
      <c r="I66" s="82"/>
      <c r="J66" s="81"/>
      <c r="K66" s="81"/>
      <c r="L66" s="81"/>
    </row>
    <row r="67" spans="1:12" s="74" customFormat="1" ht="31.5" hidden="1">
      <c r="A67" s="78" t="s">
        <v>290</v>
      </c>
      <c r="B67" s="79" t="s">
        <v>276</v>
      </c>
      <c r="C67" s="79" t="s">
        <v>279</v>
      </c>
      <c r="D67" s="79" t="s">
        <v>143</v>
      </c>
      <c r="E67" s="85" t="s">
        <v>297</v>
      </c>
      <c r="F67" s="79" t="s">
        <v>291</v>
      </c>
      <c r="G67" s="82">
        <v>0</v>
      </c>
      <c r="H67" s="82">
        <v>0</v>
      </c>
      <c r="I67" s="82">
        <f>SUM(G67:H67)</f>
        <v>0</v>
      </c>
      <c r="J67" s="81"/>
      <c r="K67" s="81"/>
      <c r="L67" s="81"/>
    </row>
    <row r="68" spans="1:12" s="74" customFormat="1" ht="31.5">
      <c r="A68" s="78" t="s">
        <v>344</v>
      </c>
      <c r="B68" s="79" t="s">
        <v>276</v>
      </c>
      <c r="C68" s="79" t="s">
        <v>279</v>
      </c>
      <c r="D68" s="79" t="s">
        <v>143</v>
      </c>
      <c r="E68" s="79" t="s">
        <v>345</v>
      </c>
      <c r="F68" s="79"/>
      <c r="G68" s="82">
        <f aca="true" t="shared" si="4" ref="G68:I70">SUM(G69)</f>
        <v>134.4</v>
      </c>
      <c r="H68" s="82">
        <f t="shared" si="4"/>
        <v>0</v>
      </c>
      <c r="I68" s="82">
        <f t="shared" si="4"/>
        <v>134.4</v>
      </c>
      <c r="J68" s="81"/>
      <c r="K68" s="81"/>
      <c r="L68" s="81"/>
    </row>
    <row r="69" spans="1:12" s="74" customFormat="1" ht="47.25">
      <c r="A69" s="88" t="s">
        <v>346</v>
      </c>
      <c r="B69" s="79" t="s">
        <v>276</v>
      </c>
      <c r="C69" s="79" t="s">
        <v>279</v>
      </c>
      <c r="D69" s="79" t="s">
        <v>143</v>
      </c>
      <c r="E69" s="79" t="s">
        <v>347</v>
      </c>
      <c r="F69" s="79"/>
      <c r="G69" s="82">
        <f t="shared" si="4"/>
        <v>134.4</v>
      </c>
      <c r="H69" s="82">
        <f t="shared" si="4"/>
        <v>0</v>
      </c>
      <c r="I69" s="82">
        <f t="shared" si="4"/>
        <v>134.4</v>
      </c>
      <c r="J69" s="81"/>
      <c r="K69" s="81"/>
      <c r="L69" s="81"/>
    </row>
    <row r="70" spans="1:12" s="74" customFormat="1" ht="47.25">
      <c r="A70" s="84" t="s">
        <v>348</v>
      </c>
      <c r="B70" s="79" t="s">
        <v>276</v>
      </c>
      <c r="C70" s="79" t="s">
        <v>279</v>
      </c>
      <c r="D70" s="79" t="s">
        <v>143</v>
      </c>
      <c r="E70" s="79" t="s">
        <v>349</v>
      </c>
      <c r="F70" s="79"/>
      <c r="G70" s="82">
        <f t="shared" si="4"/>
        <v>134.4</v>
      </c>
      <c r="H70" s="82">
        <f t="shared" si="4"/>
        <v>0</v>
      </c>
      <c r="I70" s="82">
        <f t="shared" si="4"/>
        <v>134.4</v>
      </c>
      <c r="J70" s="81"/>
      <c r="K70" s="81"/>
      <c r="L70" s="81"/>
    </row>
    <row r="71" spans="1:12" s="74" customFormat="1" ht="47.25">
      <c r="A71" s="78" t="s">
        <v>326</v>
      </c>
      <c r="B71" s="79" t="s">
        <v>276</v>
      </c>
      <c r="C71" s="79" t="s">
        <v>279</v>
      </c>
      <c r="D71" s="79" t="s">
        <v>143</v>
      </c>
      <c r="E71" s="79" t="s">
        <v>349</v>
      </c>
      <c r="F71" s="79" t="s">
        <v>327</v>
      </c>
      <c r="G71" s="82">
        <v>134.4</v>
      </c>
      <c r="H71" s="79"/>
      <c r="I71" s="82">
        <f>SUM(G71:H71)</f>
        <v>134.4</v>
      </c>
      <c r="J71" s="81"/>
      <c r="K71" s="81"/>
      <c r="L71" s="81"/>
    </row>
    <row r="72" spans="1:12" s="74" customFormat="1" ht="15.75">
      <c r="A72" s="78" t="s">
        <v>300</v>
      </c>
      <c r="B72" s="79" t="s">
        <v>276</v>
      </c>
      <c r="C72" s="79" t="s">
        <v>279</v>
      </c>
      <c r="D72" s="79" t="s">
        <v>143</v>
      </c>
      <c r="E72" s="79" t="s">
        <v>301</v>
      </c>
      <c r="F72" s="79"/>
      <c r="G72" s="82">
        <f>SUM(G75,G73)</f>
        <v>2950</v>
      </c>
      <c r="H72" s="82">
        <f>SUM(H75,H73)</f>
        <v>1000</v>
      </c>
      <c r="I72" s="82">
        <f>SUM(I75,I73)</f>
        <v>3950</v>
      </c>
      <c r="J72" s="81"/>
      <c r="K72" s="81"/>
      <c r="L72" s="81"/>
    </row>
    <row r="73" spans="1:12" s="74" customFormat="1" ht="78.75" hidden="1">
      <c r="A73" s="78" t="s">
        <v>330</v>
      </c>
      <c r="B73" s="79" t="s">
        <v>276</v>
      </c>
      <c r="C73" s="79" t="s">
        <v>279</v>
      </c>
      <c r="D73" s="79" t="s">
        <v>143</v>
      </c>
      <c r="E73" s="79" t="s">
        <v>331</v>
      </c>
      <c r="F73" s="79"/>
      <c r="G73" s="82">
        <f>SUM(G74)</f>
        <v>0</v>
      </c>
      <c r="H73" s="82">
        <f>SUM(H74)</f>
        <v>0</v>
      </c>
      <c r="I73" s="82">
        <f>SUM(I74)</f>
        <v>0</v>
      </c>
      <c r="J73" s="79"/>
      <c r="K73" s="81"/>
      <c r="L73" s="81"/>
    </row>
    <row r="74" spans="1:12" s="74" customFormat="1" ht="47.25" hidden="1">
      <c r="A74" s="78" t="s">
        <v>326</v>
      </c>
      <c r="B74" s="79" t="s">
        <v>276</v>
      </c>
      <c r="C74" s="79" t="s">
        <v>279</v>
      </c>
      <c r="D74" s="79" t="s">
        <v>143</v>
      </c>
      <c r="E74" s="79" t="s">
        <v>331</v>
      </c>
      <c r="F74" s="79" t="s">
        <v>327</v>
      </c>
      <c r="G74" s="82">
        <v>0</v>
      </c>
      <c r="H74" s="82">
        <v>0</v>
      </c>
      <c r="I74" s="82">
        <f>SUM(G74:H74)</f>
        <v>0</v>
      </c>
      <c r="J74" s="81"/>
      <c r="K74" s="81"/>
      <c r="L74" s="81"/>
    </row>
    <row r="75" spans="1:12" s="74" customFormat="1" ht="63">
      <c r="A75" s="87" t="s">
        <v>350</v>
      </c>
      <c r="B75" s="79" t="s">
        <v>276</v>
      </c>
      <c r="C75" s="79" t="s">
        <v>279</v>
      </c>
      <c r="D75" s="79" t="s">
        <v>143</v>
      </c>
      <c r="E75" s="79" t="s">
        <v>351</v>
      </c>
      <c r="F75" s="79"/>
      <c r="G75" s="82">
        <f>SUM(G76)</f>
        <v>2950</v>
      </c>
      <c r="H75" s="82">
        <f>SUM(H76)</f>
        <v>1000</v>
      </c>
      <c r="I75" s="82">
        <f>SUM(I76)</f>
        <v>3950</v>
      </c>
      <c r="J75" s="79"/>
      <c r="K75" s="81"/>
      <c r="L75" s="81"/>
    </row>
    <row r="76" spans="1:12" s="74" customFormat="1" ht="47.25">
      <c r="A76" s="78" t="s">
        <v>326</v>
      </c>
      <c r="B76" s="79" t="s">
        <v>276</v>
      </c>
      <c r="C76" s="79" t="s">
        <v>279</v>
      </c>
      <c r="D76" s="79" t="s">
        <v>143</v>
      </c>
      <c r="E76" s="79" t="s">
        <v>351</v>
      </c>
      <c r="F76" s="79" t="s">
        <v>327</v>
      </c>
      <c r="G76" s="82">
        <v>2950</v>
      </c>
      <c r="H76" s="82">
        <v>1000</v>
      </c>
      <c r="I76" s="82">
        <f>SUM(G76:H76)</f>
        <v>3950</v>
      </c>
      <c r="J76" s="81"/>
      <c r="K76" s="81"/>
      <c r="L76" s="81"/>
    </row>
    <row r="77" spans="1:12" s="74" customFormat="1" ht="15.75">
      <c r="A77" s="78" t="s">
        <v>352</v>
      </c>
      <c r="B77" s="79" t="s">
        <v>276</v>
      </c>
      <c r="C77" s="79" t="s">
        <v>125</v>
      </c>
      <c r="D77" s="79" t="s">
        <v>114</v>
      </c>
      <c r="E77" s="79"/>
      <c r="F77" s="79"/>
      <c r="G77" s="80">
        <f>SUM(G78,G102,G106)</f>
        <v>31802</v>
      </c>
      <c r="H77" s="80">
        <f>SUM(H78,H102,H106)</f>
        <v>-1400</v>
      </c>
      <c r="I77" s="80">
        <f>SUM(I78,I102,I106)</f>
        <v>30402</v>
      </c>
      <c r="J77" s="81"/>
      <c r="K77" s="81"/>
      <c r="L77" s="81"/>
    </row>
    <row r="78" spans="1:12" s="74" customFormat="1" ht="15.75">
      <c r="A78" s="78" t="s">
        <v>353</v>
      </c>
      <c r="B78" s="79" t="s">
        <v>276</v>
      </c>
      <c r="C78" s="79" t="s">
        <v>125</v>
      </c>
      <c r="D78" s="79" t="s">
        <v>117</v>
      </c>
      <c r="E78" s="79"/>
      <c r="F78" s="79"/>
      <c r="G78" s="80">
        <f>SUM(G79,G94,G97)</f>
        <v>26802</v>
      </c>
      <c r="H78" s="80">
        <f>SUM(H79,H94,H97)</f>
        <v>-1400</v>
      </c>
      <c r="I78" s="80">
        <f>SUM(I79,I94,I97)</f>
        <v>25402</v>
      </c>
      <c r="J78" s="81"/>
      <c r="K78" s="81"/>
      <c r="L78" s="81"/>
    </row>
    <row r="79" spans="1:12" s="74" customFormat="1" ht="47.25">
      <c r="A79" s="78" t="s">
        <v>354</v>
      </c>
      <c r="B79" s="79" t="s">
        <v>276</v>
      </c>
      <c r="C79" s="79" t="s">
        <v>125</v>
      </c>
      <c r="D79" s="79" t="s">
        <v>117</v>
      </c>
      <c r="E79" s="79" t="s">
        <v>355</v>
      </c>
      <c r="F79" s="79"/>
      <c r="G79" s="82">
        <f>SUM(G80,G85)</f>
        <v>23902</v>
      </c>
      <c r="H79" s="82">
        <f>H80+H85</f>
        <v>0</v>
      </c>
      <c r="I79" s="82">
        <f>SUM(I80,I85)</f>
        <v>23902</v>
      </c>
      <c r="J79" s="81"/>
      <c r="K79" s="81"/>
      <c r="L79" s="81"/>
    </row>
    <row r="80" spans="1:12" s="74" customFormat="1" ht="94.5">
      <c r="A80" s="78" t="s">
        <v>356</v>
      </c>
      <c r="B80" s="79" t="s">
        <v>276</v>
      </c>
      <c r="C80" s="79" t="s">
        <v>125</v>
      </c>
      <c r="D80" s="79" t="s">
        <v>117</v>
      </c>
      <c r="E80" s="79" t="s">
        <v>357</v>
      </c>
      <c r="F80" s="79"/>
      <c r="G80" s="82">
        <f>SUM(G81,G83)</f>
        <v>17015.7</v>
      </c>
      <c r="H80" s="82">
        <f>H81+H83</f>
        <v>0</v>
      </c>
      <c r="I80" s="82">
        <f>SUM(I81,I83)</f>
        <v>17015.7</v>
      </c>
      <c r="J80" s="81"/>
      <c r="K80" s="81"/>
      <c r="L80" s="81"/>
    </row>
    <row r="81" spans="1:12" s="74" customFormat="1" ht="70.5" customHeight="1" hidden="1">
      <c r="A81" s="78" t="s">
        <v>358</v>
      </c>
      <c r="B81" s="79" t="s">
        <v>276</v>
      </c>
      <c r="C81" s="79" t="s">
        <v>125</v>
      </c>
      <c r="D81" s="79" t="s">
        <v>117</v>
      </c>
      <c r="E81" s="79" t="s">
        <v>359</v>
      </c>
      <c r="F81" s="79"/>
      <c r="G81" s="82">
        <f>SUM(G82)</f>
        <v>0</v>
      </c>
      <c r="H81" s="79"/>
      <c r="I81" s="82">
        <f>SUM(I82)</f>
        <v>0</v>
      </c>
      <c r="J81" s="81"/>
      <c r="K81" s="81"/>
      <c r="L81" s="81"/>
    </row>
    <row r="82" spans="1:12" s="74" customFormat="1" ht="15.75" hidden="1">
      <c r="A82" s="78" t="s">
        <v>360</v>
      </c>
      <c r="B82" s="79" t="s">
        <v>276</v>
      </c>
      <c r="C82" s="79" t="s">
        <v>125</v>
      </c>
      <c r="D82" s="79" t="s">
        <v>117</v>
      </c>
      <c r="E82" s="79" t="s">
        <v>359</v>
      </c>
      <c r="F82" s="79" t="s">
        <v>361</v>
      </c>
      <c r="G82" s="82"/>
      <c r="H82" s="79"/>
      <c r="I82" s="82"/>
      <c r="J82" s="81"/>
      <c r="K82" s="81"/>
      <c r="L82" s="81"/>
    </row>
    <row r="83" spans="1:12" s="74" customFormat="1" ht="78.75">
      <c r="A83" s="78" t="s">
        <v>362</v>
      </c>
      <c r="B83" s="79" t="s">
        <v>276</v>
      </c>
      <c r="C83" s="79" t="s">
        <v>125</v>
      </c>
      <c r="D83" s="79" t="s">
        <v>117</v>
      </c>
      <c r="E83" s="79" t="s">
        <v>363</v>
      </c>
      <c r="F83" s="79"/>
      <c r="G83" s="82">
        <f>SUM(G84)</f>
        <v>17015.7</v>
      </c>
      <c r="H83" s="82">
        <f>H84</f>
        <v>0</v>
      </c>
      <c r="I83" s="82">
        <f>SUM(I84)</f>
        <v>17015.7</v>
      </c>
      <c r="J83" s="81"/>
      <c r="K83" s="81"/>
      <c r="L83" s="81"/>
    </row>
    <row r="84" spans="1:12" s="74" customFormat="1" ht="31.5">
      <c r="A84" s="78" t="s">
        <v>364</v>
      </c>
      <c r="B84" s="79" t="s">
        <v>276</v>
      </c>
      <c r="C84" s="79" t="s">
        <v>125</v>
      </c>
      <c r="D84" s="79" t="s">
        <v>117</v>
      </c>
      <c r="E84" s="79" t="s">
        <v>363</v>
      </c>
      <c r="F84" s="79" t="s">
        <v>365</v>
      </c>
      <c r="G84" s="82">
        <v>17015.7</v>
      </c>
      <c r="H84" s="82">
        <v>0</v>
      </c>
      <c r="I84" s="82">
        <f>SUM(G84:H84)</f>
        <v>17015.7</v>
      </c>
      <c r="J84" s="81"/>
      <c r="K84" s="81"/>
      <c r="L84" s="81"/>
    </row>
    <row r="85" spans="1:12" s="74" customFormat="1" ht="63">
      <c r="A85" s="78" t="s">
        <v>366</v>
      </c>
      <c r="B85" s="79" t="s">
        <v>276</v>
      </c>
      <c r="C85" s="79" t="s">
        <v>125</v>
      </c>
      <c r="D85" s="79" t="s">
        <v>117</v>
      </c>
      <c r="E85" s="79" t="s">
        <v>367</v>
      </c>
      <c r="F85" s="79"/>
      <c r="G85" s="82">
        <f>SUM(G86,G90)</f>
        <v>6886.3</v>
      </c>
      <c r="H85" s="82">
        <f>H86+H90</f>
        <v>0</v>
      </c>
      <c r="I85" s="82">
        <f>SUM(I86,I90)</f>
        <v>6886.3</v>
      </c>
      <c r="J85" s="81"/>
      <c r="K85" s="81"/>
      <c r="L85" s="81"/>
    </row>
    <row r="86" spans="1:12" s="74" customFormat="1" ht="31.5" hidden="1">
      <c r="A86" s="78" t="s">
        <v>368</v>
      </c>
      <c r="B86" s="79" t="s">
        <v>276</v>
      </c>
      <c r="C86" s="79" t="s">
        <v>125</v>
      </c>
      <c r="D86" s="79" t="s">
        <v>117</v>
      </c>
      <c r="E86" s="79" t="s">
        <v>369</v>
      </c>
      <c r="F86" s="79"/>
      <c r="G86" s="82">
        <f>SUM(G87)</f>
        <v>0</v>
      </c>
      <c r="H86" s="79"/>
      <c r="I86" s="82">
        <f>SUM(I87)</f>
        <v>0</v>
      </c>
      <c r="J86" s="81"/>
      <c r="K86" s="81"/>
      <c r="L86" s="81"/>
    </row>
    <row r="87" spans="1:12" s="74" customFormat="1" ht="47.25" hidden="1">
      <c r="A87" s="78" t="s">
        <v>326</v>
      </c>
      <c r="B87" s="79" t="s">
        <v>276</v>
      </c>
      <c r="C87" s="79" t="s">
        <v>125</v>
      </c>
      <c r="D87" s="79" t="s">
        <v>117</v>
      </c>
      <c r="E87" s="79" t="s">
        <v>369</v>
      </c>
      <c r="F87" s="79" t="s">
        <v>327</v>
      </c>
      <c r="G87" s="82">
        <f>SUM(G88:G89)</f>
        <v>0</v>
      </c>
      <c r="H87" s="79"/>
      <c r="I87" s="82">
        <f>SUM(I88:I89)</f>
        <v>0</v>
      </c>
      <c r="J87" s="81"/>
      <c r="K87" s="81"/>
      <c r="L87" s="81"/>
    </row>
    <row r="88" spans="1:12" s="74" customFormat="1" ht="31.5" hidden="1">
      <c r="A88" s="78" t="s">
        <v>370</v>
      </c>
      <c r="B88" s="79" t="s">
        <v>276</v>
      </c>
      <c r="C88" s="79" t="s">
        <v>125</v>
      </c>
      <c r="D88" s="79" t="s">
        <v>117</v>
      </c>
      <c r="E88" s="79" t="s">
        <v>369</v>
      </c>
      <c r="F88" s="79" t="s">
        <v>361</v>
      </c>
      <c r="G88" s="82"/>
      <c r="H88" s="79"/>
      <c r="I88" s="82"/>
      <c r="J88" s="81"/>
      <c r="K88" s="81"/>
      <c r="L88" s="81"/>
    </row>
    <row r="89" spans="1:12" s="74" customFormat="1" ht="15.75" hidden="1">
      <c r="A89" s="78" t="s">
        <v>371</v>
      </c>
      <c r="B89" s="79" t="s">
        <v>276</v>
      </c>
      <c r="C89" s="79" t="s">
        <v>125</v>
      </c>
      <c r="D89" s="79" t="s">
        <v>117</v>
      </c>
      <c r="E89" s="79" t="s">
        <v>369</v>
      </c>
      <c r="F89" s="79" t="s">
        <v>327</v>
      </c>
      <c r="G89" s="82">
        <v>0</v>
      </c>
      <c r="H89" s="79"/>
      <c r="I89" s="82">
        <v>0</v>
      </c>
      <c r="J89" s="81"/>
      <c r="K89" s="81"/>
      <c r="L89" s="81"/>
    </row>
    <row r="90" spans="1:12" s="74" customFormat="1" ht="31.5">
      <c r="A90" s="78" t="s">
        <v>372</v>
      </c>
      <c r="B90" s="79" t="s">
        <v>276</v>
      </c>
      <c r="C90" s="79" t="s">
        <v>125</v>
      </c>
      <c r="D90" s="79" t="s">
        <v>117</v>
      </c>
      <c r="E90" s="79" t="s">
        <v>373</v>
      </c>
      <c r="F90" s="79"/>
      <c r="G90" s="82">
        <f>SUM(G91)</f>
        <v>6886.3</v>
      </c>
      <c r="H90" s="82">
        <f>H91</f>
        <v>0</v>
      </c>
      <c r="I90" s="82">
        <f>SUM(I91)</f>
        <v>6886.3</v>
      </c>
      <c r="J90" s="81"/>
      <c r="K90" s="81"/>
      <c r="L90" s="81"/>
    </row>
    <row r="91" spans="1:12" s="74" customFormat="1" ht="31.5">
      <c r="A91" s="78" t="s">
        <v>364</v>
      </c>
      <c r="B91" s="79" t="s">
        <v>276</v>
      </c>
      <c r="C91" s="79" t="s">
        <v>125</v>
      </c>
      <c r="D91" s="79" t="s">
        <v>117</v>
      </c>
      <c r="E91" s="79" t="s">
        <v>373</v>
      </c>
      <c r="F91" s="89" t="s">
        <v>365</v>
      </c>
      <c r="G91" s="82">
        <f>SUM(G92:G93)</f>
        <v>6886.3</v>
      </c>
      <c r="H91" s="82">
        <f>SUM(H92:H93)</f>
        <v>0</v>
      </c>
      <c r="I91" s="82">
        <f>SUM(I92:I93)</f>
        <v>6886.3</v>
      </c>
      <c r="J91" s="81"/>
      <c r="K91" s="81"/>
      <c r="L91" s="81"/>
    </row>
    <row r="92" spans="1:12" s="74" customFormat="1" ht="31.5">
      <c r="A92" s="78" t="s">
        <v>370</v>
      </c>
      <c r="B92" s="79" t="s">
        <v>276</v>
      </c>
      <c r="C92" s="79" t="s">
        <v>125</v>
      </c>
      <c r="D92" s="79" t="s">
        <v>117</v>
      </c>
      <c r="E92" s="79" t="s">
        <v>373</v>
      </c>
      <c r="F92" s="89" t="s">
        <v>365</v>
      </c>
      <c r="G92" s="82"/>
      <c r="H92" s="82"/>
      <c r="I92" s="82"/>
      <c r="J92" s="81"/>
      <c r="K92" s="81"/>
      <c r="L92" s="81"/>
    </row>
    <row r="93" spans="1:12" s="74" customFormat="1" ht="31.5">
      <c r="A93" s="78" t="s">
        <v>374</v>
      </c>
      <c r="B93" s="79" t="s">
        <v>276</v>
      </c>
      <c r="C93" s="79" t="s">
        <v>125</v>
      </c>
      <c r="D93" s="79" t="s">
        <v>117</v>
      </c>
      <c r="E93" s="79" t="s">
        <v>373</v>
      </c>
      <c r="F93" s="89" t="s">
        <v>365</v>
      </c>
      <c r="G93" s="82">
        <v>6886.3</v>
      </c>
      <c r="H93" s="82">
        <v>0</v>
      </c>
      <c r="I93" s="82">
        <f>SUM(G93:H93)</f>
        <v>6886.3</v>
      </c>
      <c r="J93" s="81"/>
      <c r="K93" s="81"/>
      <c r="L93" s="81"/>
    </row>
    <row r="94" spans="1:12" s="74" customFormat="1" ht="15.75" hidden="1">
      <c r="A94" s="78" t="s">
        <v>375</v>
      </c>
      <c r="B94" s="79" t="s">
        <v>276</v>
      </c>
      <c r="C94" s="79" t="s">
        <v>125</v>
      </c>
      <c r="D94" s="79" t="s">
        <v>117</v>
      </c>
      <c r="E94" s="79" t="s">
        <v>376</v>
      </c>
      <c r="F94" s="79"/>
      <c r="G94" s="82">
        <f>SUM(G95)</f>
        <v>0</v>
      </c>
      <c r="H94" s="79"/>
      <c r="I94" s="82">
        <f>SUM(I95)</f>
        <v>0</v>
      </c>
      <c r="J94" s="81"/>
      <c r="K94" s="81"/>
      <c r="L94" s="81"/>
    </row>
    <row r="95" spans="1:12" s="74" customFormat="1" ht="47.25" hidden="1">
      <c r="A95" s="78" t="s">
        <v>377</v>
      </c>
      <c r="B95" s="79" t="s">
        <v>276</v>
      </c>
      <c r="C95" s="79" t="s">
        <v>125</v>
      </c>
      <c r="D95" s="79" t="s">
        <v>117</v>
      </c>
      <c r="E95" s="79" t="s">
        <v>378</v>
      </c>
      <c r="F95" s="79"/>
      <c r="G95" s="82">
        <f>SUM(G96)</f>
        <v>0</v>
      </c>
      <c r="H95" s="79"/>
      <c r="I95" s="82">
        <f>SUM(I96)</f>
        <v>0</v>
      </c>
      <c r="J95" s="81"/>
      <c r="K95" s="81"/>
      <c r="L95" s="81"/>
    </row>
    <row r="96" spans="1:12" s="74" customFormat="1" ht="15.75" hidden="1">
      <c r="A96" s="78" t="s">
        <v>360</v>
      </c>
      <c r="B96" s="79" t="s">
        <v>276</v>
      </c>
      <c r="C96" s="79" t="s">
        <v>125</v>
      </c>
      <c r="D96" s="79" t="s">
        <v>117</v>
      </c>
      <c r="E96" s="79" t="s">
        <v>378</v>
      </c>
      <c r="F96" s="79" t="s">
        <v>361</v>
      </c>
      <c r="G96" s="82"/>
      <c r="H96" s="79"/>
      <c r="I96" s="82"/>
      <c r="J96" s="81"/>
      <c r="K96" s="81"/>
      <c r="L96" s="81"/>
    </row>
    <row r="97" spans="1:12" s="74" customFormat="1" ht="15.75">
      <c r="A97" s="78" t="s">
        <v>300</v>
      </c>
      <c r="B97" s="79" t="s">
        <v>276</v>
      </c>
      <c r="C97" s="79" t="s">
        <v>125</v>
      </c>
      <c r="D97" s="79" t="s">
        <v>117</v>
      </c>
      <c r="E97" s="79" t="s">
        <v>301</v>
      </c>
      <c r="F97" s="79"/>
      <c r="G97" s="82">
        <f>SUM(G98,G100)</f>
        <v>2900</v>
      </c>
      <c r="H97" s="82">
        <f>H100+H98</f>
        <v>-1400</v>
      </c>
      <c r="I97" s="82">
        <f>SUM(I98,I100)</f>
        <v>1500</v>
      </c>
      <c r="J97" s="81"/>
      <c r="K97" s="81"/>
      <c r="L97" s="81"/>
    </row>
    <row r="98" spans="1:12" s="74" customFormat="1" ht="54" customHeight="1" hidden="1">
      <c r="A98" s="90" t="s">
        <v>379</v>
      </c>
      <c r="B98" s="89" t="s">
        <v>276</v>
      </c>
      <c r="C98" s="89" t="s">
        <v>125</v>
      </c>
      <c r="D98" s="89" t="s">
        <v>117</v>
      </c>
      <c r="E98" s="89" t="s">
        <v>380</v>
      </c>
      <c r="F98" s="89"/>
      <c r="G98" s="82">
        <f>SUM(G99)</f>
        <v>0</v>
      </c>
      <c r="H98" s="89"/>
      <c r="I98" s="82">
        <f>SUM(I99)</f>
        <v>0</v>
      </c>
      <c r="J98" s="81"/>
      <c r="K98" s="81"/>
      <c r="L98" s="81"/>
    </row>
    <row r="99" spans="1:12" s="74" customFormat="1" ht="47.25" hidden="1">
      <c r="A99" s="78" t="s">
        <v>326</v>
      </c>
      <c r="B99" s="89" t="s">
        <v>276</v>
      </c>
      <c r="C99" s="89" t="s">
        <v>125</v>
      </c>
      <c r="D99" s="89" t="s">
        <v>117</v>
      </c>
      <c r="E99" s="89" t="s">
        <v>380</v>
      </c>
      <c r="F99" s="89" t="s">
        <v>327</v>
      </c>
      <c r="G99" s="82">
        <v>0</v>
      </c>
      <c r="H99" s="89"/>
      <c r="I99" s="82">
        <v>0</v>
      </c>
      <c r="J99" s="81"/>
      <c r="K99" s="81"/>
      <c r="L99" s="81"/>
    </row>
    <row r="100" spans="1:12" s="74" customFormat="1" ht="63">
      <c r="A100" s="90" t="s">
        <v>381</v>
      </c>
      <c r="B100" s="89" t="s">
        <v>276</v>
      </c>
      <c r="C100" s="89" t="s">
        <v>125</v>
      </c>
      <c r="D100" s="89" t="s">
        <v>117</v>
      </c>
      <c r="E100" s="89" t="s">
        <v>382</v>
      </c>
      <c r="F100" s="89"/>
      <c r="G100" s="82">
        <f>SUM(G101)</f>
        <v>2900</v>
      </c>
      <c r="H100" s="91">
        <f>H101</f>
        <v>-1400</v>
      </c>
      <c r="I100" s="82">
        <f>SUM(I101)</f>
        <v>1500</v>
      </c>
      <c r="J100" s="81"/>
      <c r="K100" s="81"/>
      <c r="L100" s="81"/>
    </row>
    <row r="101" spans="1:12" s="74" customFormat="1" ht="31.5">
      <c r="A101" s="78" t="s">
        <v>364</v>
      </c>
      <c r="B101" s="89" t="s">
        <v>276</v>
      </c>
      <c r="C101" s="89" t="s">
        <v>125</v>
      </c>
      <c r="D101" s="89" t="s">
        <v>117</v>
      </c>
      <c r="E101" s="89" t="s">
        <v>382</v>
      </c>
      <c r="F101" s="89" t="s">
        <v>365</v>
      </c>
      <c r="G101" s="82">
        <v>2900</v>
      </c>
      <c r="H101" s="91">
        <v>-1400</v>
      </c>
      <c r="I101" s="82">
        <f>SUM(G101:H101)</f>
        <v>1500</v>
      </c>
      <c r="J101" s="89"/>
      <c r="K101" s="81"/>
      <c r="L101" s="81"/>
    </row>
    <row r="102" spans="1:12" s="74" customFormat="1" ht="15.75">
      <c r="A102" s="78" t="s">
        <v>383</v>
      </c>
      <c r="B102" s="79" t="s">
        <v>276</v>
      </c>
      <c r="C102" s="79" t="s">
        <v>125</v>
      </c>
      <c r="D102" s="79" t="s">
        <v>127</v>
      </c>
      <c r="E102" s="79"/>
      <c r="F102" s="79"/>
      <c r="G102" s="80">
        <f>SUM(G103,)</f>
        <v>5000</v>
      </c>
      <c r="H102" s="80">
        <f>SUM(H103,)</f>
        <v>0</v>
      </c>
      <c r="I102" s="80">
        <f>SUM(I103,)</f>
        <v>5000</v>
      </c>
      <c r="J102" s="81"/>
      <c r="K102" s="81"/>
      <c r="L102" s="81"/>
    </row>
    <row r="103" spans="1:12" s="74" customFormat="1" ht="15.75">
      <c r="A103" s="78" t="s">
        <v>384</v>
      </c>
      <c r="B103" s="79" t="s">
        <v>276</v>
      </c>
      <c r="C103" s="79" t="s">
        <v>125</v>
      </c>
      <c r="D103" s="79" t="s">
        <v>127</v>
      </c>
      <c r="E103" s="79" t="s">
        <v>385</v>
      </c>
      <c r="F103" s="79"/>
      <c r="G103" s="82">
        <f>SUM(,G104)</f>
        <v>5000</v>
      </c>
      <c r="H103" s="82">
        <f>SUM(,H104)</f>
        <v>0</v>
      </c>
      <c r="I103" s="82">
        <f>SUM(,I104)</f>
        <v>5000</v>
      </c>
      <c r="J103" s="81"/>
      <c r="K103" s="81"/>
      <c r="L103" s="81"/>
    </row>
    <row r="104" spans="1:12" s="74" customFormat="1" ht="15.75">
      <c r="A104" s="78" t="s">
        <v>386</v>
      </c>
      <c r="B104" s="79" t="s">
        <v>276</v>
      </c>
      <c r="C104" s="79" t="s">
        <v>125</v>
      </c>
      <c r="D104" s="79" t="s">
        <v>127</v>
      </c>
      <c r="E104" s="79" t="s">
        <v>387</v>
      </c>
      <c r="F104" s="79"/>
      <c r="G104" s="82">
        <f>SUM(G105:G105)</f>
        <v>5000</v>
      </c>
      <c r="H104" s="82">
        <f>SUM(H105:H105)</f>
        <v>0</v>
      </c>
      <c r="I104" s="82">
        <f>SUM(I105:I105)</f>
        <v>5000</v>
      </c>
      <c r="J104" s="81"/>
      <c r="K104" s="81"/>
      <c r="L104" s="81"/>
    </row>
    <row r="105" spans="1:12" s="74" customFormat="1" ht="47.25">
      <c r="A105" s="78" t="s">
        <v>326</v>
      </c>
      <c r="B105" s="79" t="s">
        <v>276</v>
      </c>
      <c r="C105" s="79" t="s">
        <v>125</v>
      </c>
      <c r="D105" s="79" t="s">
        <v>127</v>
      </c>
      <c r="E105" s="79" t="s">
        <v>387</v>
      </c>
      <c r="F105" s="89" t="s">
        <v>327</v>
      </c>
      <c r="G105" s="82">
        <v>5000</v>
      </c>
      <c r="H105" s="89"/>
      <c r="I105" s="82">
        <f>SUM(G105:H105)</f>
        <v>5000</v>
      </c>
      <c r="J105" s="79"/>
      <c r="K105" s="81"/>
      <c r="L105" s="81"/>
    </row>
    <row r="106" spans="1:12" s="74" customFormat="1" ht="15.75" hidden="1">
      <c r="A106" s="84" t="s">
        <v>388</v>
      </c>
      <c r="B106" s="79" t="s">
        <v>276</v>
      </c>
      <c r="C106" s="79" t="s">
        <v>125</v>
      </c>
      <c r="D106" s="79" t="s">
        <v>389</v>
      </c>
      <c r="E106" s="79"/>
      <c r="F106" s="79"/>
      <c r="G106" s="80">
        <f>SUM(G107,G111)</f>
        <v>0</v>
      </c>
      <c r="H106" s="79"/>
      <c r="I106" s="80">
        <f>SUM(I107,I111)</f>
        <v>0</v>
      </c>
      <c r="J106" s="81"/>
      <c r="K106" s="81"/>
      <c r="L106" s="81"/>
    </row>
    <row r="107" spans="1:12" s="74" customFormat="1" ht="15.75" hidden="1">
      <c r="A107" s="84" t="s">
        <v>388</v>
      </c>
      <c r="B107" s="79" t="s">
        <v>276</v>
      </c>
      <c r="C107" s="79" t="s">
        <v>125</v>
      </c>
      <c r="D107" s="79" t="s">
        <v>389</v>
      </c>
      <c r="E107" s="85" t="s">
        <v>390</v>
      </c>
      <c r="F107" s="79"/>
      <c r="G107" s="82">
        <f>G108</f>
        <v>0</v>
      </c>
      <c r="H107" s="79"/>
      <c r="I107" s="82">
        <f>I108</f>
        <v>0</v>
      </c>
      <c r="J107" s="81"/>
      <c r="K107" s="81"/>
      <c r="L107" s="81"/>
    </row>
    <row r="108" spans="1:12" s="74" customFormat="1" ht="55.5" customHeight="1" hidden="1">
      <c r="A108" s="84" t="s">
        <v>391</v>
      </c>
      <c r="B108" s="79" t="s">
        <v>276</v>
      </c>
      <c r="C108" s="79" t="s">
        <v>125</v>
      </c>
      <c r="D108" s="79" t="s">
        <v>389</v>
      </c>
      <c r="E108" s="85" t="s">
        <v>392</v>
      </c>
      <c r="F108" s="79"/>
      <c r="G108" s="82">
        <f>G109</f>
        <v>0</v>
      </c>
      <c r="H108" s="79"/>
      <c r="I108" s="82">
        <f>I109</f>
        <v>0</v>
      </c>
      <c r="J108" s="81"/>
      <c r="K108" s="81"/>
      <c r="L108" s="81"/>
    </row>
    <row r="109" spans="1:12" s="74" customFormat="1" ht="31.5" hidden="1">
      <c r="A109" s="84" t="s">
        <v>393</v>
      </c>
      <c r="B109" s="79" t="s">
        <v>276</v>
      </c>
      <c r="C109" s="79" t="s">
        <v>125</v>
      </c>
      <c r="D109" s="79" t="s">
        <v>389</v>
      </c>
      <c r="E109" s="85" t="s">
        <v>394</v>
      </c>
      <c r="F109" s="79"/>
      <c r="G109" s="82">
        <f>G110</f>
        <v>0</v>
      </c>
      <c r="H109" s="79"/>
      <c r="I109" s="82">
        <f>I110</f>
        <v>0</v>
      </c>
      <c r="J109" s="81"/>
      <c r="K109" s="81"/>
      <c r="L109" s="81"/>
    </row>
    <row r="110" spans="1:12" s="74" customFormat="1" ht="63" hidden="1">
      <c r="A110" s="84" t="s">
        <v>340</v>
      </c>
      <c r="B110" s="79" t="s">
        <v>276</v>
      </c>
      <c r="C110" s="79" t="s">
        <v>125</v>
      </c>
      <c r="D110" s="79" t="s">
        <v>389</v>
      </c>
      <c r="E110" s="85" t="s">
        <v>394</v>
      </c>
      <c r="F110" s="79" t="s">
        <v>341</v>
      </c>
      <c r="G110" s="82">
        <v>0</v>
      </c>
      <c r="H110" s="79"/>
      <c r="I110" s="82">
        <v>0</v>
      </c>
      <c r="J110" s="81"/>
      <c r="K110" s="81"/>
      <c r="L110" s="81"/>
    </row>
    <row r="111" spans="1:12" s="74" customFormat="1" ht="31.5" hidden="1">
      <c r="A111" s="84" t="s">
        <v>395</v>
      </c>
      <c r="B111" s="79" t="s">
        <v>276</v>
      </c>
      <c r="C111" s="79" t="s">
        <v>125</v>
      </c>
      <c r="D111" s="79" t="s">
        <v>389</v>
      </c>
      <c r="E111" s="85" t="s">
        <v>396</v>
      </c>
      <c r="F111" s="79"/>
      <c r="G111" s="82">
        <f>G112</f>
        <v>0</v>
      </c>
      <c r="H111" s="79"/>
      <c r="I111" s="82">
        <f>I112</f>
        <v>0</v>
      </c>
      <c r="J111" s="81"/>
      <c r="K111" s="81"/>
      <c r="L111" s="81"/>
    </row>
    <row r="112" spans="1:12" s="74" customFormat="1" ht="49.5" customHeight="1" hidden="1">
      <c r="A112" s="78" t="s">
        <v>326</v>
      </c>
      <c r="B112" s="79" t="s">
        <v>276</v>
      </c>
      <c r="C112" s="79" t="s">
        <v>125</v>
      </c>
      <c r="D112" s="79" t="s">
        <v>389</v>
      </c>
      <c r="E112" s="85" t="s">
        <v>396</v>
      </c>
      <c r="F112" s="79" t="s">
        <v>327</v>
      </c>
      <c r="G112" s="82">
        <v>0</v>
      </c>
      <c r="H112" s="79"/>
      <c r="I112" s="82">
        <v>0</v>
      </c>
      <c r="J112" s="81"/>
      <c r="K112" s="81"/>
      <c r="L112" s="81"/>
    </row>
    <row r="113" spans="1:12" s="74" customFormat="1" ht="15.75" customHeight="1">
      <c r="A113" s="78" t="s">
        <v>397</v>
      </c>
      <c r="B113" s="79" t="s">
        <v>276</v>
      </c>
      <c r="C113" s="79" t="s">
        <v>333</v>
      </c>
      <c r="D113" s="79" t="s">
        <v>114</v>
      </c>
      <c r="E113" s="79"/>
      <c r="F113" s="79"/>
      <c r="G113" s="80">
        <f>SUM(G114,G129,G142,G149,G159)</f>
        <v>69665</v>
      </c>
      <c r="H113" s="80">
        <f>SUM(H114,H129,H142,H149,H159)</f>
        <v>10883.81</v>
      </c>
      <c r="I113" s="80">
        <f>SUM(I114,I129,I142,I149,I159)</f>
        <v>80548.81</v>
      </c>
      <c r="J113" s="81"/>
      <c r="K113" s="81"/>
      <c r="L113" s="81"/>
    </row>
    <row r="114" spans="1:12" s="74" customFormat="1" ht="15.75" customHeight="1">
      <c r="A114" s="78" t="s">
        <v>398</v>
      </c>
      <c r="B114" s="79" t="s">
        <v>276</v>
      </c>
      <c r="C114" s="79" t="s">
        <v>333</v>
      </c>
      <c r="D114" s="79" t="s">
        <v>117</v>
      </c>
      <c r="E114" s="79"/>
      <c r="F114" s="79"/>
      <c r="G114" s="80">
        <f>SUM(G118,G124,G115,G121)</f>
        <v>31940</v>
      </c>
      <c r="H114" s="80">
        <f>SUM(H118,H124,H115,H121)</f>
        <v>236.01</v>
      </c>
      <c r="I114" s="80">
        <f>SUM(I118,I124,I115,I121)</f>
        <v>32176.010000000002</v>
      </c>
      <c r="J114" s="81"/>
      <c r="K114" s="81"/>
      <c r="L114" s="81"/>
    </row>
    <row r="115" spans="1:12" s="74" customFormat="1" ht="66" customHeight="1">
      <c r="A115" s="78" t="s">
        <v>399</v>
      </c>
      <c r="B115" s="79" t="s">
        <v>276</v>
      </c>
      <c r="C115" s="79" t="s">
        <v>333</v>
      </c>
      <c r="D115" s="79" t="s">
        <v>117</v>
      </c>
      <c r="E115" s="79" t="s">
        <v>400</v>
      </c>
      <c r="F115" s="79"/>
      <c r="G115" s="82">
        <f aca="true" t="shared" si="5" ref="G115:I116">G116</f>
        <v>10675</v>
      </c>
      <c r="H115" s="82">
        <f t="shared" si="5"/>
        <v>505.01</v>
      </c>
      <c r="I115" s="82">
        <f t="shared" si="5"/>
        <v>11180.01</v>
      </c>
      <c r="J115" s="81"/>
      <c r="K115" s="81"/>
      <c r="L115" s="81"/>
    </row>
    <row r="116" spans="1:12" s="74" customFormat="1" ht="67.5" customHeight="1">
      <c r="A116" s="78" t="s">
        <v>401</v>
      </c>
      <c r="B116" s="79" t="s">
        <v>276</v>
      </c>
      <c r="C116" s="79" t="s">
        <v>333</v>
      </c>
      <c r="D116" s="79" t="s">
        <v>117</v>
      </c>
      <c r="E116" s="79" t="s">
        <v>402</v>
      </c>
      <c r="F116" s="79"/>
      <c r="G116" s="82">
        <f t="shared" si="5"/>
        <v>10675</v>
      </c>
      <c r="H116" s="82">
        <f t="shared" si="5"/>
        <v>505.01</v>
      </c>
      <c r="I116" s="82">
        <f t="shared" si="5"/>
        <v>11180.01</v>
      </c>
      <c r="J116" s="81"/>
      <c r="K116" s="81"/>
      <c r="L116" s="81"/>
    </row>
    <row r="117" spans="1:12" s="74" customFormat="1" ht="15.75" customHeight="1">
      <c r="A117" s="92" t="s">
        <v>403</v>
      </c>
      <c r="B117" s="79" t="s">
        <v>276</v>
      </c>
      <c r="C117" s="79" t="s">
        <v>333</v>
      </c>
      <c r="D117" s="79" t="s">
        <v>117</v>
      </c>
      <c r="E117" s="79" t="s">
        <v>402</v>
      </c>
      <c r="F117" s="79" t="s">
        <v>404</v>
      </c>
      <c r="G117" s="82">
        <v>10675</v>
      </c>
      <c r="H117" s="82">
        <v>505.01</v>
      </c>
      <c r="I117" s="82">
        <f>SUM(G117:H117)</f>
        <v>11180.01</v>
      </c>
      <c r="J117" s="81"/>
      <c r="K117" s="81"/>
      <c r="L117" s="81"/>
    </row>
    <row r="118" spans="1:12" s="74" customFormat="1" ht="36" customHeight="1">
      <c r="A118" s="78" t="s">
        <v>405</v>
      </c>
      <c r="B118" s="79" t="s">
        <v>276</v>
      </c>
      <c r="C118" s="79" t="s">
        <v>333</v>
      </c>
      <c r="D118" s="79" t="s">
        <v>117</v>
      </c>
      <c r="E118" s="79" t="s">
        <v>406</v>
      </c>
      <c r="F118" s="79"/>
      <c r="G118" s="82">
        <f>SUM(G119)</f>
        <v>13447</v>
      </c>
      <c r="H118" s="82">
        <f>SUM(H119)</f>
        <v>0</v>
      </c>
      <c r="I118" s="82">
        <f>SUM(I119)</f>
        <v>13447</v>
      </c>
      <c r="J118" s="81"/>
      <c r="K118" s="81"/>
      <c r="L118" s="81"/>
    </row>
    <row r="119" spans="1:12" s="74" customFormat="1" ht="36" customHeight="1">
      <c r="A119" s="78" t="s">
        <v>407</v>
      </c>
      <c r="B119" s="79" t="s">
        <v>276</v>
      </c>
      <c r="C119" s="79" t="s">
        <v>333</v>
      </c>
      <c r="D119" s="79" t="s">
        <v>117</v>
      </c>
      <c r="E119" s="79" t="s">
        <v>408</v>
      </c>
      <c r="F119" s="79"/>
      <c r="G119" s="82">
        <f>SUM(G120:G120)</f>
        <v>13447</v>
      </c>
      <c r="H119" s="82">
        <f>SUM(H120:H120)</f>
        <v>0</v>
      </c>
      <c r="I119" s="82">
        <f>SUM(I120:I120)</f>
        <v>13447</v>
      </c>
      <c r="J119" s="81"/>
      <c r="K119" s="81"/>
      <c r="L119" s="81"/>
    </row>
    <row r="120" spans="1:12" s="74" customFormat="1" ht="51.75" customHeight="1">
      <c r="A120" s="78" t="s">
        <v>409</v>
      </c>
      <c r="B120" s="79" t="s">
        <v>276</v>
      </c>
      <c r="C120" s="79" t="s">
        <v>333</v>
      </c>
      <c r="D120" s="79" t="s">
        <v>117</v>
      </c>
      <c r="E120" s="79" t="s">
        <v>408</v>
      </c>
      <c r="F120" s="87">
        <v>611</v>
      </c>
      <c r="G120" s="82">
        <f>5133+155+8159</f>
        <v>13447</v>
      </c>
      <c r="H120" s="93"/>
      <c r="I120" s="82">
        <f>SUM(G120:H120)</f>
        <v>13447</v>
      </c>
      <c r="J120" s="81"/>
      <c r="K120" s="81"/>
      <c r="L120" s="81"/>
    </row>
    <row r="121" spans="1:12" s="74" customFormat="1" ht="110.25" customHeight="1">
      <c r="A121" s="94" t="s">
        <v>410</v>
      </c>
      <c r="B121" s="79" t="s">
        <v>276</v>
      </c>
      <c r="C121" s="79" t="s">
        <v>333</v>
      </c>
      <c r="D121" s="79" t="s">
        <v>117</v>
      </c>
      <c r="E121" s="85" t="s">
        <v>411</v>
      </c>
      <c r="F121" s="87"/>
      <c r="G121" s="82">
        <f aca="true" t="shared" si="6" ref="G121:I122">G122</f>
        <v>5306</v>
      </c>
      <c r="H121" s="95">
        <f t="shared" si="6"/>
        <v>-269</v>
      </c>
      <c r="I121" s="82">
        <f t="shared" si="6"/>
        <v>5037</v>
      </c>
      <c r="J121" s="81"/>
      <c r="K121" s="81"/>
      <c r="L121" s="81"/>
    </row>
    <row r="122" spans="1:12" s="74" customFormat="1" ht="90" customHeight="1">
      <c r="A122" s="84" t="s">
        <v>412</v>
      </c>
      <c r="B122" s="79" t="s">
        <v>276</v>
      </c>
      <c r="C122" s="79" t="s">
        <v>333</v>
      </c>
      <c r="D122" s="79" t="s">
        <v>117</v>
      </c>
      <c r="E122" s="85" t="s">
        <v>413</v>
      </c>
      <c r="F122" s="87"/>
      <c r="G122" s="82">
        <f t="shared" si="6"/>
        <v>5306</v>
      </c>
      <c r="H122" s="95">
        <f t="shared" si="6"/>
        <v>-269</v>
      </c>
      <c r="I122" s="82">
        <f t="shared" si="6"/>
        <v>5037</v>
      </c>
      <c r="J122" s="81"/>
      <c r="K122" s="81"/>
      <c r="L122" s="81"/>
    </row>
    <row r="123" spans="1:12" s="74" customFormat="1" ht="51" customHeight="1">
      <c r="A123" s="78" t="s">
        <v>409</v>
      </c>
      <c r="B123" s="79" t="s">
        <v>276</v>
      </c>
      <c r="C123" s="79" t="s">
        <v>333</v>
      </c>
      <c r="D123" s="79" t="s">
        <v>117</v>
      </c>
      <c r="E123" s="85" t="s">
        <v>413</v>
      </c>
      <c r="F123" s="87">
        <v>611</v>
      </c>
      <c r="G123" s="82">
        <v>5306</v>
      </c>
      <c r="H123" s="95">
        <v>-269</v>
      </c>
      <c r="I123" s="82">
        <f>SUM(G123:H123)</f>
        <v>5037</v>
      </c>
      <c r="J123" s="81"/>
      <c r="K123" s="81"/>
      <c r="L123" s="81"/>
    </row>
    <row r="124" spans="1:12" s="74" customFormat="1" ht="15.75" customHeight="1">
      <c r="A124" s="78" t="s">
        <v>300</v>
      </c>
      <c r="B124" s="79" t="s">
        <v>276</v>
      </c>
      <c r="C124" s="79" t="s">
        <v>333</v>
      </c>
      <c r="D124" s="79" t="s">
        <v>117</v>
      </c>
      <c r="E124" s="79" t="s">
        <v>301</v>
      </c>
      <c r="F124" s="79"/>
      <c r="G124" s="82">
        <f>SUM(G125,G127)</f>
        <v>2512</v>
      </c>
      <c r="H124" s="82">
        <f>SUM(H125,H127)</f>
        <v>0</v>
      </c>
      <c r="I124" s="82">
        <f>SUM(I125,I127)</f>
        <v>2512</v>
      </c>
      <c r="J124" s="81"/>
      <c r="K124" s="81"/>
      <c r="L124" s="81"/>
    </row>
    <row r="125" spans="1:12" s="74" customFormat="1" ht="68.25" customHeight="1">
      <c r="A125" s="78" t="s">
        <v>414</v>
      </c>
      <c r="B125" s="79" t="s">
        <v>276</v>
      </c>
      <c r="C125" s="79" t="s">
        <v>333</v>
      </c>
      <c r="D125" s="79" t="s">
        <v>117</v>
      </c>
      <c r="E125" s="79" t="s">
        <v>415</v>
      </c>
      <c r="F125" s="79"/>
      <c r="G125" s="82">
        <f>G126</f>
        <v>390</v>
      </c>
      <c r="H125" s="82">
        <f>H126</f>
        <v>0</v>
      </c>
      <c r="I125" s="82">
        <f>I126</f>
        <v>390</v>
      </c>
      <c r="J125" s="81"/>
      <c r="K125" s="81"/>
      <c r="L125" s="81"/>
    </row>
    <row r="126" spans="1:12" s="74" customFormat="1" ht="15.75" customHeight="1">
      <c r="A126" s="92" t="s">
        <v>403</v>
      </c>
      <c r="B126" s="79" t="s">
        <v>276</v>
      </c>
      <c r="C126" s="79" t="s">
        <v>333</v>
      </c>
      <c r="D126" s="79" t="s">
        <v>117</v>
      </c>
      <c r="E126" s="79" t="s">
        <v>415</v>
      </c>
      <c r="F126" s="79" t="s">
        <v>404</v>
      </c>
      <c r="G126" s="82">
        <v>390</v>
      </c>
      <c r="H126" s="79"/>
      <c r="I126" s="82">
        <f>SUM(G126:H126)</f>
        <v>390</v>
      </c>
      <c r="J126" s="81"/>
      <c r="K126" s="81"/>
      <c r="L126" s="81"/>
    </row>
    <row r="127" spans="1:12" s="74" customFormat="1" ht="30" customHeight="1">
      <c r="A127" s="78" t="s">
        <v>416</v>
      </c>
      <c r="B127" s="79" t="s">
        <v>276</v>
      </c>
      <c r="C127" s="79" t="s">
        <v>333</v>
      </c>
      <c r="D127" s="79" t="s">
        <v>117</v>
      </c>
      <c r="E127" s="79" t="s">
        <v>417</v>
      </c>
      <c r="F127" s="79"/>
      <c r="G127" s="82">
        <f>G128</f>
        <v>2122</v>
      </c>
      <c r="H127" s="82">
        <f>H128</f>
        <v>0</v>
      </c>
      <c r="I127" s="82">
        <f>I128</f>
        <v>2122</v>
      </c>
      <c r="J127" s="81"/>
      <c r="K127" s="81"/>
      <c r="L127" s="81"/>
    </row>
    <row r="128" spans="1:12" s="74" customFormat="1" ht="15.75" customHeight="1">
      <c r="A128" s="92" t="s">
        <v>403</v>
      </c>
      <c r="B128" s="79" t="s">
        <v>276</v>
      </c>
      <c r="C128" s="79" t="s">
        <v>333</v>
      </c>
      <c r="D128" s="79" t="s">
        <v>117</v>
      </c>
      <c r="E128" s="79" t="s">
        <v>417</v>
      </c>
      <c r="F128" s="79" t="s">
        <v>404</v>
      </c>
      <c r="G128" s="82">
        <v>2122</v>
      </c>
      <c r="H128" s="79"/>
      <c r="I128" s="82">
        <f>SUM(G128:H128)</f>
        <v>2122</v>
      </c>
      <c r="J128" s="81"/>
      <c r="K128" s="81"/>
      <c r="L128" s="81"/>
    </row>
    <row r="129" spans="1:12" s="74" customFormat="1" ht="15.75" customHeight="1">
      <c r="A129" s="78" t="s">
        <v>418</v>
      </c>
      <c r="B129" s="79" t="s">
        <v>276</v>
      </c>
      <c r="C129" s="79" t="s">
        <v>333</v>
      </c>
      <c r="D129" s="79" t="s">
        <v>127</v>
      </c>
      <c r="E129" s="79"/>
      <c r="F129" s="79"/>
      <c r="G129" s="80">
        <f>SUM(G133,G136,G139,G130)</f>
        <v>30956.8</v>
      </c>
      <c r="H129" s="80">
        <f>SUM(H133,H136,H139,H130)</f>
        <v>647</v>
      </c>
      <c r="I129" s="80">
        <f>SUM(I133,I136,I139,I130)</f>
        <v>31603.8</v>
      </c>
      <c r="J129" s="81"/>
      <c r="K129" s="81"/>
      <c r="L129" s="81"/>
    </row>
    <row r="130" spans="1:12" s="74" customFormat="1" ht="31.5" customHeight="1">
      <c r="A130" s="78" t="s">
        <v>405</v>
      </c>
      <c r="B130" s="79" t="s">
        <v>276</v>
      </c>
      <c r="C130" s="79" t="s">
        <v>333</v>
      </c>
      <c r="D130" s="79" t="s">
        <v>127</v>
      </c>
      <c r="E130" s="79" t="s">
        <v>406</v>
      </c>
      <c r="F130" s="79"/>
      <c r="G130" s="82">
        <f aca="true" t="shared" si="7" ref="G130:I131">G131</f>
        <v>3968</v>
      </c>
      <c r="H130" s="82">
        <f t="shared" si="7"/>
        <v>0</v>
      </c>
      <c r="I130" s="82">
        <f t="shared" si="7"/>
        <v>3968</v>
      </c>
      <c r="J130" s="81"/>
      <c r="K130" s="81"/>
      <c r="L130" s="81"/>
    </row>
    <row r="131" spans="1:12" s="74" customFormat="1" ht="19.5" customHeight="1">
      <c r="A131" s="78" t="s">
        <v>407</v>
      </c>
      <c r="B131" s="79" t="s">
        <v>276</v>
      </c>
      <c r="C131" s="79" t="s">
        <v>333</v>
      </c>
      <c r="D131" s="79" t="s">
        <v>127</v>
      </c>
      <c r="E131" s="79" t="s">
        <v>408</v>
      </c>
      <c r="F131" s="79"/>
      <c r="G131" s="82">
        <f t="shared" si="7"/>
        <v>3968</v>
      </c>
      <c r="H131" s="82">
        <f t="shared" si="7"/>
        <v>0</v>
      </c>
      <c r="I131" s="82">
        <f t="shared" si="7"/>
        <v>3968</v>
      </c>
      <c r="J131" s="81"/>
      <c r="K131" s="81"/>
      <c r="L131" s="81"/>
    </row>
    <row r="132" spans="1:12" s="74" customFormat="1" ht="53.25" customHeight="1">
      <c r="A132" s="78" t="s">
        <v>409</v>
      </c>
      <c r="B132" s="79" t="s">
        <v>276</v>
      </c>
      <c r="C132" s="79" t="s">
        <v>333</v>
      </c>
      <c r="D132" s="79" t="s">
        <v>127</v>
      </c>
      <c r="E132" s="79" t="s">
        <v>408</v>
      </c>
      <c r="F132" s="79" t="s">
        <v>419</v>
      </c>
      <c r="G132" s="82">
        <v>3968</v>
      </c>
      <c r="H132" s="82">
        <v>0</v>
      </c>
      <c r="I132" s="82">
        <f>SUM(G132:H132)</f>
        <v>3968</v>
      </c>
      <c r="J132" s="81"/>
      <c r="K132" s="81"/>
      <c r="L132" s="81"/>
    </row>
    <row r="133" spans="1:12" s="74" customFormat="1" ht="15.75" customHeight="1">
      <c r="A133" s="78" t="s">
        <v>420</v>
      </c>
      <c r="B133" s="79" t="s">
        <v>276</v>
      </c>
      <c r="C133" s="79" t="s">
        <v>333</v>
      </c>
      <c r="D133" s="79" t="s">
        <v>127</v>
      </c>
      <c r="E133" s="79" t="s">
        <v>421</v>
      </c>
      <c r="F133" s="79"/>
      <c r="G133" s="82">
        <f>SUM(G134)</f>
        <v>2383</v>
      </c>
      <c r="H133" s="82">
        <f>SUM(H134)</f>
        <v>0</v>
      </c>
      <c r="I133" s="82">
        <f>SUM(I134)</f>
        <v>2383</v>
      </c>
      <c r="J133" s="81"/>
      <c r="K133" s="81"/>
      <c r="L133" s="81"/>
    </row>
    <row r="134" spans="1:12" s="74" customFormat="1" ht="15.75" customHeight="1">
      <c r="A134" s="78" t="s">
        <v>407</v>
      </c>
      <c r="B134" s="79" t="s">
        <v>276</v>
      </c>
      <c r="C134" s="79" t="s">
        <v>333</v>
      </c>
      <c r="D134" s="79" t="s">
        <v>127</v>
      </c>
      <c r="E134" s="79" t="s">
        <v>422</v>
      </c>
      <c r="F134" s="79"/>
      <c r="G134" s="82">
        <f>SUM(G135:G135)</f>
        <v>2383</v>
      </c>
      <c r="H134" s="82">
        <f>SUM(H135:H135)</f>
        <v>0</v>
      </c>
      <c r="I134" s="82">
        <f>SUM(I135:I135)</f>
        <v>2383</v>
      </c>
      <c r="J134" s="81"/>
      <c r="K134" s="81"/>
      <c r="L134" s="81"/>
    </row>
    <row r="135" spans="1:12" s="74" customFormat="1" ht="51" customHeight="1">
      <c r="A135" s="78" t="s">
        <v>409</v>
      </c>
      <c r="B135" s="79" t="s">
        <v>276</v>
      </c>
      <c r="C135" s="79" t="s">
        <v>333</v>
      </c>
      <c r="D135" s="79" t="s">
        <v>127</v>
      </c>
      <c r="E135" s="79" t="s">
        <v>422</v>
      </c>
      <c r="F135" s="87">
        <v>611</v>
      </c>
      <c r="G135" s="82">
        <f>13+2370</f>
        <v>2383</v>
      </c>
      <c r="H135" s="87"/>
      <c r="I135" s="82">
        <f>SUM(G135:H135)</f>
        <v>2383</v>
      </c>
      <c r="J135" s="81"/>
      <c r="K135" s="81"/>
      <c r="L135" s="81"/>
    </row>
    <row r="136" spans="1:12" s="74" customFormat="1" ht="21.75" customHeight="1">
      <c r="A136" s="78" t="s">
        <v>423</v>
      </c>
      <c r="B136" s="79" t="s">
        <v>276</v>
      </c>
      <c r="C136" s="79" t="s">
        <v>333</v>
      </c>
      <c r="D136" s="79" t="s">
        <v>127</v>
      </c>
      <c r="E136" s="79" t="s">
        <v>424</v>
      </c>
      <c r="F136" s="79"/>
      <c r="G136" s="82">
        <f>SUM(G137,)</f>
        <v>1978.8</v>
      </c>
      <c r="H136" s="82">
        <f>SUM(H137,)</f>
        <v>0</v>
      </c>
      <c r="I136" s="82">
        <f>SUM(I137,)</f>
        <v>1978.8</v>
      </c>
      <c r="J136" s="81"/>
      <c r="K136" s="81"/>
      <c r="L136" s="81"/>
    </row>
    <row r="137" spans="1:12" s="74" customFormat="1" ht="30" customHeight="1">
      <c r="A137" s="78" t="s">
        <v>425</v>
      </c>
      <c r="B137" s="79" t="s">
        <v>276</v>
      </c>
      <c r="C137" s="79" t="s">
        <v>333</v>
      </c>
      <c r="D137" s="79" t="s">
        <v>127</v>
      </c>
      <c r="E137" s="79" t="s">
        <v>426</v>
      </c>
      <c r="F137" s="79"/>
      <c r="G137" s="82">
        <f>SUM(G138)</f>
        <v>1978.8</v>
      </c>
      <c r="H137" s="82">
        <f>SUM(H138)</f>
        <v>0</v>
      </c>
      <c r="I137" s="82">
        <f>SUM(I138)</f>
        <v>1978.8</v>
      </c>
      <c r="J137" s="81"/>
      <c r="K137" s="81"/>
      <c r="L137" s="81"/>
    </row>
    <row r="138" spans="1:12" s="74" customFormat="1" ht="22.5" customHeight="1">
      <c r="A138" s="92" t="s">
        <v>403</v>
      </c>
      <c r="B138" s="79" t="s">
        <v>276</v>
      </c>
      <c r="C138" s="79" t="s">
        <v>333</v>
      </c>
      <c r="D138" s="79" t="s">
        <v>127</v>
      </c>
      <c r="E138" s="79" t="s">
        <v>426</v>
      </c>
      <c r="F138" s="79" t="s">
        <v>404</v>
      </c>
      <c r="G138" s="82">
        <v>1978.8</v>
      </c>
      <c r="H138" s="79"/>
      <c r="I138" s="82">
        <f>SUM(G138:H138)</f>
        <v>1978.8</v>
      </c>
      <c r="J138" s="81"/>
      <c r="K138" s="81"/>
      <c r="L138" s="81"/>
    </row>
    <row r="139" spans="1:12" s="74" customFormat="1" ht="112.5" customHeight="1">
      <c r="A139" s="94" t="s">
        <v>410</v>
      </c>
      <c r="B139" s="79" t="s">
        <v>276</v>
      </c>
      <c r="C139" s="79" t="s">
        <v>333</v>
      </c>
      <c r="D139" s="79" t="s">
        <v>127</v>
      </c>
      <c r="E139" s="85" t="s">
        <v>411</v>
      </c>
      <c r="F139" s="87"/>
      <c r="G139" s="82">
        <f aca="true" t="shared" si="8" ref="G139:I140">G140</f>
        <v>22627</v>
      </c>
      <c r="H139" s="91">
        <f t="shared" si="8"/>
        <v>647</v>
      </c>
      <c r="I139" s="82">
        <f t="shared" si="8"/>
        <v>23274</v>
      </c>
      <c r="J139" s="81"/>
      <c r="K139" s="81"/>
      <c r="L139" s="81"/>
    </row>
    <row r="140" spans="1:12" s="74" customFormat="1" ht="81.75" customHeight="1">
      <c r="A140" s="84" t="s">
        <v>412</v>
      </c>
      <c r="B140" s="79" t="s">
        <v>276</v>
      </c>
      <c r="C140" s="79" t="s">
        <v>333</v>
      </c>
      <c r="D140" s="79" t="s">
        <v>127</v>
      </c>
      <c r="E140" s="85" t="s">
        <v>413</v>
      </c>
      <c r="F140" s="87"/>
      <c r="G140" s="82">
        <f t="shared" si="8"/>
        <v>22627</v>
      </c>
      <c r="H140" s="91">
        <f t="shared" si="8"/>
        <v>647</v>
      </c>
      <c r="I140" s="82">
        <f t="shared" si="8"/>
        <v>23274</v>
      </c>
      <c r="J140" s="81"/>
      <c r="K140" s="81"/>
      <c r="L140" s="81"/>
    </row>
    <row r="141" spans="1:12" s="74" customFormat="1" ht="48.75" customHeight="1">
      <c r="A141" s="78" t="s">
        <v>409</v>
      </c>
      <c r="B141" s="79" t="s">
        <v>276</v>
      </c>
      <c r="C141" s="79" t="s">
        <v>333</v>
      </c>
      <c r="D141" s="79" t="s">
        <v>127</v>
      </c>
      <c r="E141" s="85" t="s">
        <v>413</v>
      </c>
      <c r="F141" s="87">
        <v>611</v>
      </c>
      <c r="G141" s="82">
        <v>22627</v>
      </c>
      <c r="H141" s="91">
        <f>378+269</f>
        <v>647</v>
      </c>
      <c r="I141" s="82">
        <f>SUM(G141:H141)</f>
        <v>23274</v>
      </c>
      <c r="J141" s="81"/>
      <c r="K141" s="81"/>
      <c r="L141" s="81"/>
    </row>
    <row r="142" spans="1:12" s="74" customFormat="1" ht="15.75" customHeight="1">
      <c r="A142" s="78" t="s">
        <v>427</v>
      </c>
      <c r="B142" s="79" t="s">
        <v>276</v>
      </c>
      <c r="C142" s="79" t="s">
        <v>333</v>
      </c>
      <c r="D142" s="79" t="s">
        <v>389</v>
      </c>
      <c r="E142" s="79"/>
      <c r="F142" s="79"/>
      <c r="G142" s="80">
        <f>SUM(G143,G146,)</f>
        <v>1510</v>
      </c>
      <c r="H142" s="80">
        <f>SUM(H143,H146,)</f>
        <v>0</v>
      </c>
      <c r="I142" s="80">
        <f>SUM(I143,I146,)</f>
        <v>1510</v>
      </c>
      <c r="J142" s="81"/>
      <c r="K142" s="81"/>
      <c r="L142" s="81"/>
    </row>
    <row r="143" spans="1:12" s="74" customFormat="1" ht="15.75" customHeight="1">
      <c r="A143" s="78" t="s">
        <v>405</v>
      </c>
      <c r="B143" s="79" t="s">
        <v>276</v>
      </c>
      <c r="C143" s="79" t="s">
        <v>333</v>
      </c>
      <c r="D143" s="79" t="s">
        <v>389</v>
      </c>
      <c r="E143" s="79" t="s">
        <v>406</v>
      </c>
      <c r="F143" s="79"/>
      <c r="G143" s="82">
        <f>SUM(G144)</f>
        <v>539</v>
      </c>
      <c r="H143" s="82">
        <f>SUM(H144)</f>
        <v>0</v>
      </c>
      <c r="I143" s="82">
        <f>SUM(I144)</f>
        <v>539</v>
      </c>
      <c r="J143" s="81"/>
      <c r="K143" s="81"/>
      <c r="L143" s="81"/>
    </row>
    <row r="144" spans="1:12" s="74" customFormat="1" ht="15.75" customHeight="1">
      <c r="A144" s="78" t="s">
        <v>407</v>
      </c>
      <c r="B144" s="79" t="s">
        <v>276</v>
      </c>
      <c r="C144" s="79" t="s">
        <v>333</v>
      </c>
      <c r="D144" s="79" t="s">
        <v>389</v>
      </c>
      <c r="E144" s="79" t="s">
        <v>408</v>
      </c>
      <c r="F144" s="79"/>
      <c r="G144" s="82">
        <f>SUM(G145:G145)</f>
        <v>539</v>
      </c>
      <c r="H144" s="82">
        <f>SUM(H145:H145)</f>
        <v>0</v>
      </c>
      <c r="I144" s="82">
        <f>SUM(I145:I145)</f>
        <v>539</v>
      </c>
      <c r="J144" s="81"/>
      <c r="K144" s="81"/>
      <c r="L144" s="81"/>
    </row>
    <row r="145" spans="1:12" s="74" customFormat="1" ht="51.75" customHeight="1">
      <c r="A145" s="78" t="s">
        <v>409</v>
      </c>
      <c r="B145" s="79" t="s">
        <v>276</v>
      </c>
      <c r="C145" s="79" t="s">
        <v>333</v>
      </c>
      <c r="D145" s="79" t="s">
        <v>389</v>
      </c>
      <c r="E145" s="79" t="s">
        <v>408</v>
      </c>
      <c r="F145" s="87">
        <v>611</v>
      </c>
      <c r="G145" s="82">
        <v>539</v>
      </c>
      <c r="H145" s="87"/>
      <c r="I145" s="82">
        <f>SUM(G145:H145)</f>
        <v>539</v>
      </c>
      <c r="J145" s="81"/>
      <c r="K145" s="81"/>
      <c r="L145" s="81"/>
    </row>
    <row r="146" spans="1:12" s="74" customFormat="1" ht="121.5" customHeight="1">
      <c r="A146" s="94" t="s">
        <v>410</v>
      </c>
      <c r="B146" s="79" t="s">
        <v>276</v>
      </c>
      <c r="C146" s="79" t="s">
        <v>333</v>
      </c>
      <c r="D146" s="79" t="s">
        <v>389</v>
      </c>
      <c r="E146" s="85" t="s">
        <v>411</v>
      </c>
      <c r="F146" s="87"/>
      <c r="G146" s="82">
        <f aca="true" t="shared" si="9" ref="G146:I147">G147</f>
        <v>971</v>
      </c>
      <c r="H146" s="95">
        <f t="shared" si="9"/>
        <v>0</v>
      </c>
      <c r="I146" s="82">
        <f t="shared" si="9"/>
        <v>971</v>
      </c>
      <c r="J146" s="81"/>
      <c r="K146" s="81"/>
      <c r="L146" s="81"/>
    </row>
    <row r="147" spans="1:12" s="74" customFormat="1" ht="79.5" customHeight="1">
      <c r="A147" s="84" t="s">
        <v>412</v>
      </c>
      <c r="B147" s="79" t="s">
        <v>276</v>
      </c>
      <c r="C147" s="79" t="s">
        <v>333</v>
      </c>
      <c r="D147" s="79" t="s">
        <v>389</v>
      </c>
      <c r="E147" s="85" t="s">
        <v>413</v>
      </c>
      <c r="F147" s="87"/>
      <c r="G147" s="82">
        <f t="shared" si="9"/>
        <v>971</v>
      </c>
      <c r="H147" s="95">
        <f t="shared" si="9"/>
        <v>0</v>
      </c>
      <c r="I147" s="82">
        <f t="shared" si="9"/>
        <v>971</v>
      </c>
      <c r="J147" s="81"/>
      <c r="K147" s="81"/>
      <c r="L147" s="81"/>
    </row>
    <row r="148" spans="1:12" s="74" customFormat="1" ht="49.5" customHeight="1">
      <c r="A148" s="78" t="s">
        <v>409</v>
      </c>
      <c r="B148" s="79" t="s">
        <v>276</v>
      </c>
      <c r="C148" s="79" t="s">
        <v>333</v>
      </c>
      <c r="D148" s="79" t="s">
        <v>389</v>
      </c>
      <c r="E148" s="85" t="s">
        <v>413</v>
      </c>
      <c r="F148" s="87">
        <v>611</v>
      </c>
      <c r="G148" s="82">
        <v>971</v>
      </c>
      <c r="H148" s="95"/>
      <c r="I148" s="82">
        <f>SUM(G148:H148)</f>
        <v>971</v>
      </c>
      <c r="J148" s="126"/>
      <c r="K148" s="126"/>
      <c r="L148" s="126"/>
    </row>
    <row r="149" spans="1:12" s="74" customFormat="1" ht="15.75" customHeight="1">
      <c r="A149" s="78" t="s">
        <v>428</v>
      </c>
      <c r="B149" s="79" t="s">
        <v>276</v>
      </c>
      <c r="C149" s="79" t="s">
        <v>333</v>
      </c>
      <c r="D149" s="79" t="s">
        <v>279</v>
      </c>
      <c r="E149" s="79"/>
      <c r="F149" s="79"/>
      <c r="G149" s="80">
        <f>SUM(G150,G153,G156)</f>
        <v>5258.2</v>
      </c>
      <c r="H149" s="80">
        <f>SUM(H150,H153,H156)</f>
        <v>0</v>
      </c>
      <c r="I149" s="80">
        <f>SUM(I150,I153,I156)</f>
        <v>5258.2</v>
      </c>
      <c r="J149" s="81"/>
      <c r="K149" s="81"/>
      <c r="L149" s="81"/>
    </row>
    <row r="150" spans="1:12" s="74" customFormat="1" ht="15.75" customHeight="1">
      <c r="A150" s="78" t="s">
        <v>405</v>
      </c>
      <c r="B150" s="79" t="s">
        <v>276</v>
      </c>
      <c r="C150" s="79" t="s">
        <v>333</v>
      </c>
      <c r="D150" s="79" t="s">
        <v>279</v>
      </c>
      <c r="E150" s="79" t="s">
        <v>408</v>
      </c>
      <c r="F150" s="79"/>
      <c r="G150" s="82">
        <f>SUM(G151)</f>
        <v>1373</v>
      </c>
      <c r="H150" s="82">
        <f>SUM(H151)</f>
        <v>0</v>
      </c>
      <c r="I150" s="82">
        <f>SUM(I151)</f>
        <v>1373</v>
      </c>
      <c r="J150" s="81"/>
      <c r="K150" s="81"/>
      <c r="L150" s="81"/>
    </row>
    <row r="151" spans="1:12" s="74" customFormat="1" ht="15.75" customHeight="1">
      <c r="A151" s="78" t="s">
        <v>407</v>
      </c>
      <c r="B151" s="79" t="s">
        <v>276</v>
      </c>
      <c r="C151" s="79" t="s">
        <v>333</v>
      </c>
      <c r="D151" s="79" t="s">
        <v>279</v>
      </c>
      <c r="E151" s="79" t="s">
        <v>408</v>
      </c>
      <c r="F151" s="79"/>
      <c r="G151" s="82">
        <f>SUM(G152:G152)</f>
        <v>1373</v>
      </c>
      <c r="H151" s="82">
        <f>SUM(H152:H152)</f>
        <v>0</v>
      </c>
      <c r="I151" s="82">
        <f>SUM(I152:I152)</f>
        <v>1373</v>
      </c>
      <c r="J151" s="81"/>
      <c r="K151" s="81"/>
      <c r="L151" s="81"/>
    </row>
    <row r="152" spans="1:12" s="74" customFormat="1" ht="51.75" customHeight="1">
      <c r="A152" s="78" t="s">
        <v>409</v>
      </c>
      <c r="B152" s="79" t="s">
        <v>276</v>
      </c>
      <c r="C152" s="79" t="s">
        <v>333</v>
      </c>
      <c r="D152" s="79" t="s">
        <v>279</v>
      </c>
      <c r="E152" s="79" t="s">
        <v>408</v>
      </c>
      <c r="F152" s="87">
        <v>611</v>
      </c>
      <c r="G152" s="82">
        <f>19+1354</f>
        <v>1373</v>
      </c>
      <c r="H152" s="87"/>
      <c r="I152" s="82">
        <f>SUM(G152:H152)</f>
        <v>1373</v>
      </c>
      <c r="J152" s="81"/>
      <c r="K152" s="81"/>
      <c r="L152" s="81"/>
    </row>
    <row r="153" spans="1:12" s="74" customFormat="1" ht="15.75" customHeight="1">
      <c r="A153" s="78" t="s">
        <v>423</v>
      </c>
      <c r="B153" s="79" t="s">
        <v>276</v>
      </c>
      <c r="C153" s="79" t="s">
        <v>333</v>
      </c>
      <c r="D153" s="79" t="s">
        <v>279</v>
      </c>
      <c r="E153" s="79" t="s">
        <v>424</v>
      </c>
      <c r="F153" s="79"/>
      <c r="G153" s="82">
        <f aca="true" t="shared" si="10" ref="G153:I154">SUM(G154)</f>
        <v>1313.2</v>
      </c>
      <c r="H153" s="82">
        <f t="shared" si="10"/>
        <v>0</v>
      </c>
      <c r="I153" s="82">
        <f t="shared" si="10"/>
        <v>1313.2</v>
      </c>
      <c r="J153" s="81"/>
      <c r="K153" s="81"/>
      <c r="L153" s="81"/>
    </row>
    <row r="154" spans="1:12" s="74" customFormat="1" ht="15.75" customHeight="1">
      <c r="A154" s="78" t="s">
        <v>425</v>
      </c>
      <c r="B154" s="79" t="s">
        <v>276</v>
      </c>
      <c r="C154" s="79" t="s">
        <v>333</v>
      </c>
      <c r="D154" s="79" t="s">
        <v>279</v>
      </c>
      <c r="E154" s="79" t="s">
        <v>426</v>
      </c>
      <c r="F154" s="79"/>
      <c r="G154" s="82">
        <f t="shared" si="10"/>
        <v>1313.2</v>
      </c>
      <c r="H154" s="82">
        <f t="shared" si="10"/>
        <v>0</v>
      </c>
      <c r="I154" s="82">
        <f t="shared" si="10"/>
        <v>1313.2</v>
      </c>
      <c r="J154" s="81"/>
      <c r="K154" s="81"/>
      <c r="L154" s="81"/>
    </row>
    <row r="155" spans="1:12" s="74" customFormat="1" ht="15.75" customHeight="1">
      <c r="A155" s="92" t="s">
        <v>403</v>
      </c>
      <c r="B155" s="79" t="s">
        <v>276</v>
      </c>
      <c r="C155" s="79" t="s">
        <v>333</v>
      </c>
      <c r="D155" s="79" t="s">
        <v>279</v>
      </c>
      <c r="E155" s="79" t="s">
        <v>426</v>
      </c>
      <c r="F155" s="79" t="s">
        <v>404</v>
      </c>
      <c r="G155" s="82">
        <v>1313.2</v>
      </c>
      <c r="H155" s="79"/>
      <c r="I155" s="82">
        <f>SUM(G155:H155)</f>
        <v>1313.2</v>
      </c>
      <c r="J155" s="81"/>
      <c r="K155" s="81"/>
      <c r="L155" s="81"/>
    </row>
    <row r="156" spans="1:12" s="74" customFormat="1" ht="112.5" customHeight="1">
      <c r="A156" s="94" t="s">
        <v>410</v>
      </c>
      <c r="B156" s="79" t="s">
        <v>276</v>
      </c>
      <c r="C156" s="79" t="s">
        <v>333</v>
      </c>
      <c r="D156" s="79" t="s">
        <v>279</v>
      </c>
      <c r="E156" s="85" t="s">
        <v>411</v>
      </c>
      <c r="F156" s="87"/>
      <c r="G156" s="82">
        <f aca="true" t="shared" si="11" ref="G156:I157">G157</f>
        <v>2572</v>
      </c>
      <c r="H156" s="91">
        <f t="shared" si="11"/>
        <v>0</v>
      </c>
      <c r="I156" s="82">
        <f t="shared" si="11"/>
        <v>2572</v>
      </c>
      <c r="J156" s="81"/>
      <c r="K156" s="81"/>
      <c r="L156" s="81"/>
    </row>
    <row r="157" spans="1:12" s="74" customFormat="1" ht="84.75" customHeight="1">
      <c r="A157" s="84" t="s">
        <v>412</v>
      </c>
      <c r="B157" s="79" t="s">
        <v>276</v>
      </c>
      <c r="C157" s="79" t="s">
        <v>333</v>
      </c>
      <c r="D157" s="79" t="s">
        <v>279</v>
      </c>
      <c r="E157" s="85" t="s">
        <v>413</v>
      </c>
      <c r="F157" s="87"/>
      <c r="G157" s="82">
        <f t="shared" si="11"/>
        <v>2572</v>
      </c>
      <c r="H157" s="91">
        <f t="shared" si="11"/>
        <v>0</v>
      </c>
      <c r="I157" s="82">
        <f t="shared" si="11"/>
        <v>2572</v>
      </c>
      <c r="J157" s="81"/>
      <c r="K157" s="81"/>
      <c r="L157" s="81"/>
    </row>
    <row r="158" spans="1:12" s="74" customFormat="1" ht="51" customHeight="1">
      <c r="A158" s="78" t="s">
        <v>409</v>
      </c>
      <c r="B158" s="79" t="s">
        <v>276</v>
      </c>
      <c r="C158" s="79" t="s">
        <v>333</v>
      </c>
      <c r="D158" s="79" t="s">
        <v>279</v>
      </c>
      <c r="E158" s="85" t="s">
        <v>413</v>
      </c>
      <c r="F158" s="87">
        <v>611</v>
      </c>
      <c r="G158" s="82">
        <v>2572</v>
      </c>
      <c r="H158" s="91">
        <v>0</v>
      </c>
      <c r="I158" s="82">
        <f>SUM(G158:H158)</f>
        <v>2572</v>
      </c>
      <c r="J158" s="81"/>
      <c r="K158" s="81"/>
      <c r="L158" s="81"/>
    </row>
    <row r="159" spans="1:12" s="74" customFormat="1" ht="20.25" customHeight="1">
      <c r="A159" s="84" t="s">
        <v>429</v>
      </c>
      <c r="B159" s="79" t="s">
        <v>276</v>
      </c>
      <c r="C159" s="79" t="s">
        <v>333</v>
      </c>
      <c r="D159" s="79" t="s">
        <v>333</v>
      </c>
      <c r="E159" s="79"/>
      <c r="F159" s="96"/>
      <c r="G159" s="97">
        <f>G160+G163</f>
        <v>0</v>
      </c>
      <c r="H159" s="97">
        <f>H160+H163</f>
        <v>10000.8</v>
      </c>
      <c r="I159" s="97">
        <f>I160+I163</f>
        <v>10000.8</v>
      </c>
      <c r="J159" s="81"/>
      <c r="K159" s="81"/>
      <c r="L159" s="81"/>
    </row>
    <row r="160" spans="1:12" s="74" customFormat="1" ht="114.75" customHeight="1">
      <c r="A160" s="94" t="s">
        <v>410</v>
      </c>
      <c r="B160" s="79" t="s">
        <v>276</v>
      </c>
      <c r="C160" s="79" t="s">
        <v>333</v>
      </c>
      <c r="D160" s="79" t="s">
        <v>333</v>
      </c>
      <c r="E160" s="85" t="s">
        <v>411</v>
      </c>
      <c r="F160" s="96"/>
      <c r="G160" s="82">
        <f aca="true" t="shared" si="12" ref="G160:I161">G161</f>
        <v>0</v>
      </c>
      <c r="H160" s="91">
        <f t="shared" si="12"/>
        <v>9630</v>
      </c>
      <c r="I160" s="82">
        <f t="shared" si="12"/>
        <v>9630</v>
      </c>
      <c r="J160" s="81"/>
      <c r="K160" s="81"/>
      <c r="L160" s="81"/>
    </row>
    <row r="161" spans="1:12" s="74" customFormat="1" ht="79.5" customHeight="1">
      <c r="A161" s="84" t="s">
        <v>412</v>
      </c>
      <c r="B161" s="79" t="s">
        <v>276</v>
      </c>
      <c r="C161" s="79" t="s">
        <v>333</v>
      </c>
      <c r="D161" s="79" t="s">
        <v>333</v>
      </c>
      <c r="E161" s="85" t="s">
        <v>413</v>
      </c>
      <c r="F161" s="96"/>
      <c r="G161" s="82">
        <f t="shared" si="12"/>
        <v>0</v>
      </c>
      <c r="H161" s="91">
        <f t="shared" si="12"/>
        <v>9630</v>
      </c>
      <c r="I161" s="82">
        <f t="shared" si="12"/>
        <v>9630</v>
      </c>
      <c r="J161" s="81"/>
      <c r="K161" s="81"/>
      <c r="L161" s="81"/>
    </row>
    <row r="162" spans="1:12" s="74" customFormat="1" ht="18.75" customHeight="1">
      <c r="A162" s="84" t="s">
        <v>430</v>
      </c>
      <c r="B162" s="79" t="s">
        <v>276</v>
      </c>
      <c r="C162" s="79" t="s">
        <v>333</v>
      </c>
      <c r="D162" s="79" t="s">
        <v>333</v>
      </c>
      <c r="E162" s="85" t="s">
        <v>413</v>
      </c>
      <c r="F162" s="96">
        <v>530</v>
      </c>
      <c r="G162" s="82"/>
      <c r="H162" s="91">
        <v>9630</v>
      </c>
      <c r="I162" s="82">
        <f>SUM(G162:H162)</f>
        <v>9630</v>
      </c>
      <c r="J162" s="81"/>
      <c r="K162" s="81"/>
      <c r="L162" s="81"/>
    </row>
    <row r="163" spans="1:12" s="74" customFormat="1" ht="15.75">
      <c r="A163" s="78" t="s">
        <v>300</v>
      </c>
      <c r="B163" s="79" t="s">
        <v>276</v>
      </c>
      <c r="C163" s="79" t="s">
        <v>333</v>
      </c>
      <c r="D163" s="79" t="s">
        <v>333</v>
      </c>
      <c r="E163" s="79" t="s">
        <v>301</v>
      </c>
      <c r="F163" s="89"/>
      <c r="G163" s="82"/>
      <c r="H163" s="91">
        <f>H164</f>
        <v>370.8</v>
      </c>
      <c r="I163" s="82">
        <f>I164</f>
        <v>370.8</v>
      </c>
      <c r="J163" s="79"/>
      <c r="K163" s="81"/>
      <c r="L163" s="81"/>
    </row>
    <row r="164" spans="1:12" s="74" customFormat="1" ht="63">
      <c r="A164" s="78" t="s">
        <v>431</v>
      </c>
      <c r="B164" s="79" t="s">
        <v>276</v>
      </c>
      <c r="C164" s="79" t="s">
        <v>333</v>
      </c>
      <c r="D164" s="79" t="s">
        <v>333</v>
      </c>
      <c r="E164" s="79" t="s">
        <v>432</v>
      </c>
      <c r="F164" s="89"/>
      <c r="G164" s="82"/>
      <c r="H164" s="91">
        <f>H165</f>
        <v>370.8</v>
      </c>
      <c r="I164" s="82">
        <f>I165</f>
        <v>370.8</v>
      </c>
      <c r="J164" s="79"/>
      <c r="K164" s="81"/>
      <c r="L164" s="81"/>
    </row>
    <row r="165" spans="1:12" s="74" customFormat="1" ht="15.75">
      <c r="A165" s="92" t="s">
        <v>403</v>
      </c>
      <c r="B165" s="79" t="s">
        <v>276</v>
      </c>
      <c r="C165" s="79" t="s">
        <v>333</v>
      </c>
      <c r="D165" s="79" t="s">
        <v>333</v>
      </c>
      <c r="E165" s="79" t="s">
        <v>432</v>
      </c>
      <c r="F165" s="89" t="s">
        <v>404</v>
      </c>
      <c r="G165" s="82"/>
      <c r="H165" s="91">
        <v>370.8</v>
      </c>
      <c r="I165" s="82">
        <f>SUM(G165:H165)</f>
        <v>370.8</v>
      </c>
      <c r="J165" s="127" t="s">
        <v>433</v>
      </c>
      <c r="K165" s="127"/>
      <c r="L165" s="81"/>
    </row>
    <row r="166" spans="1:12" s="74" customFormat="1" ht="15.75">
      <c r="A166" s="78" t="s">
        <v>434</v>
      </c>
      <c r="B166" s="79" t="s">
        <v>276</v>
      </c>
      <c r="C166" s="79" t="s">
        <v>164</v>
      </c>
      <c r="D166" s="79" t="s">
        <v>114</v>
      </c>
      <c r="E166" s="79"/>
      <c r="F166" s="79"/>
      <c r="G166" s="80">
        <f>SUM(G167,G172,G183)</f>
        <v>4360</v>
      </c>
      <c r="H166" s="80">
        <f>SUM(H167,H172,H183)</f>
        <v>0</v>
      </c>
      <c r="I166" s="80">
        <f>SUM(I167,I172,I183)</f>
        <v>4360</v>
      </c>
      <c r="J166" s="81"/>
      <c r="K166" s="81"/>
      <c r="L166" s="81"/>
    </row>
    <row r="167" spans="1:12" s="74" customFormat="1" ht="15.75">
      <c r="A167" s="78" t="s">
        <v>435</v>
      </c>
      <c r="B167" s="79" t="s">
        <v>276</v>
      </c>
      <c r="C167" s="79" t="s">
        <v>164</v>
      </c>
      <c r="D167" s="79" t="s">
        <v>117</v>
      </c>
      <c r="E167" s="79"/>
      <c r="F167" s="79"/>
      <c r="G167" s="80">
        <f aca="true" t="shared" si="13" ref="G167:I170">SUM(G168)</f>
        <v>2060</v>
      </c>
      <c r="H167" s="80">
        <f t="shared" si="13"/>
        <v>0</v>
      </c>
      <c r="I167" s="80">
        <f t="shared" si="13"/>
        <v>2060</v>
      </c>
      <c r="J167" s="81"/>
      <c r="K167" s="81"/>
      <c r="L167" s="81"/>
    </row>
    <row r="168" spans="1:12" s="74" customFormat="1" ht="15.75">
      <c r="A168" s="78" t="s">
        <v>436</v>
      </c>
      <c r="B168" s="79" t="s">
        <v>276</v>
      </c>
      <c r="C168" s="79" t="s">
        <v>164</v>
      </c>
      <c r="D168" s="79" t="s">
        <v>117</v>
      </c>
      <c r="E168" s="79" t="s">
        <v>437</v>
      </c>
      <c r="F168" s="79"/>
      <c r="G168" s="82">
        <f t="shared" si="13"/>
        <v>2060</v>
      </c>
      <c r="H168" s="82">
        <f t="shared" si="13"/>
        <v>0</v>
      </c>
      <c r="I168" s="82">
        <f t="shared" si="13"/>
        <v>2060</v>
      </c>
      <c r="J168" s="81"/>
      <c r="K168" s="81"/>
      <c r="L168" s="81"/>
    </row>
    <row r="169" spans="1:12" s="74" customFormat="1" ht="31.5">
      <c r="A169" s="78" t="s">
        <v>438</v>
      </c>
      <c r="B169" s="79" t="s">
        <v>276</v>
      </c>
      <c r="C169" s="79" t="s">
        <v>164</v>
      </c>
      <c r="D169" s="79" t="s">
        <v>117</v>
      </c>
      <c r="E169" s="79" t="s">
        <v>439</v>
      </c>
      <c r="F169" s="79"/>
      <c r="G169" s="82">
        <f t="shared" si="13"/>
        <v>2060</v>
      </c>
      <c r="H169" s="82">
        <f t="shared" si="13"/>
        <v>0</v>
      </c>
      <c r="I169" s="82">
        <f t="shared" si="13"/>
        <v>2060</v>
      </c>
      <c r="J169" s="81"/>
      <c r="K169" s="81"/>
      <c r="L169" s="81"/>
    </row>
    <row r="170" spans="1:12" s="74" customFormat="1" ht="47.25">
      <c r="A170" s="78" t="s">
        <v>440</v>
      </c>
      <c r="B170" s="79" t="s">
        <v>276</v>
      </c>
      <c r="C170" s="79" t="s">
        <v>164</v>
      </c>
      <c r="D170" s="79" t="s">
        <v>117</v>
      </c>
      <c r="E170" s="79" t="s">
        <v>441</v>
      </c>
      <c r="F170" s="79"/>
      <c r="G170" s="82">
        <f t="shared" si="13"/>
        <v>2060</v>
      </c>
      <c r="H170" s="82">
        <f t="shared" si="13"/>
        <v>0</v>
      </c>
      <c r="I170" s="82">
        <f t="shared" si="13"/>
        <v>2060</v>
      </c>
      <c r="J170" s="81"/>
      <c r="K170" s="81"/>
      <c r="L170" s="81"/>
    </row>
    <row r="171" spans="1:12" s="74" customFormat="1" ht="31.5">
      <c r="A171" s="78" t="s">
        <v>442</v>
      </c>
      <c r="B171" s="79" t="s">
        <v>276</v>
      </c>
      <c r="C171" s="79" t="s">
        <v>164</v>
      </c>
      <c r="D171" s="79" t="s">
        <v>117</v>
      </c>
      <c r="E171" s="79" t="s">
        <v>441</v>
      </c>
      <c r="F171" s="79" t="s">
        <v>443</v>
      </c>
      <c r="G171" s="82">
        <f>1958+102</f>
        <v>2060</v>
      </c>
      <c r="H171" s="79"/>
      <c r="I171" s="82">
        <f>SUM(G171:H171)</f>
        <v>2060</v>
      </c>
      <c r="J171" s="81"/>
      <c r="K171" s="81"/>
      <c r="L171" s="81"/>
    </row>
    <row r="172" spans="1:12" s="74" customFormat="1" ht="15.75">
      <c r="A172" s="78" t="s">
        <v>444</v>
      </c>
      <c r="B172" s="79" t="s">
        <v>276</v>
      </c>
      <c r="C172" s="79" t="s">
        <v>164</v>
      </c>
      <c r="D172" s="79" t="s">
        <v>389</v>
      </c>
      <c r="E172" s="79"/>
      <c r="F172" s="79"/>
      <c r="G172" s="82">
        <f>SUM(G175,G179,G173)</f>
        <v>2300</v>
      </c>
      <c r="H172" s="82">
        <f>SUM(H175,H179,H173)</f>
        <v>-120.68</v>
      </c>
      <c r="I172" s="82">
        <f>SUM(I175,I179,I173)</f>
        <v>2179.32</v>
      </c>
      <c r="J172" s="81"/>
      <c r="K172" s="81"/>
      <c r="L172" s="81"/>
    </row>
    <row r="173" spans="1:12" s="74" customFormat="1" ht="93.75" customHeight="1" hidden="1">
      <c r="A173" s="86" t="s">
        <v>298</v>
      </c>
      <c r="B173" s="79" t="s">
        <v>276</v>
      </c>
      <c r="C173" s="79" t="s">
        <v>164</v>
      </c>
      <c r="D173" s="79" t="s">
        <v>389</v>
      </c>
      <c r="E173" s="79" t="s">
        <v>299</v>
      </c>
      <c r="F173" s="79"/>
      <c r="G173" s="82">
        <f>G174</f>
        <v>0</v>
      </c>
      <c r="H173" s="82">
        <f>H174</f>
        <v>0</v>
      </c>
      <c r="I173" s="82">
        <f>I174</f>
        <v>0</v>
      </c>
      <c r="J173" s="81"/>
      <c r="K173" s="81"/>
      <c r="L173" s="81"/>
    </row>
    <row r="174" spans="1:12" s="74" customFormat="1" ht="31.5" hidden="1">
      <c r="A174" s="78" t="s">
        <v>290</v>
      </c>
      <c r="B174" s="79" t="s">
        <v>276</v>
      </c>
      <c r="C174" s="79" t="s">
        <v>164</v>
      </c>
      <c r="D174" s="79" t="s">
        <v>389</v>
      </c>
      <c r="E174" s="79" t="s">
        <v>299</v>
      </c>
      <c r="F174" s="79" t="s">
        <v>291</v>
      </c>
      <c r="G174" s="82">
        <v>0</v>
      </c>
      <c r="H174" s="82">
        <v>0</v>
      </c>
      <c r="I174" s="82">
        <f>SUM(G174:H174)</f>
        <v>0</v>
      </c>
      <c r="J174" s="81"/>
      <c r="K174" s="81"/>
      <c r="L174" s="81"/>
    </row>
    <row r="175" spans="1:12" s="74" customFormat="1" ht="15.75">
      <c r="A175" s="78" t="s">
        <v>445</v>
      </c>
      <c r="B175" s="79" t="s">
        <v>276</v>
      </c>
      <c r="C175" s="79" t="s">
        <v>164</v>
      </c>
      <c r="D175" s="79" t="s">
        <v>389</v>
      </c>
      <c r="E175" s="79" t="s">
        <v>446</v>
      </c>
      <c r="F175" s="79"/>
      <c r="G175" s="82">
        <f>SUM(G176)</f>
        <v>1600</v>
      </c>
      <c r="H175" s="82">
        <f>SUM(H176)</f>
        <v>0</v>
      </c>
      <c r="I175" s="82">
        <f>SUM(I176)</f>
        <v>1600</v>
      </c>
      <c r="J175" s="81"/>
      <c r="K175" s="81"/>
      <c r="L175" s="81"/>
    </row>
    <row r="176" spans="1:12" s="74" customFormat="1" ht="15.75">
      <c r="A176" s="78" t="s">
        <v>447</v>
      </c>
      <c r="B176" s="79" t="s">
        <v>276</v>
      </c>
      <c r="C176" s="79" t="s">
        <v>164</v>
      </c>
      <c r="D176" s="79" t="s">
        <v>389</v>
      </c>
      <c r="E176" s="79" t="s">
        <v>448</v>
      </c>
      <c r="F176" s="79"/>
      <c r="G176" s="82">
        <f>SUM(G177,G178)</f>
        <v>1600</v>
      </c>
      <c r="H176" s="82">
        <f>SUM(H177,H178)</f>
        <v>0</v>
      </c>
      <c r="I176" s="82">
        <f>SUM(I177,I178)</f>
        <v>1600</v>
      </c>
      <c r="J176" s="81"/>
      <c r="K176" s="81"/>
      <c r="L176" s="81"/>
    </row>
    <row r="177" spans="1:12" s="74" customFormat="1" ht="15.75">
      <c r="A177" s="92" t="s">
        <v>403</v>
      </c>
      <c r="B177" s="79" t="s">
        <v>276</v>
      </c>
      <c r="C177" s="79" t="s">
        <v>164</v>
      </c>
      <c r="D177" s="79" t="s">
        <v>389</v>
      </c>
      <c r="E177" s="79" t="s">
        <v>448</v>
      </c>
      <c r="F177" s="79" t="s">
        <v>404</v>
      </c>
      <c r="G177" s="82">
        <v>800</v>
      </c>
      <c r="H177" s="79"/>
      <c r="I177" s="82">
        <f>SUM(G177:H177)</f>
        <v>800</v>
      </c>
      <c r="J177" s="81"/>
      <c r="K177" s="81"/>
      <c r="L177" s="81"/>
    </row>
    <row r="178" spans="1:12" s="74" customFormat="1" ht="48" customHeight="1">
      <c r="A178" s="78" t="s">
        <v>326</v>
      </c>
      <c r="B178" s="79" t="s">
        <v>276</v>
      </c>
      <c r="C178" s="79" t="s">
        <v>164</v>
      </c>
      <c r="D178" s="79" t="s">
        <v>389</v>
      </c>
      <c r="E178" s="79" t="s">
        <v>448</v>
      </c>
      <c r="F178" s="79" t="s">
        <v>327</v>
      </c>
      <c r="G178" s="82">
        <f>800</f>
        <v>800</v>
      </c>
      <c r="H178" s="79"/>
      <c r="I178" s="82">
        <f>SUM(G178:H178)</f>
        <v>800</v>
      </c>
      <c r="J178" s="79"/>
      <c r="K178" s="81"/>
      <c r="L178" s="81"/>
    </row>
    <row r="179" spans="1:12" s="74" customFormat="1" ht="31.5">
      <c r="A179" s="78" t="s">
        <v>449</v>
      </c>
      <c r="B179" s="79" t="s">
        <v>276</v>
      </c>
      <c r="C179" s="79" t="s">
        <v>164</v>
      </c>
      <c r="D179" s="79" t="s">
        <v>389</v>
      </c>
      <c r="E179" s="79" t="s">
        <v>450</v>
      </c>
      <c r="F179" s="79"/>
      <c r="G179" s="82">
        <f>SUM(G180)</f>
        <v>700</v>
      </c>
      <c r="H179" s="82">
        <f>SUM(H180)</f>
        <v>-120.68</v>
      </c>
      <c r="I179" s="82">
        <f>SUM(I180)</f>
        <v>579.32</v>
      </c>
      <c r="J179" s="81"/>
      <c r="K179" s="81"/>
      <c r="L179" s="81"/>
    </row>
    <row r="180" spans="1:12" s="74" customFormat="1" ht="15.75">
      <c r="A180" s="78" t="s">
        <v>451</v>
      </c>
      <c r="B180" s="79" t="s">
        <v>276</v>
      </c>
      <c r="C180" s="79" t="s">
        <v>164</v>
      </c>
      <c r="D180" s="79" t="s">
        <v>389</v>
      </c>
      <c r="E180" s="79" t="s">
        <v>452</v>
      </c>
      <c r="F180" s="79"/>
      <c r="G180" s="82">
        <f>SUM(G181:G182)</f>
        <v>700</v>
      </c>
      <c r="H180" s="82">
        <f>SUM(H181:H182)</f>
        <v>-120.68</v>
      </c>
      <c r="I180" s="82">
        <f>SUM(I181:I182)</f>
        <v>579.32</v>
      </c>
      <c r="J180" s="81"/>
      <c r="K180" s="81"/>
      <c r="L180" s="81"/>
    </row>
    <row r="181" spans="1:12" s="74" customFormat="1" ht="31.5">
      <c r="A181" s="78" t="s">
        <v>290</v>
      </c>
      <c r="B181" s="79" t="s">
        <v>276</v>
      </c>
      <c r="C181" s="79" t="s">
        <v>164</v>
      </c>
      <c r="D181" s="79" t="s">
        <v>389</v>
      </c>
      <c r="E181" s="79" t="s">
        <v>452</v>
      </c>
      <c r="F181" s="79" t="s">
        <v>291</v>
      </c>
      <c r="G181" s="82">
        <v>579.32</v>
      </c>
      <c r="H181" s="91">
        <v>0</v>
      </c>
      <c r="I181" s="82">
        <f>SUM(G181:H181)</f>
        <v>579.32</v>
      </c>
      <c r="J181" s="79"/>
      <c r="K181" s="81"/>
      <c r="L181" s="81"/>
    </row>
    <row r="182" spans="1:12" s="74" customFormat="1" ht="31.5">
      <c r="A182" s="78" t="s">
        <v>453</v>
      </c>
      <c r="B182" s="79" t="s">
        <v>276</v>
      </c>
      <c r="C182" s="79" t="s">
        <v>164</v>
      </c>
      <c r="D182" s="79" t="s">
        <v>389</v>
      </c>
      <c r="E182" s="79" t="s">
        <v>452</v>
      </c>
      <c r="F182" s="79" t="s">
        <v>454</v>
      </c>
      <c r="G182" s="82">
        <v>120.68</v>
      </c>
      <c r="H182" s="91">
        <v>-120.68</v>
      </c>
      <c r="I182" s="91">
        <f>SUM(G182:H182)</f>
        <v>0</v>
      </c>
      <c r="J182" s="81"/>
      <c r="K182" s="81"/>
      <c r="L182" s="81"/>
    </row>
    <row r="183" spans="1:12" s="74" customFormat="1" ht="15.75">
      <c r="A183" s="78" t="s">
        <v>455</v>
      </c>
      <c r="B183" s="79" t="s">
        <v>276</v>
      </c>
      <c r="C183" s="79" t="s">
        <v>164</v>
      </c>
      <c r="D183" s="79" t="s">
        <v>129</v>
      </c>
      <c r="E183" s="79"/>
      <c r="F183" s="79"/>
      <c r="G183" s="82"/>
      <c r="H183" s="91">
        <f>H184</f>
        <v>120.68</v>
      </c>
      <c r="I183" s="91">
        <f>I184</f>
        <v>120.68</v>
      </c>
      <c r="J183" s="81"/>
      <c r="K183" s="81"/>
      <c r="L183" s="81"/>
    </row>
    <row r="184" spans="1:12" s="74" customFormat="1" ht="31.5">
      <c r="A184" s="78" t="s">
        <v>449</v>
      </c>
      <c r="B184" s="79" t="s">
        <v>276</v>
      </c>
      <c r="C184" s="79" t="s">
        <v>164</v>
      </c>
      <c r="D184" s="79" t="s">
        <v>129</v>
      </c>
      <c r="E184" s="79" t="s">
        <v>450</v>
      </c>
      <c r="F184" s="79"/>
      <c r="G184" s="82"/>
      <c r="H184" s="91">
        <f>H185</f>
        <v>120.68</v>
      </c>
      <c r="I184" s="91">
        <f>I185</f>
        <v>120.68</v>
      </c>
      <c r="J184" s="81"/>
      <c r="K184" s="81"/>
      <c r="L184" s="81"/>
    </row>
    <row r="185" spans="1:12" s="74" customFormat="1" ht="31.5">
      <c r="A185" s="78" t="s">
        <v>453</v>
      </c>
      <c r="B185" s="79" t="s">
        <v>276</v>
      </c>
      <c r="C185" s="79" t="s">
        <v>164</v>
      </c>
      <c r="D185" s="79" t="s">
        <v>129</v>
      </c>
      <c r="E185" s="79" t="s">
        <v>452</v>
      </c>
      <c r="F185" s="79" t="s">
        <v>454</v>
      </c>
      <c r="G185" s="82"/>
      <c r="H185" s="91">
        <v>120.68</v>
      </c>
      <c r="I185" s="91">
        <f>G185+H185</f>
        <v>120.68</v>
      </c>
      <c r="J185" s="81"/>
      <c r="K185" s="81"/>
      <c r="L185" s="81"/>
    </row>
    <row r="186" spans="1:12" s="74" customFormat="1" ht="9" customHeight="1">
      <c r="A186" s="78"/>
      <c r="B186" s="79"/>
      <c r="C186" s="79"/>
      <c r="D186" s="79"/>
      <c r="E186" s="79"/>
      <c r="F186" s="79"/>
      <c r="G186" s="82"/>
      <c r="H186" s="79"/>
      <c r="I186" s="82"/>
      <c r="J186" s="81"/>
      <c r="K186" s="81"/>
      <c r="L186" s="81"/>
    </row>
    <row r="187" spans="1:12" s="77" customFormat="1" ht="31.5" hidden="1">
      <c r="A187" s="75" t="s">
        <v>456</v>
      </c>
      <c r="B187" s="98" t="s">
        <v>457</v>
      </c>
      <c r="C187" s="71"/>
      <c r="D187" s="71"/>
      <c r="E187" s="71"/>
      <c r="F187" s="71"/>
      <c r="G187" s="80">
        <f>SUM(G188,G230)</f>
        <v>0</v>
      </c>
      <c r="H187" s="71"/>
      <c r="I187" s="80">
        <f>SUM(I188,I230)</f>
        <v>0</v>
      </c>
      <c r="J187" s="76"/>
      <c r="K187" s="76"/>
      <c r="L187" s="76"/>
    </row>
    <row r="188" spans="1:12" s="74" customFormat="1" ht="15.75" hidden="1">
      <c r="A188" s="78" t="s">
        <v>397</v>
      </c>
      <c r="B188" s="79" t="s">
        <v>276</v>
      </c>
      <c r="C188" s="79" t="s">
        <v>333</v>
      </c>
      <c r="D188" s="79" t="s">
        <v>114</v>
      </c>
      <c r="E188" s="79"/>
      <c r="F188" s="79"/>
      <c r="G188" s="80">
        <f>SUM(G189,G201,G215,G221)</f>
        <v>0</v>
      </c>
      <c r="H188" s="79"/>
      <c r="I188" s="80">
        <f>SUM(I189,I201,I215,I221)</f>
        <v>0</v>
      </c>
      <c r="J188" s="81"/>
      <c r="K188" s="81"/>
      <c r="L188" s="81"/>
    </row>
    <row r="189" spans="1:12" s="74" customFormat="1" ht="15.75" hidden="1">
      <c r="A189" s="78" t="s">
        <v>398</v>
      </c>
      <c r="B189" s="79" t="s">
        <v>276</v>
      </c>
      <c r="C189" s="79" t="s">
        <v>333</v>
      </c>
      <c r="D189" s="79" t="s">
        <v>117</v>
      </c>
      <c r="E189" s="79"/>
      <c r="F189" s="79"/>
      <c r="G189" s="80">
        <f>SUM(G190,G196)</f>
        <v>0</v>
      </c>
      <c r="H189" s="79"/>
      <c r="I189" s="80">
        <f>SUM(I190,I196)</f>
        <v>0</v>
      </c>
      <c r="J189" s="81"/>
      <c r="K189" s="81"/>
      <c r="L189" s="81"/>
    </row>
    <row r="190" spans="1:12" s="74" customFormat="1" ht="31.5" hidden="1">
      <c r="A190" s="78" t="s">
        <v>405</v>
      </c>
      <c r="B190" s="79" t="s">
        <v>276</v>
      </c>
      <c r="C190" s="79" t="s">
        <v>333</v>
      </c>
      <c r="D190" s="79" t="s">
        <v>117</v>
      </c>
      <c r="E190" s="79" t="s">
        <v>406</v>
      </c>
      <c r="F190" s="79"/>
      <c r="G190" s="82">
        <f>SUM(G191)</f>
        <v>0</v>
      </c>
      <c r="H190" s="79"/>
      <c r="I190" s="82">
        <f>SUM(I191)</f>
        <v>0</v>
      </c>
      <c r="J190" s="81"/>
      <c r="K190" s="81"/>
      <c r="L190" s="81"/>
    </row>
    <row r="191" spans="1:12" s="74" customFormat="1" ht="31.5" hidden="1">
      <c r="A191" s="78" t="s">
        <v>407</v>
      </c>
      <c r="B191" s="79" t="s">
        <v>276</v>
      </c>
      <c r="C191" s="79" t="s">
        <v>333</v>
      </c>
      <c r="D191" s="79" t="s">
        <v>117</v>
      </c>
      <c r="E191" s="79" t="s">
        <v>408</v>
      </c>
      <c r="F191" s="79"/>
      <c r="G191" s="82">
        <f>SUM(G192:G195)</f>
        <v>0</v>
      </c>
      <c r="H191" s="79"/>
      <c r="I191" s="82">
        <f>SUM(I192:I195)</f>
        <v>0</v>
      </c>
      <c r="J191" s="81"/>
      <c r="K191" s="81"/>
      <c r="L191" s="81"/>
    </row>
    <row r="192" spans="1:17" s="74" customFormat="1" ht="15.75" hidden="1">
      <c r="A192" s="78" t="s">
        <v>284</v>
      </c>
      <c r="B192" s="79" t="s">
        <v>276</v>
      </c>
      <c r="C192" s="79" t="s">
        <v>333</v>
      </c>
      <c r="D192" s="79" t="s">
        <v>117</v>
      </c>
      <c r="E192" s="79" t="s">
        <v>408</v>
      </c>
      <c r="F192" s="79" t="s">
        <v>285</v>
      </c>
      <c r="G192" s="82">
        <v>0</v>
      </c>
      <c r="H192" s="79"/>
      <c r="I192" s="82">
        <v>0</v>
      </c>
      <c r="J192" s="81"/>
      <c r="K192" s="81"/>
      <c r="L192" s="99"/>
      <c r="P192" s="100"/>
      <c r="Q192" s="100"/>
    </row>
    <row r="193" spans="1:17" s="74" customFormat="1" ht="31.5" hidden="1">
      <c r="A193" s="78" t="s">
        <v>286</v>
      </c>
      <c r="B193" s="79" t="s">
        <v>276</v>
      </c>
      <c r="C193" s="79" t="s">
        <v>333</v>
      </c>
      <c r="D193" s="79" t="s">
        <v>117</v>
      </c>
      <c r="E193" s="79" t="s">
        <v>408</v>
      </c>
      <c r="F193" s="79" t="s">
        <v>287</v>
      </c>
      <c r="G193" s="82">
        <v>0</v>
      </c>
      <c r="H193" s="79"/>
      <c r="I193" s="82">
        <v>0</v>
      </c>
      <c r="J193" s="81"/>
      <c r="K193" s="81"/>
      <c r="L193" s="99"/>
      <c r="P193" s="100"/>
      <c r="Q193" s="100"/>
    </row>
    <row r="194" spans="1:17" s="74" customFormat="1" ht="31.5" hidden="1">
      <c r="A194" s="78" t="s">
        <v>458</v>
      </c>
      <c r="B194" s="79" t="s">
        <v>276</v>
      </c>
      <c r="C194" s="79" t="s">
        <v>333</v>
      </c>
      <c r="D194" s="79" t="s">
        <v>117</v>
      </c>
      <c r="E194" s="79" t="s">
        <v>408</v>
      </c>
      <c r="F194" s="79" t="s">
        <v>459</v>
      </c>
      <c r="G194" s="82">
        <v>0</v>
      </c>
      <c r="H194" s="79"/>
      <c r="I194" s="82">
        <v>0</v>
      </c>
      <c r="J194" s="81"/>
      <c r="K194" s="79"/>
      <c r="L194" s="99"/>
      <c r="P194" s="100"/>
      <c r="Q194" s="100"/>
    </row>
    <row r="195" spans="1:17" s="74" customFormat="1" ht="31.5" hidden="1">
      <c r="A195" s="78" t="s">
        <v>290</v>
      </c>
      <c r="B195" s="79" t="s">
        <v>276</v>
      </c>
      <c r="C195" s="79" t="s">
        <v>333</v>
      </c>
      <c r="D195" s="79" t="s">
        <v>117</v>
      </c>
      <c r="E195" s="79" t="s">
        <v>408</v>
      </c>
      <c r="F195" s="79" t="s">
        <v>291</v>
      </c>
      <c r="G195" s="82">
        <v>0</v>
      </c>
      <c r="H195" s="79"/>
      <c r="I195" s="82">
        <v>0</v>
      </c>
      <c r="J195" s="81">
        <f>-100</f>
        <v>-100</v>
      </c>
      <c r="K195" s="79" t="s">
        <v>460</v>
      </c>
      <c r="L195" s="99"/>
      <c r="P195" s="100"/>
      <c r="Q195" s="100"/>
    </row>
    <row r="196" spans="1:17" s="74" customFormat="1" ht="15.75" hidden="1">
      <c r="A196" s="78" t="s">
        <v>300</v>
      </c>
      <c r="B196" s="79" t="s">
        <v>276</v>
      </c>
      <c r="C196" s="79" t="s">
        <v>333</v>
      </c>
      <c r="D196" s="79" t="s">
        <v>117</v>
      </c>
      <c r="E196" s="79" t="s">
        <v>301</v>
      </c>
      <c r="F196" s="79"/>
      <c r="G196" s="82">
        <f>SUM(G197,G199)</f>
        <v>0</v>
      </c>
      <c r="H196" s="79"/>
      <c r="I196" s="82">
        <f>SUM(I197,I199)</f>
        <v>0</v>
      </c>
      <c r="J196" s="81"/>
      <c r="K196" s="81"/>
      <c r="L196" s="99"/>
      <c r="P196" s="100"/>
      <c r="Q196" s="100"/>
    </row>
    <row r="197" spans="1:17" s="74" customFormat="1" ht="63" hidden="1">
      <c r="A197" s="78" t="s">
        <v>414</v>
      </c>
      <c r="B197" s="79" t="s">
        <v>276</v>
      </c>
      <c r="C197" s="79" t="s">
        <v>333</v>
      </c>
      <c r="D197" s="79" t="s">
        <v>117</v>
      </c>
      <c r="E197" s="79" t="s">
        <v>415</v>
      </c>
      <c r="F197" s="79"/>
      <c r="G197" s="82">
        <f>G198</f>
        <v>0</v>
      </c>
      <c r="H197" s="79"/>
      <c r="I197" s="82">
        <f>I198</f>
        <v>0</v>
      </c>
      <c r="J197" s="81"/>
      <c r="K197" s="81"/>
      <c r="L197" s="99"/>
      <c r="P197" s="100"/>
      <c r="Q197" s="100"/>
    </row>
    <row r="198" spans="1:17" s="74" customFormat="1" ht="31.5" hidden="1">
      <c r="A198" s="78" t="s">
        <v>290</v>
      </c>
      <c r="B198" s="79" t="s">
        <v>276</v>
      </c>
      <c r="C198" s="79" t="s">
        <v>333</v>
      </c>
      <c r="D198" s="79" t="s">
        <v>117</v>
      </c>
      <c r="E198" s="79" t="s">
        <v>415</v>
      </c>
      <c r="F198" s="79" t="s">
        <v>291</v>
      </c>
      <c r="G198" s="82">
        <v>0</v>
      </c>
      <c r="H198" s="79"/>
      <c r="I198" s="82">
        <v>0</v>
      </c>
      <c r="J198" s="81"/>
      <c r="K198" s="81"/>
      <c r="L198" s="99"/>
      <c r="P198" s="100"/>
      <c r="Q198" s="100"/>
    </row>
    <row r="199" spans="1:17" s="74" customFormat="1" ht="31.5" hidden="1">
      <c r="A199" s="78" t="s">
        <v>416</v>
      </c>
      <c r="B199" s="79" t="s">
        <v>276</v>
      </c>
      <c r="C199" s="79" t="s">
        <v>333</v>
      </c>
      <c r="D199" s="79" t="s">
        <v>117</v>
      </c>
      <c r="E199" s="79" t="s">
        <v>417</v>
      </c>
      <c r="F199" s="79"/>
      <c r="G199" s="82">
        <f>G200</f>
        <v>0</v>
      </c>
      <c r="H199" s="79"/>
      <c r="I199" s="82">
        <f>I200</f>
        <v>0</v>
      </c>
      <c r="J199" s="81"/>
      <c r="K199" s="81"/>
      <c r="L199" s="99"/>
      <c r="P199" s="100"/>
      <c r="Q199" s="100"/>
    </row>
    <row r="200" spans="1:17" s="74" customFormat="1" ht="31.5" hidden="1">
      <c r="A200" s="78" t="s">
        <v>458</v>
      </c>
      <c r="B200" s="79" t="s">
        <v>276</v>
      </c>
      <c r="C200" s="79" t="s">
        <v>333</v>
      </c>
      <c r="D200" s="79" t="s">
        <v>117</v>
      </c>
      <c r="E200" s="79" t="s">
        <v>417</v>
      </c>
      <c r="F200" s="79" t="s">
        <v>459</v>
      </c>
      <c r="G200" s="82">
        <v>0</v>
      </c>
      <c r="H200" s="79"/>
      <c r="I200" s="82">
        <v>0</v>
      </c>
      <c r="J200" s="81"/>
      <c r="K200" s="81"/>
      <c r="L200" s="99"/>
      <c r="P200" s="100"/>
      <c r="Q200" s="100"/>
    </row>
    <row r="201" spans="1:16" s="74" customFormat="1" ht="15.75" hidden="1">
      <c r="A201" s="78" t="s">
        <v>418</v>
      </c>
      <c r="B201" s="79" t="s">
        <v>276</v>
      </c>
      <c r="C201" s="79" t="s">
        <v>333</v>
      </c>
      <c r="D201" s="79" t="s">
        <v>127</v>
      </c>
      <c r="E201" s="79"/>
      <c r="F201" s="79"/>
      <c r="G201" s="80">
        <f>SUM(G202,G207,G212,)</f>
        <v>0</v>
      </c>
      <c r="H201" s="79"/>
      <c r="I201" s="80">
        <f>SUM(I202,I207,I212,)</f>
        <v>0</v>
      </c>
      <c r="J201" s="81"/>
      <c r="K201" s="81"/>
      <c r="L201" s="81"/>
      <c r="P201" s="100"/>
    </row>
    <row r="202" spans="1:16" s="74" customFormat="1" ht="31.5" hidden="1">
      <c r="A202" s="78" t="s">
        <v>405</v>
      </c>
      <c r="B202" s="79" t="s">
        <v>276</v>
      </c>
      <c r="C202" s="79" t="s">
        <v>333</v>
      </c>
      <c r="D202" s="79" t="s">
        <v>127</v>
      </c>
      <c r="E202" s="79" t="s">
        <v>406</v>
      </c>
      <c r="F202" s="79"/>
      <c r="G202" s="82">
        <f>SUM(G203)</f>
        <v>0</v>
      </c>
      <c r="H202" s="79"/>
      <c r="I202" s="82">
        <f>SUM(I203)</f>
        <v>0</v>
      </c>
      <c r="J202" s="81"/>
      <c r="K202" s="81"/>
      <c r="L202" s="81"/>
      <c r="P202" s="100"/>
    </row>
    <row r="203" spans="1:16" s="74" customFormat="1" ht="31.5" hidden="1">
      <c r="A203" s="78" t="s">
        <v>407</v>
      </c>
      <c r="B203" s="79" t="s">
        <v>276</v>
      </c>
      <c r="C203" s="79" t="s">
        <v>333</v>
      </c>
      <c r="D203" s="79" t="s">
        <v>127</v>
      </c>
      <c r="E203" s="79" t="s">
        <v>408</v>
      </c>
      <c r="F203" s="79"/>
      <c r="G203" s="82">
        <f>SUM(G204)</f>
        <v>0</v>
      </c>
      <c r="H203" s="79"/>
      <c r="I203" s="82">
        <f>SUM(I204)</f>
        <v>0</v>
      </c>
      <c r="J203" s="81"/>
      <c r="K203" s="81"/>
      <c r="L203" s="81"/>
      <c r="P203" s="100"/>
    </row>
    <row r="204" spans="1:16" s="74" customFormat="1" ht="15.75" hidden="1">
      <c r="A204" s="78" t="s">
        <v>284</v>
      </c>
      <c r="B204" s="79" t="s">
        <v>276</v>
      </c>
      <c r="C204" s="79" t="s">
        <v>333</v>
      </c>
      <c r="D204" s="79" t="s">
        <v>127</v>
      </c>
      <c r="E204" s="79" t="s">
        <v>408</v>
      </c>
      <c r="F204" s="79" t="s">
        <v>285</v>
      </c>
      <c r="G204" s="82"/>
      <c r="H204" s="79"/>
      <c r="I204" s="82"/>
      <c r="J204" s="81"/>
      <c r="K204" s="81"/>
      <c r="L204" s="81"/>
      <c r="P204" s="100"/>
    </row>
    <row r="205" spans="1:16" s="74" customFormat="1" ht="31.5" hidden="1">
      <c r="A205" s="78" t="s">
        <v>286</v>
      </c>
      <c r="B205" s="79" t="s">
        <v>276</v>
      </c>
      <c r="C205" s="79" t="s">
        <v>333</v>
      </c>
      <c r="D205" s="79" t="s">
        <v>127</v>
      </c>
      <c r="E205" s="79" t="s">
        <v>408</v>
      </c>
      <c r="F205" s="79" t="s">
        <v>287</v>
      </c>
      <c r="G205" s="82"/>
      <c r="H205" s="79"/>
      <c r="I205" s="82"/>
      <c r="J205" s="81"/>
      <c r="K205" s="81"/>
      <c r="L205" s="81"/>
      <c r="P205" s="100"/>
    </row>
    <row r="206" spans="1:16" s="74" customFormat="1" ht="31.5" hidden="1">
      <c r="A206" s="78" t="s">
        <v>290</v>
      </c>
      <c r="B206" s="79" t="s">
        <v>276</v>
      </c>
      <c r="C206" s="79" t="s">
        <v>333</v>
      </c>
      <c r="D206" s="79" t="s">
        <v>127</v>
      </c>
      <c r="E206" s="79" t="s">
        <v>408</v>
      </c>
      <c r="F206" s="79" t="s">
        <v>291</v>
      </c>
      <c r="G206" s="82"/>
      <c r="H206" s="79"/>
      <c r="I206" s="82"/>
      <c r="J206" s="81"/>
      <c r="K206" s="81"/>
      <c r="L206" s="81"/>
      <c r="P206" s="100"/>
    </row>
    <row r="207" spans="1:16" s="74" customFormat="1" ht="15.75" hidden="1">
      <c r="A207" s="78" t="s">
        <v>420</v>
      </c>
      <c r="B207" s="79" t="s">
        <v>276</v>
      </c>
      <c r="C207" s="79" t="s">
        <v>333</v>
      </c>
      <c r="D207" s="79" t="s">
        <v>127</v>
      </c>
      <c r="E207" s="79" t="s">
        <v>421</v>
      </c>
      <c r="F207" s="79"/>
      <c r="G207" s="82">
        <f>SUM(G208)</f>
        <v>0</v>
      </c>
      <c r="H207" s="79"/>
      <c r="I207" s="82">
        <f>SUM(I208)</f>
        <v>0</v>
      </c>
      <c r="J207" s="81"/>
      <c r="K207" s="81"/>
      <c r="L207" s="81"/>
      <c r="P207" s="100"/>
    </row>
    <row r="208" spans="1:16" s="74" customFormat="1" ht="31.5" hidden="1">
      <c r="A208" s="78" t="s">
        <v>407</v>
      </c>
      <c r="B208" s="79" t="s">
        <v>276</v>
      </c>
      <c r="C208" s="79" t="s">
        <v>333</v>
      </c>
      <c r="D208" s="79" t="s">
        <v>127</v>
      </c>
      <c r="E208" s="79" t="s">
        <v>422</v>
      </c>
      <c r="F208" s="79"/>
      <c r="G208" s="82">
        <f>SUM(G209:G211)</f>
        <v>0</v>
      </c>
      <c r="H208" s="79"/>
      <c r="I208" s="82">
        <f>SUM(I209:I211)</f>
        <v>0</v>
      </c>
      <c r="J208" s="81"/>
      <c r="K208" s="81"/>
      <c r="L208" s="81"/>
      <c r="P208" s="100"/>
    </row>
    <row r="209" spans="1:17" s="74" customFormat="1" ht="15.75" hidden="1">
      <c r="A209" s="78" t="s">
        <v>284</v>
      </c>
      <c r="B209" s="79" t="s">
        <v>276</v>
      </c>
      <c r="C209" s="79" t="s">
        <v>333</v>
      </c>
      <c r="D209" s="79" t="s">
        <v>127</v>
      </c>
      <c r="E209" s="79" t="s">
        <v>422</v>
      </c>
      <c r="F209" s="79" t="s">
        <v>285</v>
      </c>
      <c r="G209" s="82"/>
      <c r="H209" s="79"/>
      <c r="I209" s="82"/>
      <c r="J209" s="81"/>
      <c r="K209" s="81"/>
      <c r="L209" s="81"/>
      <c r="P209" s="100"/>
      <c r="Q209" s="100"/>
    </row>
    <row r="210" spans="1:17" s="74" customFormat="1" ht="31.5" hidden="1">
      <c r="A210" s="78" t="s">
        <v>286</v>
      </c>
      <c r="B210" s="79" t="s">
        <v>276</v>
      </c>
      <c r="C210" s="79" t="s">
        <v>333</v>
      </c>
      <c r="D210" s="79" t="s">
        <v>127</v>
      </c>
      <c r="E210" s="79" t="s">
        <v>422</v>
      </c>
      <c r="F210" s="79" t="s">
        <v>287</v>
      </c>
      <c r="G210" s="82">
        <v>0</v>
      </c>
      <c r="H210" s="79"/>
      <c r="I210" s="82">
        <v>0</v>
      </c>
      <c r="J210" s="81"/>
      <c r="K210" s="81"/>
      <c r="L210" s="81"/>
      <c r="P210" s="100"/>
      <c r="Q210" s="100"/>
    </row>
    <row r="211" spans="1:17" s="74" customFormat="1" ht="31.5" hidden="1">
      <c r="A211" s="78" t="s">
        <v>290</v>
      </c>
      <c r="B211" s="79" t="s">
        <v>276</v>
      </c>
      <c r="C211" s="79" t="s">
        <v>333</v>
      </c>
      <c r="D211" s="79" t="s">
        <v>127</v>
      </c>
      <c r="E211" s="79" t="s">
        <v>422</v>
      </c>
      <c r="F211" s="79" t="s">
        <v>291</v>
      </c>
      <c r="G211" s="82">
        <v>0</v>
      </c>
      <c r="H211" s="79"/>
      <c r="I211" s="82">
        <v>0</v>
      </c>
      <c r="J211" s="81"/>
      <c r="K211" s="81"/>
      <c r="L211" s="81"/>
      <c r="P211" s="100"/>
      <c r="Q211" s="100"/>
    </row>
    <row r="212" spans="1:17" s="74" customFormat="1" ht="15.75" hidden="1">
      <c r="A212" s="78" t="s">
        <v>423</v>
      </c>
      <c r="B212" s="79" t="s">
        <v>276</v>
      </c>
      <c r="C212" s="79" t="s">
        <v>333</v>
      </c>
      <c r="D212" s="79" t="s">
        <v>127</v>
      </c>
      <c r="E212" s="79" t="s">
        <v>424</v>
      </c>
      <c r="F212" s="79"/>
      <c r="G212" s="82">
        <f>SUM(G213,)</f>
        <v>0</v>
      </c>
      <c r="H212" s="79"/>
      <c r="I212" s="82">
        <f>SUM(I213,)</f>
        <v>0</v>
      </c>
      <c r="J212" s="81"/>
      <c r="K212" s="81"/>
      <c r="L212" s="81"/>
      <c r="P212" s="100"/>
      <c r="Q212" s="100"/>
    </row>
    <row r="213" spans="1:17" s="74" customFormat="1" ht="51" customHeight="1" hidden="1">
      <c r="A213" s="78" t="s">
        <v>425</v>
      </c>
      <c r="B213" s="79" t="s">
        <v>276</v>
      </c>
      <c r="C213" s="79" t="s">
        <v>333</v>
      </c>
      <c r="D213" s="79" t="s">
        <v>127</v>
      </c>
      <c r="E213" s="79" t="s">
        <v>426</v>
      </c>
      <c r="F213" s="79"/>
      <c r="G213" s="82">
        <f>SUM(G214)</f>
        <v>0</v>
      </c>
      <c r="H213" s="79"/>
      <c r="I213" s="82">
        <f>SUM(I214)</f>
        <v>0</v>
      </c>
      <c r="J213" s="81"/>
      <c r="K213" s="81"/>
      <c r="L213" s="81"/>
      <c r="P213" s="100"/>
      <c r="Q213" s="100"/>
    </row>
    <row r="214" spans="1:17" s="74" customFormat="1" ht="15.75" hidden="1">
      <c r="A214" s="78" t="s">
        <v>284</v>
      </c>
      <c r="B214" s="79" t="s">
        <v>276</v>
      </c>
      <c r="C214" s="79" t="s">
        <v>333</v>
      </c>
      <c r="D214" s="79" t="s">
        <v>127</v>
      </c>
      <c r="E214" s="79" t="s">
        <v>426</v>
      </c>
      <c r="F214" s="79" t="s">
        <v>285</v>
      </c>
      <c r="G214" s="82">
        <v>0</v>
      </c>
      <c r="H214" s="79"/>
      <c r="I214" s="82">
        <v>0</v>
      </c>
      <c r="J214" s="79"/>
      <c r="K214" s="81"/>
      <c r="L214" s="81"/>
      <c r="P214" s="100"/>
      <c r="Q214" s="100"/>
    </row>
    <row r="215" spans="1:17" s="74" customFormat="1" ht="31.5" hidden="1">
      <c r="A215" s="78" t="s">
        <v>427</v>
      </c>
      <c r="B215" s="79" t="s">
        <v>276</v>
      </c>
      <c r="C215" s="79" t="s">
        <v>333</v>
      </c>
      <c r="D215" s="79" t="s">
        <v>389</v>
      </c>
      <c r="E215" s="79"/>
      <c r="F215" s="79"/>
      <c r="G215" s="80">
        <f>SUM(G216)</f>
        <v>0</v>
      </c>
      <c r="H215" s="79"/>
      <c r="I215" s="80">
        <f>SUM(I216)</f>
        <v>0</v>
      </c>
      <c r="J215" s="81"/>
      <c r="K215" s="81"/>
      <c r="L215" s="81"/>
      <c r="P215" s="100"/>
      <c r="Q215" s="100"/>
    </row>
    <row r="216" spans="1:17" s="74" customFormat="1" ht="31.5" hidden="1">
      <c r="A216" s="78" t="s">
        <v>405</v>
      </c>
      <c r="B216" s="79" t="s">
        <v>276</v>
      </c>
      <c r="C216" s="79" t="s">
        <v>333</v>
      </c>
      <c r="D216" s="79" t="s">
        <v>389</v>
      </c>
      <c r="E216" s="79" t="s">
        <v>406</v>
      </c>
      <c r="F216" s="79"/>
      <c r="G216" s="82">
        <f>SUM(G217)</f>
        <v>0</v>
      </c>
      <c r="H216" s="79"/>
      <c r="I216" s="82">
        <f>SUM(I217)</f>
        <v>0</v>
      </c>
      <c r="J216" s="81"/>
      <c r="K216" s="81"/>
      <c r="L216" s="81"/>
      <c r="P216" s="100"/>
      <c r="Q216" s="100"/>
    </row>
    <row r="217" spans="1:17" s="74" customFormat="1" ht="31.5" hidden="1">
      <c r="A217" s="78" t="s">
        <v>407</v>
      </c>
      <c r="B217" s="79" t="s">
        <v>276</v>
      </c>
      <c r="C217" s="79" t="s">
        <v>333</v>
      </c>
      <c r="D217" s="79" t="s">
        <v>389</v>
      </c>
      <c r="E217" s="79" t="s">
        <v>408</v>
      </c>
      <c r="F217" s="79"/>
      <c r="G217" s="82">
        <f>SUM(G218:G220)</f>
        <v>0</v>
      </c>
      <c r="H217" s="79"/>
      <c r="I217" s="82">
        <f>SUM(I218:I220)</f>
        <v>0</v>
      </c>
      <c r="J217" s="81"/>
      <c r="K217" s="81"/>
      <c r="L217" s="81"/>
      <c r="P217" s="100"/>
      <c r="Q217" s="100"/>
    </row>
    <row r="218" spans="1:17" s="74" customFormat="1" ht="15.75" hidden="1">
      <c r="A218" s="78" t="s">
        <v>284</v>
      </c>
      <c r="B218" s="79" t="s">
        <v>276</v>
      </c>
      <c r="C218" s="79" t="s">
        <v>333</v>
      </c>
      <c r="D218" s="79" t="s">
        <v>389</v>
      </c>
      <c r="E218" s="79" t="s">
        <v>408</v>
      </c>
      <c r="F218" s="79" t="s">
        <v>285</v>
      </c>
      <c r="G218" s="82"/>
      <c r="H218" s="79"/>
      <c r="I218" s="82"/>
      <c r="J218" s="99"/>
      <c r="K218" s="81"/>
      <c r="L218" s="81"/>
      <c r="P218" s="100"/>
      <c r="Q218" s="100"/>
    </row>
    <row r="219" spans="1:17" s="74" customFormat="1" ht="31.5" hidden="1">
      <c r="A219" s="78" t="s">
        <v>286</v>
      </c>
      <c r="B219" s="79" t="s">
        <v>276</v>
      </c>
      <c r="C219" s="79" t="s">
        <v>333</v>
      </c>
      <c r="D219" s="79" t="s">
        <v>389</v>
      </c>
      <c r="E219" s="79" t="s">
        <v>408</v>
      </c>
      <c r="F219" s="79" t="s">
        <v>287</v>
      </c>
      <c r="G219" s="82"/>
      <c r="H219" s="79"/>
      <c r="I219" s="82"/>
      <c r="J219" s="99"/>
      <c r="K219" s="81"/>
      <c r="L219" s="81"/>
      <c r="P219" s="100"/>
      <c r="Q219" s="100"/>
    </row>
    <row r="220" spans="1:17" s="74" customFormat="1" ht="31.5" hidden="1">
      <c r="A220" s="78" t="s">
        <v>290</v>
      </c>
      <c r="B220" s="79" t="s">
        <v>276</v>
      </c>
      <c r="C220" s="79" t="s">
        <v>333</v>
      </c>
      <c r="D220" s="79" t="s">
        <v>389</v>
      </c>
      <c r="E220" s="79" t="s">
        <v>408</v>
      </c>
      <c r="F220" s="79" t="s">
        <v>291</v>
      </c>
      <c r="G220" s="82">
        <v>0</v>
      </c>
      <c r="H220" s="79"/>
      <c r="I220" s="82">
        <v>0</v>
      </c>
      <c r="J220" s="99"/>
      <c r="K220" s="81"/>
      <c r="L220" s="81"/>
      <c r="P220" s="100"/>
      <c r="Q220" s="100"/>
    </row>
    <row r="221" spans="1:12" s="74" customFormat="1" ht="15.75" hidden="1">
      <c r="A221" s="78" t="s">
        <v>428</v>
      </c>
      <c r="B221" s="79" t="s">
        <v>276</v>
      </c>
      <c r="C221" s="79" t="s">
        <v>333</v>
      </c>
      <c r="D221" s="79" t="s">
        <v>279</v>
      </c>
      <c r="E221" s="79"/>
      <c r="F221" s="79"/>
      <c r="G221" s="80">
        <f>SUM(G222,G227)</f>
        <v>0</v>
      </c>
      <c r="H221" s="79"/>
      <c r="I221" s="80">
        <f>SUM(I222,I227)</f>
        <v>0</v>
      </c>
      <c r="J221" s="81"/>
      <c r="K221" s="81"/>
      <c r="L221" s="81"/>
    </row>
    <row r="222" spans="1:12" s="74" customFormat="1" ht="31.5" hidden="1">
      <c r="A222" s="78" t="s">
        <v>405</v>
      </c>
      <c r="B222" s="79" t="s">
        <v>276</v>
      </c>
      <c r="C222" s="79" t="s">
        <v>333</v>
      </c>
      <c r="D222" s="79" t="s">
        <v>279</v>
      </c>
      <c r="E222" s="79" t="s">
        <v>408</v>
      </c>
      <c r="F222" s="79"/>
      <c r="G222" s="82">
        <f>SUM(G223)</f>
        <v>0</v>
      </c>
      <c r="H222" s="79"/>
      <c r="I222" s="82">
        <f>SUM(I223)</f>
        <v>0</v>
      </c>
      <c r="J222" s="81"/>
      <c r="K222" s="81"/>
      <c r="L222" s="81"/>
    </row>
    <row r="223" spans="1:12" s="74" customFormat="1" ht="31.5" hidden="1">
      <c r="A223" s="78" t="s">
        <v>407</v>
      </c>
      <c r="B223" s="79" t="s">
        <v>276</v>
      </c>
      <c r="C223" s="79" t="s">
        <v>333</v>
      </c>
      <c r="D223" s="79" t="s">
        <v>279</v>
      </c>
      <c r="E223" s="79" t="s">
        <v>408</v>
      </c>
      <c r="F223" s="79"/>
      <c r="G223" s="82">
        <f>SUM(G224:G226)</f>
        <v>0</v>
      </c>
      <c r="H223" s="79"/>
      <c r="I223" s="82">
        <f>SUM(I224:I226)</f>
        <v>0</v>
      </c>
      <c r="J223" s="81"/>
      <c r="K223" s="81"/>
      <c r="L223" s="81"/>
    </row>
    <row r="224" spans="1:12" s="74" customFormat="1" ht="15.75" hidden="1">
      <c r="A224" s="78" t="s">
        <v>284</v>
      </c>
      <c r="B224" s="79" t="s">
        <v>276</v>
      </c>
      <c r="C224" s="79" t="s">
        <v>333</v>
      </c>
      <c r="D224" s="79" t="s">
        <v>279</v>
      </c>
      <c r="E224" s="79" t="s">
        <v>408</v>
      </c>
      <c r="F224" s="79" t="s">
        <v>285</v>
      </c>
      <c r="G224" s="82"/>
      <c r="H224" s="79"/>
      <c r="I224" s="82"/>
      <c r="J224" s="81"/>
      <c r="K224" s="81"/>
      <c r="L224" s="81"/>
    </row>
    <row r="225" spans="1:12" s="74" customFormat="1" ht="31.5" hidden="1">
      <c r="A225" s="78" t="s">
        <v>286</v>
      </c>
      <c r="B225" s="79" t="s">
        <v>276</v>
      </c>
      <c r="C225" s="79" t="s">
        <v>333</v>
      </c>
      <c r="D225" s="79" t="s">
        <v>279</v>
      </c>
      <c r="E225" s="79" t="s">
        <v>408</v>
      </c>
      <c r="F225" s="79" t="s">
        <v>287</v>
      </c>
      <c r="G225" s="82">
        <v>0</v>
      </c>
      <c r="H225" s="79"/>
      <c r="I225" s="82">
        <v>0</v>
      </c>
      <c r="J225" s="81"/>
      <c r="K225" s="81"/>
      <c r="L225" s="81"/>
    </row>
    <row r="226" spans="1:12" s="74" customFormat="1" ht="31.5" hidden="1">
      <c r="A226" s="78" t="s">
        <v>290</v>
      </c>
      <c r="B226" s="79" t="s">
        <v>276</v>
      </c>
      <c r="C226" s="79" t="s">
        <v>333</v>
      </c>
      <c r="D226" s="79" t="s">
        <v>279</v>
      </c>
      <c r="E226" s="79" t="s">
        <v>408</v>
      </c>
      <c r="F226" s="79" t="s">
        <v>291</v>
      </c>
      <c r="G226" s="82">
        <v>0</v>
      </c>
      <c r="H226" s="79"/>
      <c r="I226" s="82">
        <v>0</v>
      </c>
      <c r="J226" s="81"/>
      <c r="K226" s="81"/>
      <c r="L226" s="81"/>
    </row>
    <row r="227" spans="1:12" s="74" customFormat="1" ht="15.75" hidden="1">
      <c r="A227" s="78" t="s">
        <v>423</v>
      </c>
      <c r="B227" s="79" t="s">
        <v>276</v>
      </c>
      <c r="C227" s="79" t="s">
        <v>333</v>
      </c>
      <c r="D227" s="79" t="s">
        <v>279</v>
      </c>
      <c r="E227" s="79" t="s">
        <v>424</v>
      </c>
      <c r="F227" s="79"/>
      <c r="G227" s="82">
        <f>SUM(G228)</f>
        <v>0</v>
      </c>
      <c r="H227" s="79"/>
      <c r="I227" s="82">
        <f>SUM(I228)</f>
        <v>0</v>
      </c>
      <c r="J227" s="81"/>
      <c r="K227" s="81"/>
      <c r="L227" s="81"/>
    </row>
    <row r="228" spans="1:12" s="74" customFormat="1" ht="54" customHeight="1" hidden="1">
      <c r="A228" s="78" t="s">
        <v>425</v>
      </c>
      <c r="B228" s="79" t="s">
        <v>276</v>
      </c>
      <c r="C228" s="79" t="s">
        <v>333</v>
      </c>
      <c r="D228" s="79" t="s">
        <v>279</v>
      </c>
      <c r="E228" s="79" t="s">
        <v>426</v>
      </c>
      <c r="F228" s="79"/>
      <c r="G228" s="82">
        <f>SUM(G229)</f>
        <v>0</v>
      </c>
      <c r="H228" s="79"/>
      <c r="I228" s="82">
        <f>SUM(I229)</f>
        <v>0</v>
      </c>
      <c r="J228" s="81"/>
      <c r="K228" s="81"/>
      <c r="L228" s="81"/>
    </row>
    <row r="229" spans="1:12" s="74" customFormat="1" ht="15.75" hidden="1">
      <c r="A229" s="78" t="s">
        <v>284</v>
      </c>
      <c r="B229" s="79" t="s">
        <v>276</v>
      </c>
      <c r="C229" s="79" t="s">
        <v>333</v>
      </c>
      <c r="D229" s="79" t="s">
        <v>279</v>
      </c>
      <c r="E229" s="79" t="s">
        <v>426</v>
      </c>
      <c r="F229" s="79" t="s">
        <v>285</v>
      </c>
      <c r="G229" s="82">
        <v>0</v>
      </c>
      <c r="H229" s="79"/>
      <c r="I229" s="82">
        <v>0</v>
      </c>
      <c r="J229" s="81"/>
      <c r="K229" s="81"/>
      <c r="L229" s="81"/>
    </row>
    <row r="230" spans="1:12" s="74" customFormat="1" ht="15.75" hidden="1">
      <c r="A230" s="78" t="s">
        <v>434</v>
      </c>
      <c r="B230" s="79" t="s">
        <v>276</v>
      </c>
      <c r="C230" s="79" t="s">
        <v>164</v>
      </c>
      <c r="D230" s="79" t="s">
        <v>114</v>
      </c>
      <c r="E230" s="79"/>
      <c r="F230" s="79"/>
      <c r="G230" s="80">
        <f>SUM(G231)</f>
        <v>0</v>
      </c>
      <c r="H230" s="79"/>
      <c r="I230" s="80">
        <f>SUM(I231)</f>
        <v>0</v>
      </c>
      <c r="J230" s="81"/>
      <c r="K230" s="81"/>
      <c r="L230" s="81"/>
    </row>
    <row r="231" spans="1:12" s="74" customFormat="1" ht="15.75" hidden="1">
      <c r="A231" s="78" t="s">
        <v>444</v>
      </c>
      <c r="B231" s="79" t="s">
        <v>276</v>
      </c>
      <c r="C231" s="79" t="s">
        <v>164</v>
      </c>
      <c r="D231" s="79" t="s">
        <v>389</v>
      </c>
      <c r="E231" s="79"/>
      <c r="F231" s="79"/>
      <c r="G231" s="80">
        <f>SUM(G232)</f>
        <v>0</v>
      </c>
      <c r="H231" s="79"/>
      <c r="I231" s="80">
        <f>SUM(I232)</f>
        <v>0</v>
      </c>
      <c r="J231" s="81"/>
      <c r="K231" s="81"/>
      <c r="L231" s="81"/>
    </row>
    <row r="232" spans="1:12" s="74" customFormat="1" ht="15.75" hidden="1">
      <c r="A232" s="78" t="s">
        <v>445</v>
      </c>
      <c r="B232" s="79" t="s">
        <v>276</v>
      </c>
      <c r="C232" s="79" t="s">
        <v>164</v>
      </c>
      <c r="D232" s="79" t="s">
        <v>389</v>
      </c>
      <c r="E232" s="79" t="s">
        <v>446</v>
      </c>
      <c r="F232" s="79"/>
      <c r="G232" s="82">
        <f>SUM(G233)</f>
        <v>0</v>
      </c>
      <c r="H232" s="79"/>
      <c r="I232" s="82">
        <f>SUM(I233)</f>
        <v>0</v>
      </c>
      <c r="J232" s="81"/>
      <c r="K232" s="81"/>
      <c r="L232" s="81"/>
    </row>
    <row r="233" spans="1:12" s="74" customFormat="1" ht="15.75" hidden="1">
      <c r="A233" s="78" t="s">
        <v>447</v>
      </c>
      <c r="B233" s="79" t="s">
        <v>276</v>
      </c>
      <c r="C233" s="79" t="s">
        <v>164</v>
      </c>
      <c r="D233" s="79" t="s">
        <v>389</v>
      </c>
      <c r="E233" s="79" t="s">
        <v>448</v>
      </c>
      <c r="F233" s="79"/>
      <c r="G233" s="82">
        <f>SUM(G234)</f>
        <v>0</v>
      </c>
      <c r="H233" s="79"/>
      <c r="I233" s="82">
        <f>SUM(I234)</f>
        <v>0</v>
      </c>
      <c r="J233" s="81"/>
      <c r="K233" s="81"/>
      <c r="L233" s="81"/>
    </row>
    <row r="234" spans="1:12" s="74" customFormat="1" ht="47.25" hidden="1">
      <c r="A234" s="78" t="s">
        <v>461</v>
      </c>
      <c r="B234" s="79" t="s">
        <v>276</v>
      </c>
      <c r="C234" s="79" t="s">
        <v>164</v>
      </c>
      <c r="D234" s="79" t="s">
        <v>389</v>
      </c>
      <c r="E234" s="79" t="s">
        <v>448</v>
      </c>
      <c r="F234" s="79" t="s">
        <v>462</v>
      </c>
      <c r="G234" s="82">
        <v>0</v>
      </c>
      <c r="H234" s="79"/>
      <c r="I234" s="82">
        <v>0</v>
      </c>
      <c r="J234" s="81"/>
      <c r="K234" s="81"/>
      <c r="L234" s="81"/>
    </row>
    <row r="235" spans="1:12" s="74" customFormat="1" ht="9" customHeight="1" hidden="1">
      <c r="A235" s="78"/>
      <c r="B235" s="101"/>
      <c r="C235" s="79"/>
      <c r="D235" s="79"/>
      <c r="E235" s="79"/>
      <c r="F235" s="79"/>
      <c r="G235" s="82"/>
      <c r="H235" s="79"/>
      <c r="I235" s="82"/>
      <c r="J235" s="81"/>
      <c r="K235" s="81"/>
      <c r="L235" s="81"/>
    </row>
    <row r="236" spans="1:12" s="77" customFormat="1" ht="47.25">
      <c r="A236" s="75" t="s">
        <v>463</v>
      </c>
      <c r="B236" s="98" t="s">
        <v>464</v>
      </c>
      <c r="C236" s="71"/>
      <c r="D236" s="71"/>
      <c r="E236" s="71"/>
      <c r="F236" s="71"/>
      <c r="G236" s="80">
        <f>SUM(G237,G247,G253,G298,G303,G313)</f>
        <v>72589.51</v>
      </c>
      <c r="H236" s="80">
        <f>SUM(H237,H247,H253,H298,H303,H313)</f>
        <v>-11638.9</v>
      </c>
      <c r="I236" s="80">
        <f>SUM(I237,I247,I253,I298,I303,I313)</f>
        <v>61150.61</v>
      </c>
      <c r="J236" s="76"/>
      <c r="K236" s="76"/>
      <c r="L236" s="76"/>
    </row>
    <row r="237" spans="1:12" s="77" customFormat="1" ht="15.75">
      <c r="A237" s="87" t="s">
        <v>328</v>
      </c>
      <c r="B237" s="102" t="s">
        <v>464</v>
      </c>
      <c r="C237" s="102" t="s">
        <v>279</v>
      </c>
      <c r="D237" s="89" t="s">
        <v>114</v>
      </c>
      <c r="E237" s="89"/>
      <c r="F237" s="89"/>
      <c r="G237" s="80">
        <f>SUM(G238)</f>
        <v>353.1</v>
      </c>
      <c r="H237" s="80">
        <f>SUM(H238)</f>
        <v>0</v>
      </c>
      <c r="I237" s="80">
        <f>SUM(I238)</f>
        <v>353.1</v>
      </c>
      <c r="J237" s="76"/>
      <c r="K237" s="76"/>
      <c r="L237" s="76"/>
    </row>
    <row r="238" spans="1:12" s="77" customFormat="1" ht="15.75">
      <c r="A238" s="87" t="s">
        <v>342</v>
      </c>
      <c r="B238" s="102" t="s">
        <v>464</v>
      </c>
      <c r="C238" s="102" t="s">
        <v>279</v>
      </c>
      <c r="D238" s="89" t="s">
        <v>143</v>
      </c>
      <c r="E238" s="89"/>
      <c r="F238" s="89"/>
      <c r="G238" s="80">
        <f>SUM(G239,G243)</f>
        <v>353.1</v>
      </c>
      <c r="H238" s="80">
        <f>SUM(H239,H243)</f>
        <v>0</v>
      </c>
      <c r="I238" s="80">
        <f>SUM(I239,I243)</f>
        <v>353.1</v>
      </c>
      <c r="J238" s="76"/>
      <c r="K238" s="76"/>
      <c r="L238" s="76"/>
    </row>
    <row r="239" spans="1:12" s="77" customFormat="1" ht="15.75">
      <c r="A239" s="87" t="s">
        <v>465</v>
      </c>
      <c r="B239" s="102" t="s">
        <v>464</v>
      </c>
      <c r="C239" s="102" t="s">
        <v>279</v>
      </c>
      <c r="D239" s="89" t="s">
        <v>143</v>
      </c>
      <c r="E239" s="89" t="s">
        <v>466</v>
      </c>
      <c r="F239" s="89"/>
      <c r="G239" s="82">
        <f>SUM(G240)</f>
        <v>119.3</v>
      </c>
      <c r="H239" s="82">
        <f>SUM(H240)</f>
        <v>0</v>
      </c>
      <c r="I239" s="82">
        <f>SUM(I240)</f>
        <v>119.3</v>
      </c>
      <c r="J239" s="76"/>
      <c r="K239" s="76"/>
      <c r="L239" s="76"/>
    </row>
    <row r="240" spans="1:12" s="77" customFormat="1" ht="63">
      <c r="A240" s="87" t="s">
        <v>467</v>
      </c>
      <c r="B240" s="102" t="s">
        <v>464</v>
      </c>
      <c r="C240" s="102" t="s">
        <v>279</v>
      </c>
      <c r="D240" s="89" t="s">
        <v>143</v>
      </c>
      <c r="E240" s="89" t="s">
        <v>468</v>
      </c>
      <c r="F240" s="89"/>
      <c r="G240" s="82">
        <f>SUM(G241:G242,)</f>
        <v>119.3</v>
      </c>
      <c r="H240" s="82">
        <f>SUM(H241:H242,)</f>
        <v>0</v>
      </c>
      <c r="I240" s="82">
        <f>SUM(I241:I242,)</f>
        <v>119.3</v>
      </c>
      <c r="J240" s="76"/>
      <c r="K240" s="76"/>
      <c r="L240" s="76"/>
    </row>
    <row r="241" spans="1:12" s="77" customFormat="1" ht="31.5" hidden="1">
      <c r="A241" s="78" t="s">
        <v>290</v>
      </c>
      <c r="B241" s="102" t="s">
        <v>464</v>
      </c>
      <c r="C241" s="102" t="s">
        <v>279</v>
      </c>
      <c r="D241" s="89" t="s">
        <v>143</v>
      </c>
      <c r="E241" s="89" t="s">
        <v>468</v>
      </c>
      <c r="F241" s="89" t="s">
        <v>291</v>
      </c>
      <c r="G241" s="82">
        <v>0</v>
      </c>
      <c r="H241" s="91">
        <v>0</v>
      </c>
      <c r="I241" s="82">
        <f>SUM(G241:H241)</f>
        <v>0</v>
      </c>
      <c r="J241" s="76"/>
      <c r="K241" s="76"/>
      <c r="L241" s="76"/>
    </row>
    <row r="242" spans="1:12" s="77" customFormat="1" ht="15.75">
      <c r="A242" s="92" t="s">
        <v>403</v>
      </c>
      <c r="B242" s="102" t="s">
        <v>464</v>
      </c>
      <c r="C242" s="102" t="s">
        <v>279</v>
      </c>
      <c r="D242" s="89" t="s">
        <v>143</v>
      </c>
      <c r="E242" s="89" t="s">
        <v>468</v>
      </c>
      <c r="F242" s="89" t="s">
        <v>404</v>
      </c>
      <c r="G242" s="82">
        <v>119.3</v>
      </c>
      <c r="H242" s="91">
        <v>0</v>
      </c>
      <c r="I242" s="82">
        <f>SUM(G242:H242)</f>
        <v>119.3</v>
      </c>
      <c r="J242" s="76"/>
      <c r="K242" s="76"/>
      <c r="L242" s="76"/>
    </row>
    <row r="243" spans="1:12" s="77" customFormat="1" ht="15.75">
      <c r="A243" s="78" t="s">
        <v>300</v>
      </c>
      <c r="B243" s="101" t="s">
        <v>464</v>
      </c>
      <c r="C243" s="79" t="s">
        <v>279</v>
      </c>
      <c r="D243" s="79" t="s">
        <v>143</v>
      </c>
      <c r="E243" s="79" t="s">
        <v>301</v>
      </c>
      <c r="F243" s="79"/>
      <c r="G243" s="82">
        <f>SUM(G244)</f>
        <v>233.8</v>
      </c>
      <c r="H243" s="82">
        <f>SUM(H244)</f>
        <v>0</v>
      </c>
      <c r="I243" s="82">
        <f>SUM(I244)</f>
        <v>233.8</v>
      </c>
      <c r="J243" s="81"/>
      <c r="K243" s="76"/>
      <c r="L243" s="76"/>
    </row>
    <row r="244" spans="1:12" s="77" customFormat="1" ht="47.25">
      <c r="A244" s="78" t="s">
        <v>469</v>
      </c>
      <c r="B244" s="101" t="s">
        <v>464</v>
      </c>
      <c r="C244" s="79" t="s">
        <v>279</v>
      </c>
      <c r="D244" s="79" t="s">
        <v>143</v>
      </c>
      <c r="E244" s="79" t="s">
        <v>470</v>
      </c>
      <c r="F244" s="71"/>
      <c r="G244" s="82">
        <f>SUM(G245:G246)</f>
        <v>233.8</v>
      </c>
      <c r="H244" s="82">
        <f>SUM(H245:H246)</f>
        <v>0</v>
      </c>
      <c r="I244" s="82">
        <f>SUM(I245:I246)</f>
        <v>233.8</v>
      </c>
      <c r="J244" s="76"/>
      <c r="K244" s="76"/>
      <c r="L244" s="76"/>
    </row>
    <row r="245" spans="1:12" s="77" customFormat="1" ht="31.5">
      <c r="A245" s="78" t="s">
        <v>290</v>
      </c>
      <c r="B245" s="101" t="s">
        <v>464</v>
      </c>
      <c r="C245" s="79" t="s">
        <v>279</v>
      </c>
      <c r="D245" s="79" t="s">
        <v>143</v>
      </c>
      <c r="E245" s="79" t="s">
        <v>470</v>
      </c>
      <c r="F245" s="79" t="s">
        <v>291</v>
      </c>
      <c r="G245" s="82">
        <v>33.8</v>
      </c>
      <c r="H245" s="79"/>
      <c r="I245" s="82">
        <f>SUM(G245:H245)</f>
        <v>33.8</v>
      </c>
      <c r="J245" s="76"/>
      <c r="K245" s="76"/>
      <c r="L245" s="76"/>
    </row>
    <row r="246" spans="1:12" s="77" customFormat="1" ht="47.25">
      <c r="A246" s="78" t="s">
        <v>326</v>
      </c>
      <c r="B246" s="101" t="s">
        <v>464</v>
      </c>
      <c r="C246" s="79" t="s">
        <v>279</v>
      </c>
      <c r="D246" s="79" t="s">
        <v>143</v>
      </c>
      <c r="E246" s="79" t="s">
        <v>470</v>
      </c>
      <c r="F246" s="79" t="s">
        <v>327</v>
      </c>
      <c r="G246" s="82">
        <v>200</v>
      </c>
      <c r="H246" s="79"/>
      <c r="I246" s="82">
        <f>SUM(G246:H246)</f>
        <v>200</v>
      </c>
      <c r="J246" s="76"/>
      <c r="K246" s="76"/>
      <c r="L246" s="76"/>
    </row>
    <row r="247" spans="1:12" s="74" customFormat="1" ht="15.75">
      <c r="A247" s="78" t="s">
        <v>471</v>
      </c>
      <c r="B247" s="101" t="s">
        <v>464</v>
      </c>
      <c r="C247" s="79" t="s">
        <v>472</v>
      </c>
      <c r="D247" s="79" t="s">
        <v>114</v>
      </c>
      <c r="E247" s="79"/>
      <c r="F247" s="79"/>
      <c r="G247" s="80">
        <f aca="true" t="shared" si="14" ref="G247:I250">SUM(G248)</f>
        <v>7213.599999999999</v>
      </c>
      <c r="H247" s="80">
        <f t="shared" si="14"/>
        <v>0</v>
      </c>
      <c r="I247" s="80">
        <f t="shared" si="14"/>
        <v>7213.599999999999</v>
      </c>
      <c r="J247" s="81"/>
      <c r="K247" s="81"/>
      <c r="L247" s="81"/>
    </row>
    <row r="248" spans="1:12" s="74" customFormat="1" ht="15.75">
      <c r="A248" s="78" t="s">
        <v>473</v>
      </c>
      <c r="B248" s="101" t="s">
        <v>464</v>
      </c>
      <c r="C248" s="79" t="s">
        <v>472</v>
      </c>
      <c r="D248" s="79" t="s">
        <v>127</v>
      </c>
      <c r="E248" s="79"/>
      <c r="F248" s="79"/>
      <c r="G248" s="80">
        <f t="shared" si="14"/>
        <v>7213.599999999999</v>
      </c>
      <c r="H248" s="80">
        <f t="shared" si="14"/>
        <v>0</v>
      </c>
      <c r="I248" s="80">
        <f t="shared" si="14"/>
        <v>7213.599999999999</v>
      </c>
      <c r="J248" s="81"/>
      <c r="K248" s="81"/>
      <c r="L248" s="81"/>
    </row>
    <row r="249" spans="1:12" s="74" customFormat="1" ht="15.75">
      <c r="A249" s="78" t="s">
        <v>474</v>
      </c>
      <c r="B249" s="101" t="s">
        <v>464</v>
      </c>
      <c r="C249" s="79" t="s">
        <v>472</v>
      </c>
      <c r="D249" s="79" t="s">
        <v>127</v>
      </c>
      <c r="E249" s="79" t="s">
        <v>475</v>
      </c>
      <c r="F249" s="79"/>
      <c r="G249" s="82">
        <f t="shared" si="14"/>
        <v>7213.599999999999</v>
      </c>
      <c r="H249" s="82">
        <f t="shared" si="14"/>
        <v>0</v>
      </c>
      <c r="I249" s="82">
        <f t="shared" si="14"/>
        <v>7213.599999999999</v>
      </c>
      <c r="J249" s="81"/>
      <c r="K249" s="81"/>
      <c r="L249" s="81"/>
    </row>
    <row r="250" spans="1:12" s="74" customFormat="1" ht="31.5">
      <c r="A250" s="78" t="s">
        <v>407</v>
      </c>
      <c r="B250" s="101" t="s">
        <v>464</v>
      </c>
      <c r="C250" s="79" t="s">
        <v>472</v>
      </c>
      <c r="D250" s="79" t="s">
        <v>127</v>
      </c>
      <c r="E250" s="79" t="s">
        <v>476</v>
      </c>
      <c r="F250" s="79"/>
      <c r="G250" s="82">
        <f t="shared" si="14"/>
        <v>7213.599999999999</v>
      </c>
      <c r="H250" s="82">
        <f t="shared" si="14"/>
        <v>0</v>
      </c>
      <c r="I250" s="82">
        <f t="shared" si="14"/>
        <v>7213.599999999999</v>
      </c>
      <c r="J250" s="81"/>
      <c r="K250" s="81"/>
      <c r="L250" s="81"/>
    </row>
    <row r="251" spans="1:12" s="74" customFormat="1" ht="47.25">
      <c r="A251" s="78" t="s">
        <v>477</v>
      </c>
      <c r="B251" s="101" t="s">
        <v>464</v>
      </c>
      <c r="C251" s="79" t="s">
        <v>472</v>
      </c>
      <c r="D251" s="79" t="s">
        <v>127</v>
      </c>
      <c r="E251" s="79" t="s">
        <v>476</v>
      </c>
      <c r="F251" s="79" t="s">
        <v>478</v>
      </c>
      <c r="G251" s="82">
        <f>5540.4+1673.2</f>
        <v>7213.599999999999</v>
      </c>
      <c r="H251" s="79"/>
      <c r="I251" s="82">
        <f>SUM(G251:H251)</f>
        <v>7213.599999999999</v>
      </c>
      <c r="J251" s="81"/>
      <c r="K251" s="81"/>
      <c r="L251" s="81"/>
    </row>
    <row r="252" spans="1:12" s="74" customFormat="1" ht="15.75" hidden="1">
      <c r="A252" s="92" t="s">
        <v>479</v>
      </c>
      <c r="B252" s="101" t="s">
        <v>464</v>
      </c>
      <c r="C252" s="79" t="s">
        <v>472</v>
      </c>
      <c r="D252" s="79" t="s">
        <v>127</v>
      </c>
      <c r="E252" s="79" t="s">
        <v>476</v>
      </c>
      <c r="F252" s="79" t="s">
        <v>480</v>
      </c>
      <c r="G252" s="82"/>
      <c r="H252" s="79"/>
      <c r="I252" s="82"/>
      <c r="J252" s="81"/>
      <c r="K252" s="81"/>
      <c r="L252" s="81"/>
    </row>
    <row r="253" spans="1:12" s="74" customFormat="1" ht="31.5">
      <c r="A253" s="78" t="s">
        <v>481</v>
      </c>
      <c r="B253" s="101" t="s">
        <v>464</v>
      </c>
      <c r="C253" s="79" t="s">
        <v>133</v>
      </c>
      <c r="D253" s="79" t="s">
        <v>114</v>
      </c>
      <c r="E253" s="79"/>
      <c r="F253" s="79"/>
      <c r="G253" s="80">
        <f>SUM(G254,G286)</f>
        <v>50582.25</v>
      </c>
      <c r="H253" s="80">
        <f>SUM(H254,H286)</f>
        <v>-8688.9</v>
      </c>
      <c r="I253" s="80">
        <f>SUM(I254,I286)</f>
        <v>42093.350000000006</v>
      </c>
      <c r="J253" s="81"/>
      <c r="K253" s="81"/>
      <c r="L253" s="81"/>
    </row>
    <row r="254" spans="1:12" s="74" customFormat="1" ht="15.75">
      <c r="A254" s="78" t="s">
        <v>482</v>
      </c>
      <c r="B254" s="101" t="s">
        <v>464</v>
      </c>
      <c r="C254" s="79" t="s">
        <v>133</v>
      </c>
      <c r="D254" s="79" t="s">
        <v>117</v>
      </c>
      <c r="E254" s="79"/>
      <c r="F254" s="79"/>
      <c r="G254" s="80">
        <f>SUM(G255,G261,G264,G267,G272)</f>
        <v>47866.59</v>
      </c>
      <c r="H254" s="80">
        <f>SUM(H255,H261,H264,H267,H272)</f>
        <v>-8638.9</v>
      </c>
      <c r="I254" s="80">
        <f>SUM(I255,I261,I264,I267,I272)</f>
        <v>39427.69</v>
      </c>
      <c r="J254" s="81"/>
      <c r="K254" s="81"/>
      <c r="L254" s="81"/>
    </row>
    <row r="255" spans="1:12" s="74" customFormat="1" ht="31.5">
      <c r="A255" s="78" t="s">
        <v>483</v>
      </c>
      <c r="B255" s="101" t="s">
        <v>464</v>
      </c>
      <c r="C255" s="79" t="s">
        <v>133</v>
      </c>
      <c r="D255" s="79" t="s">
        <v>117</v>
      </c>
      <c r="E255" s="79" t="s">
        <v>484</v>
      </c>
      <c r="F255" s="79"/>
      <c r="G255" s="82">
        <f>SUM(G258)</f>
        <v>7124.1</v>
      </c>
      <c r="H255" s="82">
        <f>SUM(H258+H256)</f>
        <v>61.1</v>
      </c>
      <c r="I255" s="82">
        <f>SUM(I258+I256)</f>
        <v>7185.200000000001</v>
      </c>
      <c r="J255" s="81"/>
      <c r="K255" s="81"/>
      <c r="L255" s="81"/>
    </row>
    <row r="256" spans="1:12" s="74" customFormat="1" ht="65.25" customHeight="1">
      <c r="A256" s="78" t="s">
        <v>485</v>
      </c>
      <c r="B256" s="101" t="s">
        <v>464</v>
      </c>
      <c r="C256" s="79" t="s">
        <v>133</v>
      </c>
      <c r="D256" s="79" t="s">
        <v>117</v>
      </c>
      <c r="E256" s="79" t="s">
        <v>486</v>
      </c>
      <c r="F256" s="79"/>
      <c r="G256" s="82">
        <f>G257</f>
        <v>0</v>
      </c>
      <c r="H256" s="82">
        <f>H257</f>
        <v>61.1</v>
      </c>
      <c r="I256" s="82">
        <f>I257</f>
        <v>61.1</v>
      </c>
      <c r="J256" s="81"/>
      <c r="K256" s="81"/>
      <c r="L256" s="81"/>
    </row>
    <row r="257" spans="1:12" s="74" customFormat="1" ht="15.75">
      <c r="A257" s="92" t="s">
        <v>403</v>
      </c>
      <c r="B257" s="101" t="s">
        <v>464</v>
      </c>
      <c r="C257" s="79" t="s">
        <v>133</v>
      </c>
      <c r="D257" s="79" t="s">
        <v>117</v>
      </c>
      <c r="E257" s="79" t="s">
        <v>486</v>
      </c>
      <c r="F257" s="79" t="s">
        <v>404</v>
      </c>
      <c r="G257" s="82"/>
      <c r="H257" s="82">
        <v>61.1</v>
      </c>
      <c r="I257" s="82">
        <f>G257+H257</f>
        <v>61.1</v>
      </c>
      <c r="J257" s="81"/>
      <c r="K257" s="81"/>
      <c r="L257" s="81"/>
    </row>
    <row r="258" spans="1:12" s="74" customFormat="1" ht="31.5">
      <c r="A258" s="78" t="s">
        <v>407</v>
      </c>
      <c r="B258" s="101" t="s">
        <v>464</v>
      </c>
      <c r="C258" s="79" t="s">
        <v>133</v>
      </c>
      <c r="D258" s="79" t="s">
        <v>117</v>
      </c>
      <c r="E258" s="79" t="s">
        <v>487</v>
      </c>
      <c r="F258" s="79"/>
      <c r="G258" s="82">
        <f>SUM(G259:G260)</f>
        <v>7124.1</v>
      </c>
      <c r="H258" s="82">
        <f>SUM(H259:H260)</f>
        <v>0</v>
      </c>
      <c r="I258" s="82">
        <f>SUM(I259:I260)</f>
        <v>7124.1</v>
      </c>
      <c r="J258" s="81"/>
      <c r="K258" s="81"/>
      <c r="L258" s="81"/>
    </row>
    <row r="259" spans="1:12" s="74" customFormat="1" ht="47.25">
      <c r="A259" s="78" t="s">
        <v>477</v>
      </c>
      <c r="B259" s="101" t="s">
        <v>464</v>
      </c>
      <c r="C259" s="79" t="s">
        <v>133</v>
      </c>
      <c r="D259" s="79" t="s">
        <v>117</v>
      </c>
      <c r="E259" s="79" t="s">
        <v>487</v>
      </c>
      <c r="F259" s="79" t="s">
        <v>478</v>
      </c>
      <c r="G259" s="82">
        <f>4560+1377.1+10+1078.3+84.25+14.45</f>
        <v>7124.1</v>
      </c>
      <c r="H259" s="79"/>
      <c r="I259" s="82">
        <f>SUM(G259:H259)</f>
        <v>7124.1</v>
      </c>
      <c r="J259" s="81"/>
      <c r="K259" s="81"/>
      <c r="L259" s="81"/>
    </row>
    <row r="260" spans="1:12" s="74" customFormat="1" ht="15.75" hidden="1">
      <c r="A260" s="92" t="s">
        <v>479</v>
      </c>
      <c r="B260" s="101" t="s">
        <v>464</v>
      </c>
      <c r="C260" s="79" t="s">
        <v>133</v>
      </c>
      <c r="D260" s="79" t="s">
        <v>117</v>
      </c>
      <c r="E260" s="79" t="s">
        <v>487</v>
      </c>
      <c r="F260" s="79" t="s">
        <v>480</v>
      </c>
      <c r="G260" s="82"/>
      <c r="H260" s="79"/>
      <c r="I260" s="82"/>
      <c r="J260" s="81"/>
      <c r="K260" s="81"/>
      <c r="L260" s="81"/>
    </row>
    <row r="261" spans="1:12" s="74" customFormat="1" ht="21" customHeight="1">
      <c r="A261" s="78" t="s">
        <v>488</v>
      </c>
      <c r="B261" s="101" t="s">
        <v>464</v>
      </c>
      <c r="C261" s="79" t="s">
        <v>133</v>
      </c>
      <c r="D261" s="79" t="s">
        <v>117</v>
      </c>
      <c r="E261" s="79" t="s">
        <v>489</v>
      </c>
      <c r="F261" s="79"/>
      <c r="G261" s="82">
        <f>G262</f>
        <v>817.92</v>
      </c>
      <c r="H261" s="79"/>
      <c r="I261" s="82">
        <f>I262</f>
        <v>817.92</v>
      </c>
      <c r="J261" s="81"/>
      <c r="K261" s="81"/>
      <c r="L261" s="81"/>
    </row>
    <row r="262" spans="1:12" s="74" customFormat="1" ht="31.5">
      <c r="A262" s="78" t="s">
        <v>407</v>
      </c>
      <c r="B262" s="101" t="s">
        <v>464</v>
      </c>
      <c r="C262" s="79" t="s">
        <v>133</v>
      </c>
      <c r="D262" s="79" t="s">
        <v>117</v>
      </c>
      <c r="E262" s="79" t="s">
        <v>490</v>
      </c>
      <c r="F262" s="79"/>
      <c r="G262" s="82">
        <f>G263</f>
        <v>817.92</v>
      </c>
      <c r="H262" s="79"/>
      <c r="I262" s="82">
        <f>I263</f>
        <v>817.92</v>
      </c>
      <c r="J262" s="81"/>
      <c r="K262" s="81"/>
      <c r="L262" s="81"/>
    </row>
    <row r="263" spans="1:12" s="74" customFormat="1" ht="47.25">
      <c r="A263" s="78" t="s">
        <v>409</v>
      </c>
      <c r="B263" s="101" t="s">
        <v>464</v>
      </c>
      <c r="C263" s="79" t="s">
        <v>133</v>
      </c>
      <c r="D263" s="79" t="s">
        <v>117</v>
      </c>
      <c r="E263" s="79" t="s">
        <v>490</v>
      </c>
      <c r="F263" s="79" t="s">
        <v>419</v>
      </c>
      <c r="G263" s="82">
        <v>817.92</v>
      </c>
      <c r="H263" s="79"/>
      <c r="I263" s="82">
        <f>SUM(G263:H263)</f>
        <v>817.92</v>
      </c>
      <c r="J263" s="81"/>
      <c r="K263" s="81"/>
      <c r="L263" s="81"/>
    </row>
    <row r="264" spans="1:12" s="74" customFormat="1" ht="15.75">
      <c r="A264" s="78" t="s">
        <v>491</v>
      </c>
      <c r="B264" s="101" t="s">
        <v>464</v>
      </c>
      <c r="C264" s="79" t="s">
        <v>133</v>
      </c>
      <c r="D264" s="79" t="s">
        <v>117</v>
      </c>
      <c r="E264" s="79" t="s">
        <v>492</v>
      </c>
      <c r="F264" s="79"/>
      <c r="G264" s="82">
        <f>G265</f>
        <v>9707.949999999999</v>
      </c>
      <c r="H264" s="79"/>
      <c r="I264" s="82">
        <f>I265</f>
        <v>9707.949999999999</v>
      </c>
      <c r="J264" s="81"/>
      <c r="K264" s="81"/>
      <c r="L264" s="81"/>
    </row>
    <row r="265" spans="1:12" s="74" customFormat="1" ht="31.5">
      <c r="A265" s="78" t="s">
        <v>407</v>
      </c>
      <c r="B265" s="101" t="s">
        <v>464</v>
      </c>
      <c r="C265" s="79" t="s">
        <v>133</v>
      </c>
      <c r="D265" s="79" t="s">
        <v>117</v>
      </c>
      <c r="E265" s="79" t="s">
        <v>493</v>
      </c>
      <c r="F265" s="79"/>
      <c r="G265" s="82">
        <f>G266</f>
        <v>9707.949999999999</v>
      </c>
      <c r="H265" s="79"/>
      <c r="I265" s="82">
        <f>I266</f>
        <v>9707.949999999999</v>
      </c>
      <c r="J265" s="81"/>
      <c r="K265" s="81"/>
      <c r="L265" s="81"/>
    </row>
    <row r="266" spans="1:12" s="74" customFormat="1" ht="47.25">
      <c r="A266" s="78" t="s">
        <v>409</v>
      </c>
      <c r="B266" s="101" t="s">
        <v>464</v>
      </c>
      <c r="C266" s="79" t="s">
        <v>133</v>
      </c>
      <c r="D266" s="79" t="s">
        <v>117</v>
      </c>
      <c r="E266" s="79" t="s">
        <v>493</v>
      </c>
      <c r="F266" s="79" t="s">
        <v>419</v>
      </c>
      <c r="G266" s="82">
        <f>6104.4+1843.5+10+86.25+1137+107.3+230+42+57.6+39.9+50</f>
        <v>9707.949999999999</v>
      </c>
      <c r="H266" s="79"/>
      <c r="I266" s="82">
        <f>SUM(G266:H266)</f>
        <v>9707.949999999999</v>
      </c>
      <c r="J266" s="81"/>
      <c r="K266" s="81"/>
      <c r="L266" s="81"/>
    </row>
    <row r="267" spans="1:12" s="74" customFormat="1" ht="15.75">
      <c r="A267" s="84" t="s">
        <v>465</v>
      </c>
      <c r="B267" s="101" t="s">
        <v>464</v>
      </c>
      <c r="C267" s="79" t="s">
        <v>133</v>
      </c>
      <c r="D267" s="79" t="s">
        <v>117</v>
      </c>
      <c r="E267" s="85" t="s">
        <v>466</v>
      </c>
      <c r="F267" s="79"/>
      <c r="G267" s="82">
        <f>G268</f>
        <v>28024.45</v>
      </c>
      <c r="H267" s="82">
        <f>H268</f>
        <v>-9700</v>
      </c>
      <c r="I267" s="82">
        <f>I268</f>
        <v>18524.45</v>
      </c>
      <c r="J267" s="81"/>
      <c r="K267" s="81"/>
      <c r="L267" s="81"/>
    </row>
    <row r="268" spans="1:12" s="74" customFormat="1" ht="47.25">
      <c r="A268" s="84" t="s">
        <v>494</v>
      </c>
      <c r="B268" s="101" t="s">
        <v>464</v>
      </c>
      <c r="C268" s="79" t="s">
        <v>133</v>
      </c>
      <c r="D268" s="79" t="s">
        <v>117</v>
      </c>
      <c r="E268" s="85" t="s">
        <v>495</v>
      </c>
      <c r="F268" s="79"/>
      <c r="G268" s="82">
        <f>SUM(G270:G271)</f>
        <v>28024.45</v>
      </c>
      <c r="H268" s="82">
        <f>SUM(H270:H271)</f>
        <v>-9700</v>
      </c>
      <c r="I268" s="82">
        <f>SUM(I269:I271)</f>
        <v>18524.45</v>
      </c>
      <c r="J268" s="81"/>
      <c r="K268" s="81"/>
      <c r="L268" s="81"/>
    </row>
    <row r="269" spans="1:12" s="74" customFormat="1" ht="31.5">
      <c r="A269" s="84" t="s">
        <v>290</v>
      </c>
      <c r="B269" s="101" t="s">
        <v>464</v>
      </c>
      <c r="C269" s="79" t="s">
        <v>133</v>
      </c>
      <c r="D269" s="79" t="s">
        <v>496</v>
      </c>
      <c r="E269" s="85" t="s">
        <v>497</v>
      </c>
      <c r="F269" s="79" t="s">
        <v>291</v>
      </c>
      <c r="G269" s="82"/>
      <c r="H269" s="82">
        <v>200</v>
      </c>
      <c r="I269" s="82">
        <f>SUM(G269:H269)</f>
        <v>200</v>
      </c>
      <c r="J269" s="81"/>
      <c r="K269" s="81"/>
      <c r="L269" s="81"/>
    </row>
    <row r="270" spans="1:12" s="74" customFormat="1" ht="15.75">
      <c r="A270" s="92" t="s">
        <v>403</v>
      </c>
      <c r="B270" s="101" t="s">
        <v>464</v>
      </c>
      <c r="C270" s="79" t="s">
        <v>133</v>
      </c>
      <c r="D270" s="79" t="s">
        <v>117</v>
      </c>
      <c r="E270" s="85" t="s">
        <v>495</v>
      </c>
      <c r="F270" s="79" t="s">
        <v>404</v>
      </c>
      <c r="G270" s="82">
        <f>56.6+55.55+212.3</f>
        <v>324.45000000000005</v>
      </c>
      <c r="H270" s="82"/>
      <c r="I270" s="82">
        <f>SUM(G270:H270)</f>
        <v>324.45000000000005</v>
      </c>
      <c r="J270" s="81"/>
      <c r="K270" s="81"/>
      <c r="L270" s="81"/>
    </row>
    <row r="271" spans="1:12" s="74" customFormat="1" ht="15.75">
      <c r="A271" s="92" t="s">
        <v>479</v>
      </c>
      <c r="B271" s="101" t="s">
        <v>464</v>
      </c>
      <c r="C271" s="79" t="s">
        <v>133</v>
      </c>
      <c r="D271" s="79" t="s">
        <v>117</v>
      </c>
      <c r="E271" s="85" t="s">
        <v>495</v>
      </c>
      <c r="F271" s="79" t="s">
        <v>480</v>
      </c>
      <c r="G271" s="82">
        <f>27500+200</f>
        <v>27700</v>
      </c>
      <c r="H271" s="82">
        <f>-9500-200</f>
        <v>-9700</v>
      </c>
      <c r="I271" s="82">
        <f>SUM(G271:H271)</f>
        <v>18000</v>
      </c>
      <c r="J271" s="81"/>
      <c r="K271" s="81"/>
      <c r="L271" s="81"/>
    </row>
    <row r="272" spans="1:12" s="74" customFormat="1" ht="15.75">
      <c r="A272" s="78" t="s">
        <v>300</v>
      </c>
      <c r="B272" s="101" t="s">
        <v>464</v>
      </c>
      <c r="C272" s="79" t="s">
        <v>133</v>
      </c>
      <c r="D272" s="79" t="s">
        <v>117</v>
      </c>
      <c r="E272" s="79" t="s">
        <v>301</v>
      </c>
      <c r="F272" s="79"/>
      <c r="G272" s="82">
        <f>SUM(G276,G273)</f>
        <v>2192.17</v>
      </c>
      <c r="H272" s="82">
        <f>SUM(H276,H273)</f>
        <v>999.9999999999999</v>
      </c>
      <c r="I272" s="82">
        <f>SUM(I276,I273)</f>
        <v>3192.17</v>
      </c>
      <c r="J272" s="81"/>
      <c r="K272" s="81"/>
      <c r="L272" s="81"/>
    </row>
    <row r="273" spans="1:12" s="74" customFormat="1" ht="63">
      <c r="A273" s="78" t="s">
        <v>414</v>
      </c>
      <c r="B273" s="101" t="s">
        <v>464</v>
      </c>
      <c r="C273" s="79" t="s">
        <v>133</v>
      </c>
      <c r="D273" s="79" t="s">
        <v>117</v>
      </c>
      <c r="E273" s="85" t="s">
        <v>415</v>
      </c>
      <c r="F273" s="79"/>
      <c r="G273" s="82">
        <f>SUM(G274:G275)</f>
        <v>32.800000000000004</v>
      </c>
      <c r="H273" s="82">
        <f>SUM(H274:H275)</f>
        <v>0</v>
      </c>
      <c r="I273" s="82">
        <f>SUM(I274:I275)</f>
        <v>32.800000000000004</v>
      </c>
      <c r="J273" s="81"/>
      <c r="K273" s="81"/>
      <c r="L273" s="81"/>
    </row>
    <row r="274" spans="1:12" s="74" customFormat="1" ht="15.75">
      <c r="A274" s="92" t="s">
        <v>403</v>
      </c>
      <c r="B274" s="101" t="s">
        <v>464</v>
      </c>
      <c r="C274" s="79" t="s">
        <v>133</v>
      </c>
      <c r="D274" s="79" t="s">
        <v>117</v>
      </c>
      <c r="E274" s="85" t="s">
        <v>415</v>
      </c>
      <c r="F274" s="79" t="s">
        <v>404</v>
      </c>
      <c r="G274" s="82">
        <f>7.2+25.6</f>
        <v>32.800000000000004</v>
      </c>
      <c r="H274" s="82"/>
      <c r="I274" s="82">
        <f>SUM(G274:H274)</f>
        <v>32.800000000000004</v>
      </c>
      <c r="J274" s="81"/>
      <c r="K274" s="81"/>
      <c r="L274" s="81"/>
    </row>
    <row r="275" spans="1:12" s="74" customFormat="1" ht="15.75" hidden="1">
      <c r="A275" s="92" t="s">
        <v>479</v>
      </c>
      <c r="B275" s="101" t="s">
        <v>464</v>
      </c>
      <c r="C275" s="79" t="s">
        <v>133</v>
      </c>
      <c r="D275" s="79" t="s">
        <v>117</v>
      </c>
      <c r="E275" s="85" t="s">
        <v>415</v>
      </c>
      <c r="F275" s="79" t="s">
        <v>480</v>
      </c>
      <c r="G275" s="82">
        <f>25.6-25.6</f>
        <v>0</v>
      </c>
      <c r="H275" s="79"/>
      <c r="I275" s="82">
        <f>SUM(G275:H275)</f>
        <v>0</v>
      </c>
      <c r="J275" s="81"/>
      <c r="K275" s="81"/>
      <c r="L275" s="81"/>
    </row>
    <row r="276" spans="1:12" s="74" customFormat="1" ht="54" customHeight="1">
      <c r="A276" s="78" t="s">
        <v>498</v>
      </c>
      <c r="B276" s="101" t="s">
        <v>464</v>
      </c>
      <c r="C276" s="79" t="s">
        <v>133</v>
      </c>
      <c r="D276" s="79" t="s">
        <v>117</v>
      </c>
      <c r="E276" s="79" t="s">
        <v>499</v>
      </c>
      <c r="F276" s="79"/>
      <c r="G276" s="82">
        <f>SUM(G277:G279)</f>
        <v>2159.37</v>
      </c>
      <c r="H276" s="82">
        <f>SUM(H277:H279)</f>
        <v>999.9999999999999</v>
      </c>
      <c r="I276" s="82">
        <f>SUM(I277:I279)</f>
        <v>3159.37</v>
      </c>
      <c r="J276" s="81"/>
      <c r="K276" s="81"/>
      <c r="L276" s="81"/>
    </row>
    <row r="277" spans="1:12" s="74" customFormat="1" ht="37.5" customHeight="1">
      <c r="A277" s="78" t="s">
        <v>290</v>
      </c>
      <c r="B277" s="101" t="s">
        <v>464</v>
      </c>
      <c r="C277" s="79" t="s">
        <v>133</v>
      </c>
      <c r="D277" s="79" t="s">
        <v>117</v>
      </c>
      <c r="E277" s="79" t="s">
        <v>499</v>
      </c>
      <c r="F277" s="79" t="s">
        <v>291</v>
      </c>
      <c r="G277" s="82"/>
      <c r="H277" s="82">
        <f>7.44+18.63+22.22</f>
        <v>48.29</v>
      </c>
      <c r="I277" s="82">
        <f>SUM(G277:H277)</f>
        <v>48.29</v>
      </c>
      <c r="J277" s="81"/>
      <c r="K277" s="81"/>
      <c r="L277" s="81"/>
    </row>
    <row r="278" spans="1:12" s="74" customFormat="1" ht="20.25" customHeight="1">
      <c r="A278" s="92" t="s">
        <v>403</v>
      </c>
      <c r="B278" s="101" t="s">
        <v>464</v>
      </c>
      <c r="C278" s="79" t="s">
        <v>133</v>
      </c>
      <c r="D278" s="79" t="s">
        <v>117</v>
      </c>
      <c r="E278" s="79" t="s">
        <v>499</v>
      </c>
      <c r="F278" s="79" t="s">
        <v>404</v>
      </c>
      <c r="G278" s="82">
        <f>37.7+427.05</f>
        <v>464.75</v>
      </c>
      <c r="H278" s="82"/>
      <c r="I278" s="82">
        <f>SUM(G278:H278)</f>
        <v>464.75</v>
      </c>
      <c r="J278" s="81"/>
      <c r="K278" s="81"/>
      <c r="L278" s="81"/>
    </row>
    <row r="279" spans="1:12" s="74" customFormat="1" ht="15.75">
      <c r="A279" s="92" t="s">
        <v>479</v>
      </c>
      <c r="B279" s="101" t="s">
        <v>464</v>
      </c>
      <c r="C279" s="79" t="s">
        <v>133</v>
      </c>
      <c r="D279" s="79" t="s">
        <v>117</v>
      </c>
      <c r="E279" s="79" t="s">
        <v>499</v>
      </c>
      <c r="F279" s="79" t="s">
        <v>480</v>
      </c>
      <c r="G279" s="82">
        <v>1694.62</v>
      </c>
      <c r="H279" s="82">
        <f>-7.44+1000-18.63-22.22</f>
        <v>951.7099999999999</v>
      </c>
      <c r="I279" s="82">
        <f>SUM(G279:H279)</f>
        <v>2646.33</v>
      </c>
      <c r="J279" s="81"/>
      <c r="K279" s="81"/>
      <c r="L279" s="81"/>
    </row>
    <row r="280" spans="1:12" s="74" customFormat="1" ht="31.5" hidden="1">
      <c r="A280" s="78" t="s">
        <v>500</v>
      </c>
      <c r="B280" s="101" t="s">
        <v>464</v>
      </c>
      <c r="C280" s="79" t="s">
        <v>133</v>
      </c>
      <c r="D280" s="79" t="s">
        <v>117</v>
      </c>
      <c r="E280" s="79" t="s">
        <v>501</v>
      </c>
      <c r="F280" s="79"/>
      <c r="G280" s="82">
        <f>SUM(G281)</f>
        <v>0</v>
      </c>
      <c r="H280" s="79"/>
      <c r="I280" s="82">
        <f>SUM(I281)</f>
        <v>0</v>
      </c>
      <c r="J280" s="81"/>
      <c r="K280" s="81"/>
      <c r="L280" s="81"/>
    </row>
    <row r="281" spans="1:12" s="74" customFormat="1" ht="69" customHeight="1" hidden="1">
      <c r="A281" s="78" t="s">
        <v>502</v>
      </c>
      <c r="B281" s="101" t="s">
        <v>464</v>
      </c>
      <c r="C281" s="79" t="s">
        <v>133</v>
      </c>
      <c r="D281" s="79" t="s">
        <v>117</v>
      </c>
      <c r="E281" s="79" t="s">
        <v>503</v>
      </c>
      <c r="F281" s="79"/>
      <c r="G281" s="82">
        <f>SUM(G282)</f>
        <v>0</v>
      </c>
      <c r="H281" s="79"/>
      <c r="I281" s="82">
        <f>SUM(I282)</f>
        <v>0</v>
      </c>
      <c r="J281" s="81"/>
      <c r="K281" s="81"/>
      <c r="L281" s="81"/>
    </row>
    <row r="282" spans="1:12" s="74" customFormat="1" ht="15.75" hidden="1">
      <c r="A282" s="92" t="s">
        <v>403</v>
      </c>
      <c r="B282" s="101" t="s">
        <v>464</v>
      </c>
      <c r="C282" s="79" t="s">
        <v>133</v>
      </c>
      <c r="D282" s="79" t="s">
        <v>117</v>
      </c>
      <c r="E282" s="79" t="s">
        <v>503</v>
      </c>
      <c r="F282" s="79" t="s">
        <v>404</v>
      </c>
      <c r="G282" s="82"/>
      <c r="H282" s="79"/>
      <c r="I282" s="82"/>
      <c r="J282" s="81">
        <v>61.1</v>
      </c>
      <c r="K282" s="79" t="s">
        <v>433</v>
      </c>
      <c r="L282" s="81"/>
    </row>
    <row r="283" spans="1:12" s="74" customFormat="1" ht="15.75" hidden="1">
      <c r="A283" s="78" t="s">
        <v>423</v>
      </c>
      <c r="B283" s="101" t="s">
        <v>464</v>
      </c>
      <c r="C283" s="79" t="s">
        <v>133</v>
      </c>
      <c r="D283" s="79" t="s">
        <v>117</v>
      </c>
      <c r="E283" s="79" t="s">
        <v>424</v>
      </c>
      <c r="F283" s="79"/>
      <c r="G283" s="82">
        <f>SUM(G284)</f>
        <v>0</v>
      </c>
      <c r="H283" s="79"/>
      <c r="I283" s="82">
        <f>SUM(I284)</f>
        <v>0</v>
      </c>
      <c r="J283" s="81"/>
      <c r="K283" s="81"/>
      <c r="L283" s="81"/>
    </row>
    <row r="284" spans="1:12" s="74" customFormat="1" ht="63" hidden="1">
      <c r="A284" s="78" t="s">
        <v>504</v>
      </c>
      <c r="B284" s="101" t="s">
        <v>464</v>
      </c>
      <c r="C284" s="79" t="s">
        <v>133</v>
      </c>
      <c r="D284" s="79" t="s">
        <v>117</v>
      </c>
      <c r="E284" s="79" t="s">
        <v>505</v>
      </c>
      <c r="F284" s="79"/>
      <c r="G284" s="82">
        <f>SUM(G285)</f>
        <v>0</v>
      </c>
      <c r="H284" s="79"/>
      <c r="I284" s="82">
        <f>SUM(I285)</f>
        <v>0</v>
      </c>
      <c r="J284" s="81"/>
      <c r="K284" s="81"/>
      <c r="L284" s="81"/>
    </row>
    <row r="285" spans="1:12" s="74" customFormat="1" ht="15.75" hidden="1">
      <c r="A285" s="92" t="s">
        <v>403</v>
      </c>
      <c r="B285" s="101" t="s">
        <v>464</v>
      </c>
      <c r="C285" s="79" t="s">
        <v>133</v>
      </c>
      <c r="D285" s="79" t="s">
        <v>117</v>
      </c>
      <c r="E285" s="79" t="s">
        <v>505</v>
      </c>
      <c r="F285" s="79" t="s">
        <v>404</v>
      </c>
      <c r="G285" s="82"/>
      <c r="H285" s="79"/>
      <c r="I285" s="82"/>
      <c r="J285" s="81"/>
      <c r="K285" s="81"/>
      <c r="L285" s="81"/>
    </row>
    <row r="286" spans="1:12" s="74" customFormat="1" ht="24" customHeight="1">
      <c r="A286" s="78" t="s">
        <v>506</v>
      </c>
      <c r="B286" s="101" t="s">
        <v>464</v>
      </c>
      <c r="C286" s="79" t="s">
        <v>133</v>
      </c>
      <c r="D286" s="79" t="s">
        <v>279</v>
      </c>
      <c r="E286" s="79"/>
      <c r="F286" s="79"/>
      <c r="G286" s="80">
        <f>SUM(G287,G292)</f>
        <v>2715.66</v>
      </c>
      <c r="H286" s="80">
        <f>SUM(H287,H292)</f>
        <v>-50</v>
      </c>
      <c r="I286" s="80">
        <f>SUM(I287,I292)</f>
        <v>2665.66</v>
      </c>
      <c r="J286" s="81"/>
      <c r="K286" s="81"/>
      <c r="L286" s="81"/>
    </row>
    <row r="287" spans="1:12" s="74" customFormat="1" ht="63">
      <c r="A287" s="78" t="s">
        <v>280</v>
      </c>
      <c r="B287" s="79" t="s">
        <v>464</v>
      </c>
      <c r="C287" s="79" t="s">
        <v>133</v>
      </c>
      <c r="D287" s="79" t="s">
        <v>279</v>
      </c>
      <c r="E287" s="79" t="s">
        <v>281</v>
      </c>
      <c r="F287" s="79"/>
      <c r="G287" s="82">
        <f>SUM(G288)</f>
        <v>1242.12</v>
      </c>
      <c r="H287" s="82">
        <f>SUM(H288)</f>
        <v>0</v>
      </c>
      <c r="I287" s="82">
        <f>SUM(I288)</f>
        <v>1242.12</v>
      </c>
      <c r="J287" s="81"/>
      <c r="K287" s="81"/>
      <c r="L287" s="81"/>
    </row>
    <row r="288" spans="1:12" s="74" customFormat="1" ht="15.75">
      <c r="A288" s="78" t="s">
        <v>282</v>
      </c>
      <c r="B288" s="79" t="s">
        <v>464</v>
      </c>
      <c r="C288" s="79" t="s">
        <v>133</v>
      </c>
      <c r="D288" s="79" t="s">
        <v>279</v>
      </c>
      <c r="E288" s="79" t="s">
        <v>283</v>
      </c>
      <c r="F288" s="79"/>
      <c r="G288" s="82">
        <f>SUM(G289:G291)</f>
        <v>1242.12</v>
      </c>
      <c r="H288" s="82">
        <f>SUM(H289:H291)</f>
        <v>0</v>
      </c>
      <c r="I288" s="82">
        <f>SUM(I289:I291)</f>
        <v>1242.12</v>
      </c>
      <c r="J288" s="81"/>
      <c r="K288" s="81"/>
      <c r="L288" s="81"/>
    </row>
    <row r="289" spans="1:12" s="74" customFormat="1" ht="15.75">
      <c r="A289" s="78" t="s">
        <v>284</v>
      </c>
      <c r="B289" s="79" t="s">
        <v>464</v>
      </c>
      <c r="C289" s="79" t="s">
        <v>133</v>
      </c>
      <c r="D289" s="79" t="s">
        <v>279</v>
      </c>
      <c r="E289" s="79" t="s">
        <v>283</v>
      </c>
      <c r="F289" s="79" t="s">
        <v>285</v>
      </c>
      <c r="G289" s="82">
        <v>1242.12</v>
      </c>
      <c r="H289" s="103">
        <v>0</v>
      </c>
      <c r="I289" s="82">
        <f>SUM(G289:H289)</f>
        <v>1242.12</v>
      </c>
      <c r="J289" s="81"/>
      <c r="K289" s="81"/>
      <c r="L289" s="81"/>
    </row>
    <row r="290" spans="1:12" s="74" customFormat="1" ht="31.5" hidden="1">
      <c r="A290" s="78" t="s">
        <v>286</v>
      </c>
      <c r="B290" s="79" t="s">
        <v>464</v>
      </c>
      <c r="C290" s="79" t="s">
        <v>133</v>
      </c>
      <c r="D290" s="79" t="s">
        <v>279</v>
      </c>
      <c r="E290" s="79" t="s">
        <v>283</v>
      </c>
      <c r="F290" s="79" t="s">
        <v>287</v>
      </c>
      <c r="G290" s="82"/>
      <c r="H290" s="79"/>
      <c r="I290" s="82"/>
      <c r="J290" s="81"/>
      <c r="K290" s="81"/>
      <c r="L290" s="81"/>
    </row>
    <row r="291" spans="1:12" s="74" customFormat="1" ht="31.5" hidden="1">
      <c r="A291" s="78" t="s">
        <v>290</v>
      </c>
      <c r="B291" s="79" t="s">
        <v>464</v>
      </c>
      <c r="C291" s="79" t="s">
        <v>133</v>
      </c>
      <c r="D291" s="79" t="s">
        <v>279</v>
      </c>
      <c r="E291" s="79" t="s">
        <v>283</v>
      </c>
      <c r="F291" s="79" t="s">
        <v>291</v>
      </c>
      <c r="G291" s="82"/>
      <c r="H291" s="79"/>
      <c r="I291" s="82"/>
      <c r="J291" s="81"/>
      <c r="K291" s="81"/>
      <c r="L291" s="81"/>
    </row>
    <row r="292" spans="1:12" s="74" customFormat="1" ht="78.75">
      <c r="A292" s="78" t="s">
        <v>507</v>
      </c>
      <c r="B292" s="101" t="s">
        <v>464</v>
      </c>
      <c r="C292" s="79" t="s">
        <v>133</v>
      </c>
      <c r="D292" s="79" t="s">
        <v>279</v>
      </c>
      <c r="E292" s="79" t="s">
        <v>508</v>
      </c>
      <c r="F292" s="79"/>
      <c r="G292" s="82">
        <f>SUM(G293)</f>
        <v>1473.54</v>
      </c>
      <c r="H292" s="82">
        <f>SUM(H293)</f>
        <v>-50</v>
      </c>
      <c r="I292" s="82">
        <f>SUM(I293)</f>
        <v>1423.54</v>
      </c>
      <c r="J292" s="81"/>
      <c r="K292" s="81"/>
      <c r="L292" s="81"/>
    </row>
    <row r="293" spans="1:12" s="74" customFormat="1" ht="31.5">
      <c r="A293" s="78" t="s">
        <v>407</v>
      </c>
      <c r="B293" s="101" t="s">
        <v>464</v>
      </c>
      <c r="C293" s="79" t="s">
        <v>133</v>
      </c>
      <c r="D293" s="79" t="s">
        <v>279</v>
      </c>
      <c r="E293" s="79" t="s">
        <v>509</v>
      </c>
      <c r="F293" s="79"/>
      <c r="G293" s="82">
        <f>SUM(G294:G297)</f>
        <v>1473.54</v>
      </c>
      <c r="H293" s="82">
        <f>SUM(H294:H297)</f>
        <v>-50</v>
      </c>
      <c r="I293" s="82">
        <f>SUM(I294:I297)</f>
        <v>1423.54</v>
      </c>
      <c r="J293" s="81"/>
      <c r="K293" s="81"/>
      <c r="L293" s="81"/>
    </row>
    <row r="294" spans="1:12" s="74" customFormat="1" ht="15.75">
      <c r="A294" s="78" t="s">
        <v>284</v>
      </c>
      <c r="B294" s="101" t="s">
        <v>464</v>
      </c>
      <c r="C294" s="79" t="s">
        <v>133</v>
      </c>
      <c r="D294" s="79" t="s">
        <v>279</v>
      </c>
      <c r="E294" s="79" t="s">
        <v>509</v>
      </c>
      <c r="F294" s="79" t="s">
        <v>285</v>
      </c>
      <c r="G294" s="82">
        <v>731.19</v>
      </c>
      <c r="H294" s="91">
        <v>0</v>
      </c>
      <c r="I294" s="82">
        <f>SUM(G294:H294)</f>
        <v>731.19</v>
      </c>
      <c r="J294" s="81"/>
      <c r="K294" s="81"/>
      <c r="L294" s="81"/>
    </row>
    <row r="295" spans="1:12" s="74" customFormat="1" ht="31.5">
      <c r="A295" s="78" t="s">
        <v>286</v>
      </c>
      <c r="B295" s="101" t="s">
        <v>464</v>
      </c>
      <c r="C295" s="79" t="s">
        <v>133</v>
      </c>
      <c r="D295" s="79" t="s">
        <v>279</v>
      </c>
      <c r="E295" s="79" t="s">
        <v>509</v>
      </c>
      <c r="F295" s="79" t="s">
        <v>287</v>
      </c>
      <c r="G295" s="82">
        <v>10</v>
      </c>
      <c r="H295" s="79"/>
      <c r="I295" s="82">
        <f>SUM(G295:H295)</f>
        <v>10</v>
      </c>
      <c r="J295" s="81"/>
      <c r="K295" s="81"/>
      <c r="L295" s="81"/>
    </row>
    <row r="296" spans="1:12" s="74" customFormat="1" ht="31.5">
      <c r="A296" s="78" t="s">
        <v>288</v>
      </c>
      <c r="B296" s="101" t="s">
        <v>464</v>
      </c>
      <c r="C296" s="79" t="s">
        <v>133</v>
      </c>
      <c r="D296" s="79" t="s">
        <v>279</v>
      </c>
      <c r="E296" s="79" t="s">
        <v>509</v>
      </c>
      <c r="F296" s="79" t="s">
        <v>289</v>
      </c>
      <c r="G296" s="82"/>
      <c r="H296" s="82">
        <v>83</v>
      </c>
      <c r="I296" s="82">
        <f>SUM(G296:H296)</f>
        <v>83</v>
      </c>
      <c r="J296" s="81"/>
      <c r="K296" s="81"/>
      <c r="L296" s="81"/>
    </row>
    <row r="297" spans="1:12" s="74" customFormat="1" ht="31.5">
      <c r="A297" s="78" t="s">
        <v>290</v>
      </c>
      <c r="B297" s="101" t="s">
        <v>464</v>
      </c>
      <c r="C297" s="79" t="s">
        <v>133</v>
      </c>
      <c r="D297" s="79" t="s">
        <v>279</v>
      </c>
      <c r="E297" s="79" t="s">
        <v>509</v>
      </c>
      <c r="F297" s="79" t="s">
        <v>291</v>
      </c>
      <c r="G297" s="82">
        <f>58.22+347.08+12+35+17+63.05+200</f>
        <v>732.3499999999999</v>
      </c>
      <c r="H297" s="82">
        <f>-83-50</f>
        <v>-133</v>
      </c>
      <c r="I297" s="82">
        <f>SUM(G297:H297)</f>
        <v>599.3499999999999</v>
      </c>
      <c r="J297" s="81"/>
      <c r="K297" s="81"/>
      <c r="L297" s="81"/>
    </row>
    <row r="298" spans="1:12" s="74" customFormat="1" ht="15.75">
      <c r="A298" s="78" t="s">
        <v>434</v>
      </c>
      <c r="B298" s="101" t="s">
        <v>464</v>
      </c>
      <c r="C298" s="79" t="s">
        <v>164</v>
      </c>
      <c r="D298" s="79" t="s">
        <v>114</v>
      </c>
      <c r="E298" s="79"/>
      <c r="F298" s="79"/>
      <c r="G298" s="80">
        <f aca="true" t="shared" si="15" ref="G298:I301">SUM(G299)</f>
        <v>80</v>
      </c>
      <c r="H298" s="80">
        <f t="shared" si="15"/>
        <v>0</v>
      </c>
      <c r="I298" s="80">
        <f t="shared" si="15"/>
        <v>80</v>
      </c>
      <c r="J298" s="81"/>
      <c r="K298" s="81"/>
      <c r="L298" s="81"/>
    </row>
    <row r="299" spans="1:12" s="74" customFormat="1" ht="15.75">
      <c r="A299" s="78" t="s">
        <v>444</v>
      </c>
      <c r="B299" s="101" t="s">
        <v>464</v>
      </c>
      <c r="C299" s="79" t="s">
        <v>164</v>
      </c>
      <c r="D299" s="79" t="s">
        <v>389</v>
      </c>
      <c r="E299" s="79"/>
      <c r="F299" s="79"/>
      <c r="G299" s="80">
        <f t="shared" si="15"/>
        <v>80</v>
      </c>
      <c r="H299" s="80">
        <f t="shared" si="15"/>
        <v>0</v>
      </c>
      <c r="I299" s="80">
        <f t="shared" si="15"/>
        <v>80</v>
      </c>
      <c r="J299" s="81"/>
      <c r="K299" s="81"/>
      <c r="L299" s="81"/>
    </row>
    <row r="300" spans="1:12" s="74" customFormat="1" ht="15.75">
      <c r="A300" s="78" t="s">
        <v>445</v>
      </c>
      <c r="B300" s="101" t="s">
        <v>464</v>
      </c>
      <c r="C300" s="79" t="s">
        <v>164</v>
      </c>
      <c r="D300" s="79" t="s">
        <v>389</v>
      </c>
      <c r="E300" s="79" t="s">
        <v>446</v>
      </c>
      <c r="F300" s="79"/>
      <c r="G300" s="82">
        <f t="shared" si="15"/>
        <v>80</v>
      </c>
      <c r="H300" s="82">
        <f t="shared" si="15"/>
        <v>0</v>
      </c>
      <c r="I300" s="82">
        <f t="shared" si="15"/>
        <v>80</v>
      </c>
      <c r="J300" s="81"/>
      <c r="K300" s="81"/>
      <c r="L300" s="81"/>
    </row>
    <row r="301" spans="1:12" s="74" customFormat="1" ht="15.75">
      <c r="A301" s="78" t="s">
        <v>447</v>
      </c>
      <c r="B301" s="101" t="s">
        <v>464</v>
      </c>
      <c r="C301" s="79" t="s">
        <v>164</v>
      </c>
      <c r="D301" s="79" t="s">
        <v>389</v>
      </c>
      <c r="E301" s="79" t="s">
        <v>448</v>
      </c>
      <c r="F301" s="79"/>
      <c r="G301" s="82">
        <f t="shared" si="15"/>
        <v>80</v>
      </c>
      <c r="H301" s="82">
        <f t="shared" si="15"/>
        <v>0</v>
      </c>
      <c r="I301" s="82">
        <f t="shared" si="15"/>
        <v>80</v>
      </c>
      <c r="J301" s="81"/>
      <c r="K301" s="81"/>
      <c r="L301" s="81"/>
    </row>
    <row r="302" spans="1:12" s="74" customFormat="1" ht="47.25">
      <c r="A302" s="78" t="s">
        <v>461</v>
      </c>
      <c r="B302" s="101" t="s">
        <v>464</v>
      </c>
      <c r="C302" s="79" t="s">
        <v>164</v>
      </c>
      <c r="D302" s="79" t="s">
        <v>389</v>
      </c>
      <c r="E302" s="79" t="s">
        <v>448</v>
      </c>
      <c r="F302" s="79" t="s">
        <v>462</v>
      </c>
      <c r="G302" s="82">
        <v>80</v>
      </c>
      <c r="H302" s="79"/>
      <c r="I302" s="82">
        <f>SUM(G302:H302)</f>
        <v>80</v>
      </c>
      <c r="J302" s="81"/>
      <c r="K302" s="81"/>
      <c r="L302" s="81"/>
    </row>
    <row r="303" spans="1:12" s="74" customFormat="1" ht="15.75">
      <c r="A303" s="78" t="s">
        <v>510</v>
      </c>
      <c r="B303" s="101" t="s">
        <v>464</v>
      </c>
      <c r="C303" s="79" t="s">
        <v>138</v>
      </c>
      <c r="D303" s="79" t="s">
        <v>114</v>
      </c>
      <c r="E303" s="79"/>
      <c r="F303" s="79"/>
      <c r="G303" s="80">
        <f>SUM(G304)</f>
        <v>14360.560000000001</v>
      </c>
      <c r="H303" s="80">
        <f>SUM(H304)</f>
        <v>-3000</v>
      </c>
      <c r="I303" s="80">
        <f>SUM(I304)</f>
        <v>11360.560000000001</v>
      </c>
      <c r="J303" s="81"/>
      <c r="K303" s="81"/>
      <c r="L303" s="81"/>
    </row>
    <row r="304" spans="1:12" s="74" customFormat="1" ht="15.75">
      <c r="A304" s="78" t="s">
        <v>511</v>
      </c>
      <c r="B304" s="101" t="s">
        <v>464</v>
      </c>
      <c r="C304" s="79" t="s">
        <v>138</v>
      </c>
      <c r="D304" s="79" t="s">
        <v>117</v>
      </c>
      <c r="E304" s="79"/>
      <c r="F304" s="79"/>
      <c r="G304" s="80">
        <f>SUM(G305,G309)</f>
        <v>14360.560000000001</v>
      </c>
      <c r="H304" s="80">
        <f>SUM(H305,H309)</f>
        <v>-3000</v>
      </c>
      <c r="I304" s="80">
        <f>SUM(I305,I309)</f>
        <v>11360.560000000001</v>
      </c>
      <c r="J304" s="81"/>
      <c r="K304" s="81"/>
      <c r="L304" s="81"/>
    </row>
    <row r="305" spans="1:12" s="74" customFormat="1" ht="15.75">
      <c r="A305" s="78" t="s">
        <v>465</v>
      </c>
      <c r="B305" s="101" t="s">
        <v>464</v>
      </c>
      <c r="C305" s="79" t="s">
        <v>138</v>
      </c>
      <c r="D305" s="79" t="s">
        <v>117</v>
      </c>
      <c r="E305" s="79" t="s">
        <v>466</v>
      </c>
      <c r="F305" s="79"/>
      <c r="G305" s="82">
        <f aca="true" t="shared" si="16" ref="G305:I307">SUM(G306)</f>
        <v>5960.56</v>
      </c>
      <c r="H305" s="82">
        <f t="shared" si="16"/>
        <v>0</v>
      </c>
      <c r="I305" s="82">
        <f t="shared" si="16"/>
        <v>5960.56</v>
      </c>
      <c r="J305" s="81"/>
      <c r="K305" s="81"/>
      <c r="L305" s="81"/>
    </row>
    <row r="306" spans="1:12" s="74" customFormat="1" ht="31.5">
      <c r="A306" s="78" t="s">
        <v>512</v>
      </c>
      <c r="B306" s="101" t="s">
        <v>464</v>
      </c>
      <c r="C306" s="79" t="s">
        <v>138</v>
      </c>
      <c r="D306" s="79" t="s">
        <v>117</v>
      </c>
      <c r="E306" s="79" t="s">
        <v>513</v>
      </c>
      <c r="F306" s="79"/>
      <c r="G306" s="82">
        <f t="shared" si="16"/>
        <v>5960.56</v>
      </c>
      <c r="H306" s="82">
        <f t="shared" si="16"/>
        <v>0</v>
      </c>
      <c r="I306" s="82">
        <f t="shared" si="16"/>
        <v>5960.56</v>
      </c>
      <c r="J306" s="81"/>
      <c r="K306" s="81"/>
      <c r="L306" s="81"/>
    </row>
    <row r="307" spans="1:12" s="74" customFormat="1" ht="47.25">
      <c r="A307" s="78" t="s">
        <v>514</v>
      </c>
      <c r="B307" s="101" t="s">
        <v>464</v>
      </c>
      <c r="C307" s="79" t="s">
        <v>138</v>
      </c>
      <c r="D307" s="79" t="s">
        <v>117</v>
      </c>
      <c r="E307" s="79" t="s">
        <v>515</v>
      </c>
      <c r="F307" s="79"/>
      <c r="G307" s="82">
        <f t="shared" si="16"/>
        <v>5960.56</v>
      </c>
      <c r="H307" s="82">
        <f t="shared" si="16"/>
        <v>0</v>
      </c>
      <c r="I307" s="82">
        <f t="shared" si="16"/>
        <v>5960.56</v>
      </c>
      <c r="J307" s="81"/>
      <c r="K307" s="81"/>
      <c r="L307" s="81"/>
    </row>
    <row r="308" spans="1:12" s="74" customFormat="1" ht="31.5">
      <c r="A308" s="78" t="s">
        <v>364</v>
      </c>
      <c r="B308" s="101" t="s">
        <v>464</v>
      </c>
      <c r="C308" s="79" t="s">
        <v>138</v>
      </c>
      <c r="D308" s="79" t="s">
        <v>117</v>
      </c>
      <c r="E308" s="79" t="s">
        <v>515</v>
      </c>
      <c r="F308" s="79" t="s">
        <v>365</v>
      </c>
      <c r="G308" s="82">
        <v>5960.56</v>
      </c>
      <c r="H308" s="82">
        <v>0</v>
      </c>
      <c r="I308" s="82">
        <f>SUM(G308:H308)</f>
        <v>5960.56</v>
      </c>
      <c r="J308" s="81"/>
      <c r="K308" s="81"/>
      <c r="L308" s="81"/>
    </row>
    <row r="309" spans="1:12" s="74" customFormat="1" ht="15.75">
      <c r="A309" s="78" t="s">
        <v>300</v>
      </c>
      <c r="B309" s="101" t="s">
        <v>464</v>
      </c>
      <c r="C309" s="79" t="s">
        <v>138</v>
      </c>
      <c r="D309" s="79" t="s">
        <v>117</v>
      </c>
      <c r="E309" s="79" t="s">
        <v>301</v>
      </c>
      <c r="F309" s="79"/>
      <c r="G309" s="82">
        <f>SUM(G310)</f>
        <v>8400</v>
      </c>
      <c r="H309" s="82">
        <f>SUM(H310)</f>
        <v>-3000</v>
      </c>
      <c r="I309" s="82">
        <f>SUM(I310)</f>
        <v>5400</v>
      </c>
      <c r="J309" s="81"/>
      <c r="K309" s="81"/>
      <c r="L309" s="81"/>
    </row>
    <row r="310" spans="1:12" s="74" customFormat="1" ht="63">
      <c r="A310" s="78" t="s">
        <v>516</v>
      </c>
      <c r="B310" s="101" t="s">
        <v>464</v>
      </c>
      <c r="C310" s="79" t="s">
        <v>138</v>
      </c>
      <c r="D310" s="79" t="s">
        <v>117</v>
      </c>
      <c r="E310" s="79" t="s">
        <v>517</v>
      </c>
      <c r="F310" s="79"/>
      <c r="G310" s="82">
        <f>SUM(G311:G312)</f>
        <v>8400</v>
      </c>
      <c r="H310" s="82">
        <f>SUM(H311:H312)</f>
        <v>-3000</v>
      </c>
      <c r="I310" s="82">
        <f>SUM(I311:I312)</f>
        <v>5400</v>
      </c>
      <c r="J310" s="81"/>
      <c r="K310" s="81"/>
      <c r="L310" s="81"/>
    </row>
    <row r="311" spans="1:12" s="74" customFormat="1" ht="31.5">
      <c r="A311" s="78" t="s">
        <v>290</v>
      </c>
      <c r="B311" s="101" t="s">
        <v>464</v>
      </c>
      <c r="C311" s="79" t="s">
        <v>138</v>
      </c>
      <c r="D311" s="79" t="s">
        <v>117</v>
      </c>
      <c r="E311" s="79" t="s">
        <v>517</v>
      </c>
      <c r="F311" s="79" t="s">
        <v>291</v>
      </c>
      <c r="G311" s="82">
        <v>8400</v>
      </c>
      <c r="H311" s="82">
        <f>-130-3000</f>
        <v>-3130</v>
      </c>
      <c r="I311" s="82">
        <f>SUM(G311:H311)</f>
        <v>5270</v>
      </c>
      <c r="J311" s="81"/>
      <c r="K311" s="81"/>
      <c r="L311" s="81"/>
    </row>
    <row r="312" spans="1:12" s="74" customFormat="1" ht="31.5">
      <c r="A312" s="78" t="s">
        <v>290</v>
      </c>
      <c r="B312" s="101" t="s">
        <v>464</v>
      </c>
      <c r="C312" s="79" t="s">
        <v>138</v>
      </c>
      <c r="D312" s="79" t="s">
        <v>117</v>
      </c>
      <c r="E312" s="79" t="s">
        <v>517</v>
      </c>
      <c r="F312" s="79" t="s">
        <v>518</v>
      </c>
      <c r="G312" s="82"/>
      <c r="H312" s="82">
        <v>130</v>
      </c>
      <c r="I312" s="82">
        <f>SUM(G312:H312)</f>
        <v>130</v>
      </c>
      <c r="J312" s="81"/>
      <c r="K312" s="81"/>
      <c r="L312" s="81"/>
    </row>
    <row r="313" spans="1:12" s="74" customFormat="1" ht="15.75">
      <c r="A313" s="78" t="s">
        <v>519</v>
      </c>
      <c r="B313" s="101" t="s">
        <v>464</v>
      </c>
      <c r="C313" s="79" t="s">
        <v>143</v>
      </c>
      <c r="D313" s="79" t="s">
        <v>114</v>
      </c>
      <c r="E313" s="79"/>
      <c r="F313" s="79"/>
      <c r="G313" s="82"/>
      <c r="H313" s="82">
        <f aca="true" t="shared" si="17" ref="H313:I315">H314</f>
        <v>50</v>
      </c>
      <c r="I313" s="82">
        <f t="shared" si="17"/>
        <v>50</v>
      </c>
      <c r="J313" s="81"/>
      <c r="K313" s="81"/>
      <c r="L313" s="81"/>
    </row>
    <row r="314" spans="1:12" s="74" customFormat="1" ht="15.75">
      <c r="A314" s="78" t="s">
        <v>520</v>
      </c>
      <c r="B314" s="101" t="s">
        <v>464</v>
      </c>
      <c r="C314" s="79" t="s">
        <v>143</v>
      </c>
      <c r="D314" s="79" t="s">
        <v>127</v>
      </c>
      <c r="E314" s="79"/>
      <c r="F314" s="79"/>
      <c r="G314" s="82"/>
      <c r="H314" s="82">
        <f t="shared" si="17"/>
        <v>50</v>
      </c>
      <c r="I314" s="82">
        <f t="shared" si="17"/>
        <v>50</v>
      </c>
      <c r="J314" s="81"/>
      <c r="K314" s="81"/>
      <c r="L314" s="81"/>
    </row>
    <row r="315" spans="1:12" s="74" customFormat="1" ht="31.5" customHeight="1">
      <c r="A315" s="78" t="s">
        <v>521</v>
      </c>
      <c r="B315" s="101" t="s">
        <v>464</v>
      </c>
      <c r="C315" s="79" t="s">
        <v>143</v>
      </c>
      <c r="D315" s="79" t="s">
        <v>127</v>
      </c>
      <c r="E315" s="79" t="s">
        <v>522</v>
      </c>
      <c r="F315" s="79"/>
      <c r="G315" s="82"/>
      <c r="H315" s="82">
        <f t="shared" si="17"/>
        <v>50</v>
      </c>
      <c r="I315" s="82">
        <f t="shared" si="17"/>
        <v>50</v>
      </c>
      <c r="J315" s="81"/>
      <c r="K315" s="81"/>
      <c r="L315" s="81"/>
    </row>
    <row r="316" spans="1:12" s="74" customFormat="1" ht="15.75">
      <c r="A316" s="78" t="s">
        <v>523</v>
      </c>
      <c r="B316" s="101" t="s">
        <v>464</v>
      </c>
      <c r="C316" s="79" t="s">
        <v>143</v>
      </c>
      <c r="D316" s="79" t="s">
        <v>127</v>
      </c>
      <c r="E316" s="79" t="s">
        <v>522</v>
      </c>
      <c r="F316" s="79" t="s">
        <v>524</v>
      </c>
      <c r="G316" s="82"/>
      <c r="H316" s="82">
        <v>50</v>
      </c>
      <c r="I316" s="82">
        <f>H316</f>
        <v>50</v>
      </c>
      <c r="J316" s="81"/>
      <c r="K316" s="81"/>
      <c r="L316" s="81"/>
    </row>
    <row r="317" spans="1:12" s="74" customFormat="1" ht="47.25">
      <c r="A317" s="75" t="s">
        <v>525</v>
      </c>
      <c r="B317" s="71" t="s">
        <v>526</v>
      </c>
      <c r="C317" s="71"/>
      <c r="D317" s="71"/>
      <c r="E317" s="71"/>
      <c r="F317" s="71"/>
      <c r="G317" s="80">
        <f>SUM(G318,G333,G360,G329)</f>
        <v>83440.09999999999</v>
      </c>
      <c r="H317" s="80">
        <f>SUM(H318,H333,H360,H329)</f>
        <v>50889.13999999999</v>
      </c>
      <c r="I317" s="80">
        <f>SUM(I318,I333,I360,I329)</f>
        <v>134329.24</v>
      </c>
      <c r="J317" s="81"/>
      <c r="K317" s="81"/>
      <c r="L317" s="81"/>
    </row>
    <row r="318" spans="1:12" s="74" customFormat="1" ht="15.75">
      <c r="A318" s="78" t="s">
        <v>277</v>
      </c>
      <c r="B318" s="79" t="s">
        <v>526</v>
      </c>
      <c r="C318" s="79" t="s">
        <v>117</v>
      </c>
      <c r="D318" s="79" t="s">
        <v>114</v>
      </c>
      <c r="E318" s="79"/>
      <c r="F318" s="79"/>
      <c r="G318" s="80">
        <f>SUM(G319)</f>
        <v>3560</v>
      </c>
      <c r="H318" s="80">
        <f>SUM(H319)</f>
        <v>0</v>
      </c>
      <c r="I318" s="80">
        <f>SUM(I319)</f>
        <v>3560</v>
      </c>
      <c r="J318" s="81"/>
      <c r="K318" s="81"/>
      <c r="L318" s="81"/>
    </row>
    <row r="319" spans="1:12" s="74" customFormat="1" ht="15.75">
      <c r="A319" s="78" t="s">
        <v>527</v>
      </c>
      <c r="B319" s="79" t="s">
        <v>526</v>
      </c>
      <c r="C319" s="79" t="s">
        <v>117</v>
      </c>
      <c r="D319" s="79" t="s">
        <v>225</v>
      </c>
      <c r="E319" s="79"/>
      <c r="F319" s="79"/>
      <c r="G319" s="80">
        <f>SUM(G320,G326)</f>
        <v>3560</v>
      </c>
      <c r="H319" s="80">
        <f>SUM(H320,H326)</f>
        <v>0</v>
      </c>
      <c r="I319" s="80">
        <f>SUM(I320,I326)</f>
        <v>3560</v>
      </c>
      <c r="J319" s="81"/>
      <c r="K319" s="81"/>
      <c r="L319" s="81"/>
    </row>
    <row r="320" spans="1:12" s="74" customFormat="1" ht="63">
      <c r="A320" s="78" t="s">
        <v>280</v>
      </c>
      <c r="B320" s="79" t="s">
        <v>526</v>
      </c>
      <c r="C320" s="79" t="s">
        <v>117</v>
      </c>
      <c r="D320" s="79" t="s">
        <v>225</v>
      </c>
      <c r="E320" s="79" t="s">
        <v>281</v>
      </c>
      <c r="F320" s="79"/>
      <c r="G320" s="82">
        <f>G321</f>
        <v>2560</v>
      </c>
      <c r="H320" s="82">
        <f>H321</f>
        <v>0</v>
      </c>
      <c r="I320" s="82">
        <f>I321</f>
        <v>2560</v>
      </c>
      <c r="J320" s="81"/>
      <c r="K320" s="81"/>
      <c r="L320" s="81"/>
    </row>
    <row r="321" spans="1:12" s="74" customFormat="1" ht="15.75">
      <c r="A321" s="78" t="s">
        <v>282</v>
      </c>
      <c r="B321" s="79" t="s">
        <v>526</v>
      </c>
      <c r="C321" s="79" t="s">
        <v>117</v>
      </c>
      <c r="D321" s="79" t="s">
        <v>225</v>
      </c>
      <c r="E321" s="79" t="s">
        <v>283</v>
      </c>
      <c r="F321" s="79"/>
      <c r="G321" s="82">
        <f>SUM(G322:G325)</f>
        <v>2560</v>
      </c>
      <c r="H321" s="82">
        <f>SUM(H322:H325)</f>
        <v>0</v>
      </c>
      <c r="I321" s="82">
        <f>SUM(I322:I325)</f>
        <v>2560</v>
      </c>
      <c r="J321" s="81"/>
      <c r="K321" s="81"/>
      <c r="L321" s="81"/>
    </row>
    <row r="322" spans="1:12" s="74" customFormat="1" ht="15.75">
      <c r="A322" s="78" t="s">
        <v>284</v>
      </c>
      <c r="B322" s="79" t="s">
        <v>526</v>
      </c>
      <c r="C322" s="79" t="s">
        <v>117</v>
      </c>
      <c r="D322" s="79" t="s">
        <v>225</v>
      </c>
      <c r="E322" s="79" t="s">
        <v>283</v>
      </c>
      <c r="F322" s="79" t="s">
        <v>285</v>
      </c>
      <c r="G322" s="82">
        <v>2249</v>
      </c>
      <c r="H322" s="91">
        <v>0</v>
      </c>
      <c r="I322" s="82">
        <f>SUM(G322:H322)</f>
        <v>2249</v>
      </c>
      <c r="J322" s="81"/>
      <c r="K322" s="81"/>
      <c r="L322" s="81"/>
    </row>
    <row r="323" spans="1:12" s="74" customFormat="1" ht="31.5">
      <c r="A323" s="78" t="s">
        <v>286</v>
      </c>
      <c r="B323" s="79" t="s">
        <v>526</v>
      </c>
      <c r="C323" s="79" t="s">
        <v>117</v>
      </c>
      <c r="D323" s="79" t="s">
        <v>225</v>
      </c>
      <c r="E323" s="79" t="s">
        <v>283</v>
      </c>
      <c r="F323" s="79" t="s">
        <v>287</v>
      </c>
      <c r="G323" s="82">
        <v>68.9</v>
      </c>
      <c r="H323" s="79"/>
      <c r="I323" s="82">
        <f>SUM(G323:H323)</f>
        <v>68.9</v>
      </c>
      <c r="J323" s="81"/>
      <c r="K323" s="81"/>
      <c r="L323" s="81"/>
    </row>
    <row r="324" spans="1:12" s="74" customFormat="1" ht="31.5">
      <c r="A324" s="78" t="s">
        <v>288</v>
      </c>
      <c r="B324" s="79" t="s">
        <v>526</v>
      </c>
      <c r="C324" s="79" t="s">
        <v>117</v>
      </c>
      <c r="D324" s="79" t="s">
        <v>225</v>
      </c>
      <c r="E324" s="79" t="s">
        <v>283</v>
      </c>
      <c r="F324" s="79" t="s">
        <v>289</v>
      </c>
      <c r="G324" s="82"/>
      <c r="H324" s="82">
        <v>67.66</v>
      </c>
      <c r="I324" s="82">
        <f>SUM(G324:H324)</f>
        <v>67.66</v>
      </c>
      <c r="J324" s="81"/>
      <c r="K324" s="81"/>
      <c r="L324" s="81"/>
    </row>
    <row r="325" spans="1:12" s="74" customFormat="1" ht="31.5">
      <c r="A325" s="78" t="s">
        <v>290</v>
      </c>
      <c r="B325" s="79" t="s">
        <v>526</v>
      </c>
      <c r="C325" s="79" t="s">
        <v>117</v>
      </c>
      <c r="D325" s="79" t="s">
        <v>225</v>
      </c>
      <c r="E325" s="79" t="s">
        <v>283</v>
      </c>
      <c r="F325" s="79" t="s">
        <v>291</v>
      </c>
      <c r="G325" s="82">
        <f>142.1+100</f>
        <v>242.1</v>
      </c>
      <c r="H325" s="82">
        <v>-67.66</v>
      </c>
      <c r="I325" s="82">
        <f>SUM(G325:H325)</f>
        <v>174.44</v>
      </c>
      <c r="J325" s="81"/>
      <c r="K325" s="81"/>
      <c r="L325" s="81"/>
    </row>
    <row r="326" spans="1:12" s="74" customFormat="1" ht="15.75">
      <c r="A326" s="78" t="s">
        <v>300</v>
      </c>
      <c r="B326" s="79" t="s">
        <v>526</v>
      </c>
      <c r="C326" s="79" t="s">
        <v>117</v>
      </c>
      <c r="D326" s="79" t="s">
        <v>225</v>
      </c>
      <c r="E326" s="79" t="s">
        <v>301</v>
      </c>
      <c r="F326" s="79"/>
      <c r="G326" s="82">
        <f aca="true" t="shared" si="18" ref="G326:I327">G327</f>
        <v>1000</v>
      </c>
      <c r="H326" s="82">
        <f t="shared" si="18"/>
        <v>0</v>
      </c>
      <c r="I326" s="82">
        <f t="shared" si="18"/>
        <v>1000</v>
      </c>
      <c r="J326" s="81"/>
      <c r="K326" s="81"/>
      <c r="L326" s="81"/>
    </row>
    <row r="327" spans="1:12" s="74" customFormat="1" ht="78.75">
      <c r="A327" s="78" t="s">
        <v>324</v>
      </c>
      <c r="B327" s="79" t="s">
        <v>526</v>
      </c>
      <c r="C327" s="79" t="s">
        <v>117</v>
      </c>
      <c r="D327" s="79" t="s">
        <v>225</v>
      </c>
      <c r="E327" s="79" t="s">
        <v>325</v>
      </c>
      <c r="F327" s="79"/>
      <c r="G327" s="82">
        <f t="shared" si="18"/>
        <v>1000</v>
      </c>
      <c r="H327" s="82">
        <f t="shared" si="18"/>
        <v>0</v>
      </c>
      <c r="I327" s="82">
        <f t="shared" si="18"/>
        <v>1000</v>
      </c>
      <c r="J327" s="81"/>
      <c r="K327" s="81"/>
      <c r="L327" s="81"/>
    </row>
    <row r="328" spans="1:12" s="74" customFormat="1" ht="47.25">
      <c r="A328" s="78" t="s">
        <v>326</v>
      </c>
      <c r="B328" s="79" t="s">
        <v>526</v>
      </c>
      <c r="C328" s="79" t="s">
        <v>117</v>
      </c>
      <c r="D328" s="79" t="s">
        <v>225</v>
      </c>
      <c r="E328" s="79" t="s">
        <v>325</v>
      </c>
      <c r="F328" s="79" t="s">
        <v>327</v>
      </c>
      <c r="G328" s="82">
        <v>1000</v>
      </c>
      <c r="H328" s="104">
        <v>0</v>
      </c>
      <c r="I328" s="82">
        <f>SUM(G328:H328)</f>
        <v>1000</v>
      </c>
      <c r="J328" s="81"/>
      <c r="K328" s="81"/>
      <c r="L328" s="81"/>
    </row>
    <row r="329" spans="1:12" s="74" customFormat="1" ht="15.75">
      <c r="A329" s="78" t="s">
        <v>328</v>
      </c>
      <c r="B329" s="79" t="s">
        <v>526</v>
      </c>
      <c r="C329" s="79" t="s">
        <v>279</v>
      </c>
      <c r="D329" s="79" t="s">
        <v>114</v>
      </c>
      <c r="E329" s="79"/>
      <c r="F329" s="79"/>
      <c r="G329" s="82">
        <f aca="true" t="shared" si="19" ref="G329:I331">G330</f>
        <v>7500</v>
      </c>
      <c r="H329" s="82">
        <f t="shared" si="19"/>
        <v>6500</v>
      </c>
      <c r="I329" s="82">
        <f t="shared" si="19"/>
        <v>14000</v>
      </c>
      <c r="J329" s="81"/>
      <c r="K329" s="81"/>
      <c r="L329" s="81"/>
    </row>
    <row r="330" spans="1:12" s="74" customFormat="1" ht="15.75">
      <c r="A330" s="78" t="s">
        <v>332</v>
      </c>
      <c r="B330" s="79" t="s">
        <v>526</v>
      </c>
      <c r="C330" s="79" t="s">
        <v>279</v>
      </c>
      <c r="D330" s="79" t="s">
        <v>333</v>
      </c>
      <c r="E330" s="79"/>
      <c r="F330" s="79"/>
      <c r="G330" s="82">
        <f t="shared" si="19"/>
        <v>7500</v>
      </c>
      <c r="H330" s="82">
        <f t="shared" si="19"/>
        <v>6500</v>
      </c>
      <c r="I330" s="82">
        <f t="shared" si="19"/>
        <v>14000</v>
      </c>
      <c r="J330" s="81"/>
      <c r="K330" s="81"/>
      <c r="L330" s="81"/>
    </row>
    <row r="331" spans="1:12" s="74" customFormat="1" ht="47.25">
      <c r="A331" s="78" t="s">
        <v>528</v>
      </c>
      <c r="B331" s="79" t="s">
        <v>526</v>
      </c>
      <c r="C331" s="79" t="s">
        <v>279</v>
      </c>
      <c r="D331" s="79" t="s">
        <v>333</v>
      </c>
      <c r="E331" s="79" t="s">
        <v>529</v>
      </c>
      <c r="F331" s="79"/>
      <c r="G331" s="82">
        <f t="shared" si="19"/>
        <v>7500</v>
      </c>
      <c r="H331" s="82">
        <f t="shared" si="19"/>
        <v>6500</v>
      </c>
      <c r="I331" s="82">
        <f t="shared" si="19"/>
        <v>14000</v>
      </c>
      <c r="J331" s="81"/>
      <c r="K331" s="81"/>
      <c r="L331" s="81"/>
    </row>
    <row r="332" spans="1:12" s="74" customFormat="1" ht="31.5">
      <c r="A332" s="78" t="s">
        <v>364</v>
      </c>
      <c r="B332" s="79" t="s">
        <v>526</v>
      </c>
      <c r="C332" s="79" t="s">
        <v>279</v>
      </c>
      <c r="D332" s="79" t="s">
        <v>333</v>
      </c>
      <c r="E332" s="79" t="s">
        <v>529</v>
      </c>
      <c r="F332" s="79" t="s">
        <v>365</v>
      </c>
      <c r="G332" s="82">
        <v>7500</v>
      </c>
      <c r="H332" s="82">
        <v>6500</v>
      </c>
      <c r="I332" s="82">
        <f>SUM(G332:H332)</f>
        <v>14000</v>
      </c>
      <c r="J332" s="126"/>
      <c r="K332" s="126"/>
      <c r="L332" s="81"/>
    </row>
    <row r="333" spans="1:12" s="74" customFormat="1" ht="15.75">
      <c r="A333" s="78" t="s">
        <v>352</v>
      </c>
      <c r="B333" s="79" t="s">
        <v>526</v>
      </c>
      <c r="C333" s="79" t="s">
        <v>125</v>
      </c>
      <c r="D333" s="79" t="s">
        <v>114</v>
      </c>
      <c r="E333" s="79"/>
      <c r="F333" s="79"/>
      <c r="G333" s="82">
        <f>SUM(G334,G353)</f>
        <v>70459.45</v>
      </c>
      <c r="H333" s="82">
        <f>SUM(H334,H353)</f>
        <v>33751.53999999999</v>
      </c>
      <c r="I333" s="82">
        <f>SUM(I334,I353)</f>
        <v>104210.98999999999</v>
      </c>
      <c r="J333" s="81"/>
      <c r="K333" s="81"/>
      <c r="L333" s="81"/>
    </row>
    <row r="334" spans="1:12" s="74" customFormat="1" ht="47.25">
      <c r="A334" s="78" t="s">
        <v>354</v>
      </c>
      <c r="B334" s="79" t="s">
        <v>526</v>
      </c>
      <c r="C334" s="79" t="s">
        <v>125</v>
      </c>
      <c r="D334" s="79" t="s">
        <v>117</v>
      </c>
      <c r="E334" s="79" t="s">
        <v>355</v>
      </c>
      <c r="F334" s="79"/>
      <c r="G334" s="82">
        <f>SUM(G335,G340)</f>
        <v>62959.45</v>
      </c>
      <c r="H334" s="82">
        <f>SUM(H335,H340)</f>
        <v>33751.53999999999</v>
      </c>
      <c r="I334" s="82">
        <f>SUM(I335,I340)</f>
        <v>96710.98999999999</v>
      </c>
      <c r="J334" s="81"/>
      <c r="K334" s="81"/>
      <c r="L334" s="81"/>
    </row>
    <row r="335" spans="1:12" s="74" customFormat="1" ht="94.5">
      <c r="A335" s="78" t="s">
        <v>356</v>
      </c>
      <c r="B335" s="79" t="s">
        <v>526</v>
      </c>
      <c r="C335" s="79" t="s">
        <v>125</v>
      </c>
      <c r="D335" s="79" t="s">
        <v>117</v>
      </c>
      <c r="E335" s="79" t="s">
        <v>357</v>
      </c>
      <c r="F335" s="79"/>
      <c r="G335" s="82">
        <f>SUM(G336,G338)</f>
        <v>42057.79</v>
      </c>
      <c r="H335" s="82">
        <f>SUM(H336,H338)</f>
        <v>24740.44</v>
      </c>
      <c r="I335" s="82">
        <f>SUM(I336,I338)</f>
        <v>66798.23</v>
      </c>
      <c r="J335" s="81"/>
      <c r="K335" s="81"/>
      <c r="L335" s="81"/>
    </row>
    <row r="336" spans="1:12" s="74" customFormat="1" ht="78.75">
      <c r="A336" s="78" t="s">
        <v>358</v>
      </c>
      <c r="B336" s="79" t="s">
        <v>526</v>
      </c>
      <c r="C336" s="79" t="s">
        <v>125</v>
      </c>
      <c r="D336" s="79" t="s">
        <v>117</v>
      </c>
      <c r="E336" s="79" t="s">
        <v>359</v>
      </c>
      <c r="F336" s="79"/>
      <c r="G336" s="82">
        <f>SUM(G337)</f>
        <v>7813.79</v>
      </c>
      <c r="H336" s="82">
        <f>SUM(H337)</f>
        <v>7431.93</v>
      </c>
      <c r="I336" s="82">
        <f>SUM(I337)</f>
        <v>15245.720000000001</v>
      </c>
      <c r="J336" s="81"/>
      <c r="K336" s="81"/>
      <c r="L336" s="81"/>
    </row>
    <row r="337" spans="1:12" s="74" customFormat="1" ht="47.25">
      <c r="A337" s="78" t="s">
        <v>326</v>
      </c>
      <c r="B337" s="79" t="s">
        <v>526</v>
      </c>
      <c r="C337" s="79" t="s">
        <v>125</v>
      </c>
      <c r="D337" s="79" t="s">
        <v>117</v>
      </c>
      <c r="E337" s="79" t="s">
        <v>359</v>
      </c>
      <c r="F337" s="79" t="s">
        <v>327</v>
      </c>
      <c r="G337" s="82">
        <v>7813.79</v>
      </c>
      <c r="H337" s="91">
        <v>7431.93</v>
      </c>
      <c r="I337" s="82">
        <f>SUM(G337:H337)</f>
        <v>15245.720000000001</v>
      </c>
      <c r="J337" s="81"/>
      <c r="K337" s="81"/>
      <c r="L337" s="81"/>
    </row>
    <row r="338" spans="1:12" s="74" customFormat="1" ht="78.75">
      <c r="A338" s="78" t="s">
        <v>362</v>
      </c>
      <c r="B338" s="79" t="s">
        <v>526</v>
      </c>
      <c r="C338" s="79" t="s">
        <v>125</v>
      </c>
      <c r="D338" s="79" t="s">
        <v>117</v>
      </c>
      <c r="E338" s="79" t="s">
        <v>363</v>
      </c>
      <c r="F338" s="79"/>
      <c r="G338" s="82">
        <f>SUM(G339)</f>
        <v>34244</v>
      </c>
      <c r="H338" s="82">
        <f>SUM(H339)</f>
        <v>17308.51</v>
      </c>
      <c r="I338" s="82">
        <f>SUM(I339)</f>
        <v>51552.509999999995</v>
      </c>
      <c r="J338" s="81"/>
      <c r="K338" s="81"/>
      <c r="L338" s="81"/>
    </row>
    <row r="339" spans="1:12" s="74" customFormat="1" ht="31.5">
      <c r="A339" s="78" t="s">
        <v>364</v>
      </c>
      <c r="B339" s="79" t="s">
        <v>526</v>
      </c>
      <c r="C339" s="79" t="s">
        <v>125</v>
      </c>
      <c r="D339" s="79" t="s">
        <v>117</v>
      </c>
      <c r="E339" s="79" t="s">
        <v>363</v>
      </c>
      <c r="F339" s="79" t="s">
        <v>365</v>
      </c>
      <c r="G339" s="82">
        <v>34244</v>
      </c>
      <c r="H339" s="82">
        <v>17308.51</v>
      </c>
      <c r="I339" s="82">
        <f>SUM(G339:H339)</f>
        <v>51552.509999999995</v>
      </c>
      <c r="J339" s="81"/>
      <c r="K339" s="81"/>
      <c r="L339" s="81"/>
    </row>
    <row r="340" spans="1:12" s="74" customFormat="1" ht="51.75" customHeight="1">
      <c r="A340" s="78" t="s">
        <v>366</v>
      </c>
      <c r="B340" s="79" t="s">
        <v>526</v>
      </c>
      <c r="C340" s="79" t="s">
        <v>125</v>
      </c>
      <c r="D340" s="79" t="s">
        <v>117</v>
      </c>
      <c r="E340" s="79" t="s">
        <v>367</v>
      </c>
      <c r="F340" s="79"/>
      <c r="G340" s="82">
        <f>SUM(G341,G346)</f>
        <v>20901.66</v>
      </c>
      <c r="H340" s="82">
        <f>SUM(H341,H346)</f>
        <v>9011.099999999999</v>
      </c>
      <c r="I340" s="82">
        <f>SUM(I341,I346)</f>
        <v>29912.76</v>
      </c>
      <c r="J340" s="81"/>
      <c r="K340" s="81"/>
      <c r="L340" s="81"/>
    </row>
    <row r="341" spans="1:12" s="74" customFormat="1" ht="31.5">
      <c r="A341" s="78" t="s">
        <v>368</v>
      </c>
      <c r="B341" s="79" t="s">
        <v>526</v>
      </c>
      <c r="C341" s="79" t="s">
        <v>125</v>
      </c>
      <c r="D341" s="79" t="s">
        <v>117</v>
      </c>
      <c r="E341" s="79" t="s">
        <v>369</v>
      </c>
      <c r="F341" s="79"/>
      <c r="G341" s="82">
        <f>SUM(G342)</f>
        <v>6696.26</v>
      </c>
      <c r="H341" s="82">
        <f>SUM(H342)</f>
        <v>120.3</v>
      </c>
      <c r="I341" s="82">
        <f>SUM(I342)</f>
        <v>6816.56</v>
      </c>
      <c r="J341" s="81"/>
      <c r="K341" s="81"/>
      <c r="L341" s="81"/>
    </row>
    <row r="342" spans="1:12" s="74" customFormat="1" ht="47.25">
      <c r="A342" s="78" t="s">
        <v>326</v>
      </c>
      <c r="B342" s="79" t="s">
        <v>526</v>
      </c>
      <c r="C342" s="79" t="s">
        <v>125</v>
      </c>
      <c r="D342" s="79" t="s">
        <v>117</v>
      </c>
      <c r="E342" s="79" t="s">
        <v>369</v>
      </c>
      <c r="F342" s="79" t="s">
        <v>327</v>
      </c>
      <c r="G342" s="82">
        <f>SUM(G343:G345)</f>
        <v>6696.26</v>
      </c>
      <c r="H342" s="82">
        <f>SUM(H343:H345)</f>
        <v>120.3</v>
      </c>
      <c r="I342" s="82">
        <f>SUM(I343:I345)</f>
        <v>6816.56</v>
      </c>
      <c r="J342" s="81"/>
      <c r="K342" s="81"/>
      <c r="L342" s="81"/>
    </row>
    <row r="343" spans="1:12" s="74" customFormat="1" ht="31.5" hidden="1">
      <c r="A343" s="78" t="s">
        <v>530</v>
      </c>
      <c r="B343" s="79" t="s">
        <v>526</v>
      </c>
      <c r="C343" s="79" t="s">
        <v>125</v>
      </c>
      <c r="D343" s="79" t="s">
        <v>117</v>
      </c>
      <c r="E343" s="79" t="s">
        <v>369</v>
      </c>
      <c r="F343" s="79" t="s">
        <v>327</v>
      </c>
      <c r="G343" s="82">
        <v>0</v>
      </c>
      <c r="H343" s="79"/>
      <c r="I343" s="82">
        <v>0</v>
      </c>
      <c r="J343" s="81"/>
      <c r="K343" s="81"/>
      <c r="L343" s="81"/>
    </row>
    <row r="344" spans="1:12" s="74" customFormat="1" ht="31.5">
      <c r="A344" s="78" t="s">
        <v>370</v>
      </c>
      <c r="B344" s="79" t="s">
        <v>526</v>
      </c>
      <c r="C344" s="79" t="s">
        <v>125</v>
      </c>
      <c r="D344" s="79" t="s">
        <v>117</v>
      </c>
      <c r="E344" s="79" t="s">
        <v>369</v>
      </c>
      <c r="F344" s="79" t="s">
        <v>327</v>
      </c>
      <c r="G344" s="82">
        <v>1496.26</v>
      </c>
      <c r="H344" s="79"/>
      <c r="I344" s="82">
        <f>SUM(G344:H344)</f>
        <v>1496.26</v>
      </c>
      <c r="J344" s="81"/>
      <c r="K344" s="81"/>
      <c r="L344" s="81"/>
    </row>
    <row r="345" spans="1:12" s="74" customFormat="1" ht="15.75">
      <c r="A345" s="78" t="s">
        <v>371</v>
      </c>
      <c r="B345" s="79" t="s">
        <v>526</v>
      </c>
      <c r="C345" s="79" t="s">
        <v>125</v>
      </c>
      <c r="D345" s="79" t="s">
        <v>117</v>
      </c>
      <c r="E345" s="79" t="s">
        <v>369</v>
      </c>
      <c r="F345" s="79" t="s">
        <v>327</v>
      </c>
      <c r="G345" s="82">
        <v>5200</v>
      </c>
      <c r="H345" s="82">
        <v>120.3</v>
      </c>
      <c r="I345" s="82">
        <f>SUM(G345:H345)</f>
        <v>5320.3</v>
      </c>
      <c r="J345" s="81"/>
      <c r="K345" s="81"/>
      <c r="L345" s="81"/>
    </row>
    <row r="346" spans="1:12" s="74" customFormat="1" ht="31.5">
      <c r="A346" s="78" t="s">
        <v>372</v>
      </c>
      <c r="B346" s="79" t="s">
        <v>526</v>
      </c>
      <c r="C346" s="79" t="s">
        <v>125</v>
      </c>
      <c r="D346" s="79" t="s">
        <v>117</v>
      </c>
      <c r="E346" s="79" t="s">
        <v>373</v>
      </c>
      <c r="F346" s="79"/>
      <c r="G346" s="82">
        <f>SUM(G347)</f>
        <v>14205.4</v>
      </c>
      <c r="H346" s="82">
        <f>SUM(H347)</f>
        <v>8890.8</v>
      </c>
      <c r="I346" s="82">
        <f>SUM(I347)</f>
        <v>23096.199999999997</v>
      </c>
      <c r="J346" s="81"/>
      <c r="K346" s="81"/>
      <c r="L346" s="81"/>
    </row>
    <row r="347" spans="1:12" s="74" customFormat="1" ht="31.5">
      <c r="A347" s="78" t="s">
        <v>364</v>
      </c>
      <c r="B347" s="79" t="s">
        <v>526</v>
      </c>
      <c r="C347" s="79" t="s">
        <v>125</v>
      </c>
      <c r="D347" s="79" t="s">
        <v>117</v>
      </c>
      <c r="E347" s="79" t="s">
        <v>373</v>
      </c>
      <c r="F347" s="79" t="s">
        <v>365</v>
      </c>
      <c r="G347" s="82">
        <f>SUM(G348:G349)</f>
        <v>14205.4</v>
      </c>
      <c r="H347" s="82">
        <f>SUM(H348:H349)</f>
        <v>8890.8</v>
      </c>
      <c r="I347" s="82">
        <f>SUM(I348:I349)</f>
        <v>23096.199999999997</v>
      </c>
      <c r="J347" s="81"/>
      <c r="K347" s="81"/>
      <c r="L347" s="81"/>
    </row>
    <row r="348" spans="1:12" s="74" customFormat="1" ht="31.5" hidden="1">
      <c r="A348" s="78" t="s">
        <v>370</v>
      </c>
      <c r="B348" s="79" t="s">
        <v>526</v>
      </c>
      <c r="C348" s="79" t="s">
        <v>125</v>
      </c>
      <c r="D348" s="79" t="s">
        <v>117</v>
      </c>
      <c r="E348" s="79" t="s">
        <v>373</v>
      </c>
      <c r="F348" s="79" t="s">
        <v>365</v>
      </c>
      <c r="G348" s="82"/>
      <c r="H348" s="79"/>
      <c r="I348" s="82"/>
      <c r="J348" s="81"/>
      <c r="K348" s="81"/>
      <c r="L348" s="81"/>
    </row>
    <row r="349" spans="1:12" s="74" customFormat="1" ht="31.5">
      <c r="A349" s="78" t="s">
        <v>374</v>
      </c>
      <c r="B349" s="79" t="s">
        <v>526</v>
      </c>
      <c r="C349" s="79" t="s">
        <v>125</v>
      </c>
      <c r="D349" s="79" t="s">
        <v>117</v>
      </c>
      <c r="E349" s="79" t="s">
        <v>373</v>
      </c>
      <c r="F349" s="79" t="s">
        <v>365</v>
      </c>
      <c r="G349" s="82">
        <v>14205.4</v>
      </c>
      <c r="H349" s="91">
        <f>7180.04+1710.76</f>
        <v>8890.8</v>
      </c>
      <c r="I349" s="82">
        <f>SUM(G349:H349)</f>
        <v>23096.199999999997</v>
      </c>
      <c r="J349" s="81"/>
      <c r="K349" s="81"/>
      <c r="L349" s="81"/>
    </row>
    <row r="350" spans="1:12" s="74" customFormat="1" ht="15.75" hidden="1">
      <c r="A350" s="78" t="s">
        <v>375</v>
      </c>
      <c r="B350" s="79" t="s">
        <v>526</v>
      </c>
      <c r="C350" s="79" t="s">
        <v>125</v>
      </c>
      <c r="D350" s="79" t="s">
        <v>117</v>
      </c>
      <c r="E350" s="79" t="s">
        <v>376</v>
      </c>
      <c r="F350" s="79"/>
      <c r="G350" s="82">
        <f>SUM(G351)</f>
        <v>0</v>
      </c>
      <c r="H350" s="79"/>
      <c r="I350" s="82">
        <f>SUM(I351)</f>
        <v>0</v>
      </c>
      <c r="J350" s="81"/>
      <c r="K350" s="81"/>
      <c r="L350" s="81"/>
    </row>
    <row r="351" spans="1:12" s="74" customFormat="1" ht="47.25" hidden="1">
      <c r="A351" s="78" t="s">
        <v>377</v>
      </c>
      <c r="B351" s="79" t="s">
        <v>526</v>
      </c>
      <c r="C351" s="79" t="s">
        <v>125</v>
      </c>
      <c r="D351" s="79" t="s">
        <v>117</v>
      </c>
      <c r="E351" s="79" t="s">
        <v>378</v>
      </c>
      <c r="F351" s="79"/>
      <c r="G351" s="82">
        <f>SUM(G352)</f>
        <v>0</v>
      </c>
      <c r="H351" s="79"/>
      <c r="I351" s="82">
        <f>SUM(I352)</f>
        <v>0</v>
      </c>
      <c r="J351" s="81"/>
      <c r="K351" s="81"/>
      <c r="L351" s="81"/>
    </row>
    <row r="352" spans="1:12" s="74" customFormat="1" ht="15.75" hidden="1">
      <c r="A352" s="78" t="s">
        <v>360</v>
      </c>
      <c r="B352" s="79" t="s">
        <v>526</v>
      </c>
      <c r="C352" s="79" t="s">
        <v>125</v>
      </c>
      <c r="D352" s="79" t="s">
        <v>117</v>
      </c>
      <c r="E352" s="79" t="s">
        <v>378</v>
      </c>
      <c r="F352" s="79" t="s">
        <v>361</v>
      </c>
      <c r="G352" s="82"/>
      <c r="H352" s="79"/>
      <c r="I352" s="82"/>
      <c r="J352" s="81"/>
      <c r="K352" s="81"/>
      <c r="L352" s="81"/>
    </row>
    <row r="353" spans="1:12" s="74" customFormat="1" ht="15.75">
      <c r="A353" s="78" t="s">
        <v>300</v>
      </c>
      <c r="B353" s="79" t="s">
        <v>526</v>
      </c>
      <c r="C353" s="79" t="s">
        <v>125</v>
      </c>
      <c r="D353" s="79" t="s">
        <v>117</v>
      </c>
      <c r="E353" s="79" t="s">
        <v>301</v>
      </c>
      <c r="F353" s="79"/>
      <c r="G353" s="82">
        <f>SUM(G354,G356,G358)</f>
        <v>7500</v>
      </c>
      <c r="H353" s="82">
        <f>SUM(H354,H356,H358)</f>
        <v>0</v>
      </c>
      <c r="I353" s="82">
        <f>SUM(I354,I356,I358)</f>
        <v>7500</v>
      </c>
      <c r="J353" s="81"/>
      <c r="K353" s="81"/>
      <c r="L353" s="81"/>
    </row>
    <row r="354" spans="1:12" s="74" customFormat="1" ht="63">
      <c r="A354" s="90" t="s">
        <v>379</v>
      </c>
      <c r="B354" s="79" t="s">
        <v>526</v>
      </c>
      <c r="C354" s="89" t="s">
        <v>125</v>
      </c>
      <c r="D354" s="89" t="s">
        <v>117</v>
      </c>
      <c r="E354" s="89" t="s">
        <v>380</v>
      </c>
      <c r="F354" s="89"/>
      <c r="G354" s="82">
        <f>SUM(G355)</f>
        <v>7500</v>
      </c>
      <c r="H354" s="82">
        <f>SUM(H355)</f>
        <v>0</v>
      </c>
      <c r="I354" s="82">
        <f>SUM(I355)</f>
        <v>7500</v>
      </c>
      <c r="J354" s="81"/>
      <c r="K354" s="81"/>
      <c r="L354" s="81"/>
    </row>
    <row r="355" spans="1:12" s="74" customFormat="1" ht="47.25">
      <c r="A355" s="78" t="s">
        <v>326</v>
      </c>
      <c r="B355" s="79" t="s">
        <v>526</v>
      </c>
      <c r="C355" s="89" t="s">
        <v>125</v>
      </c>
      <c r="D355" s="89" t="s">
        <v>117</v>
      </c>
      <c r="E355" s="89" t="s">
        <v>380</v>
      </c>
      <c r="F355" s="89" t="s">
        <v>327</v>
      </c>
      <c r="G355" s="82">
        <v>7500</v>
      </c>
      <c r="H355" s="89"/>
      <c r="I355" s="82">
        <f>SUM(G355:H355)</f>
        <v>7500</v>
      </c>
      <c r="J355" s="81"/>
      <c r="K355" s="81"/>
      <c r="L355" s="81"/>
    </row>
    <row r="356" spans="1:12" s="74" customFormat="1" ht="63" hidden="1">
      <c r="A356" s="90" t="s">
        <v>381</v>
      </c>
      <c r="B356" s="79" t="s">
        <v>526</v>
      </c>
      <c r="C356" s="89" t="s">
        <v>125</v>
      </c>
      <c r="D356" s="89" t="s">
        <v>117</v>
      </c>
      <c r="E356" s="89" t="s">
        <v>382</v>
      </c>
      <c r="F356" s="89"/>
      <c r="G356" s="82">
        <f>SUM(G357)</f>
        <v>0</v>
      </c>
      <c r="H356" s="91">
        <f>H357</f>
        <v>0</v>
      </c>
      <c r="I356" s="82">
        <f>SUM(I357)</f>
        <v>0</v>
      </c>
      <c r="J356" s="81"/>
      <c r="K356" s="81"/>
      <c r="L356" s="81"/>
    </row>
    <row r="357" spans="1:12" s="74" customFormat="1" ht="31.5" hidden="1">
      <c r="A357" s="78" t="s">
        <v>364</v>
      </c>
      <c r="B357" s="79" t="s">
        <v>526</v>
      </c>
      <c r="C357" s="89" t="s">
        <v>125</v>
      </c>
      <c r="D357" s="89" t="s">
        <v>117</v>
      </c>
      <c r="E357" s="89" t="s">
        <v>382</v>
      </c>
      <c r="F357" s="79" t="s">
        <v>365</v>
      </c>
      <c r="G357" s="82">
        <v>0</v>
      </c>
      <c r="H357" s="91">
        <f>1400-1400</f>
        <v>0</v>
      </c>
      <c r="I357" s="82">
        <f>SUM(G357:H357)</f>
        <v>0</v>
      </c>
      <c r="J357" s="81"/>
      <c r="K357" s="81"/>
      <c r="L357" s="81"/>
    </row>
    <row r="358" spans="1:12" s="74" customFormat="1" ht="15.75" hidden="1">
      <c r="A358" s="78" t="s">
        <v>531</v>
      </c>
      <c r="B358" s="79" t="s">
        <v>526</v>
      </c>
      <c r="C358" s="89" t="s">
        <v>125</v>
      </c>
      <c r="D358" s="89" t="s">
        <v>117</v>
      </c>
      <c r="E358" s="89" t="s">
        <v>532</v>
      </c>
      <c r="F358" s="79"/>
      <c r="G358" s="82"/>
      <c r="H358" s="91">
        <f>H359</f>
        <v>0</v>
      </c>
      <c r="I358" s="82">
        <f>I359</f>
        <v>0</v>
      </c>
      <c r="J358" s="126" t="s">
        <v>533</v>
      </c>
      <c r="K358" s="126"/>
      <c r="L358" s="81"/>
    </row>
    <row r="359" spans="1:12" s="74" customFormat="1" ht="15.75" hidden="1">
      <c r="A359" s="78" t="s">
        <v>534</v>
      </c>
      <c r="B359" s="79" t="s">
        <v>526</v>
      </c>
      <c r="C359" s="89" t="s">
        <v>125</v>
      </c>
      <c r="D359" s="89" t="s">
        <v>117</v>
      </c>
      <c r="E359" s="89" t="s">
        <v>532</v>
      </c>
      <c r="F359" s="79" t="s">
        <v>535</v>
      </c>
      <c r="G359" s="82"/>
      <c r="H359" s="91">
        <v>0</v>
      </c>
      <c r="I359" s="82">
        <f>SUM(G359:H359)</f>
        <v>0</v>
      </c>
      <c r="J359" s="81"/>
      <c r="K359" s="81"/>
      <c r="L359" s="81"/>
    </row>
    <row r="360" spans="1:12" s="74" customFormat="1" ht="15.75">
      <c r="A360" s="78" t="s">
        <v>434</v>
      </c>
      <c r="B360" s="79" t="s">
        <v>526</v>
      </c>
      <c r="C360" s="79" t="s">
        <v>164</v>
      </c>
      <c r="D360" s="79" t="s">
        <v>114</v>
      </c>
      <c r="E360" s="89"/>
      <c r="F360" s="89"/>
      <c r="G360" s="80">
        <f>SUM(G361,G373)</f>
        <v>1920.65</v>
      </c>
      <c r="H360" s="80">
        <f>SUM(H361,H373)</f>
        <v>10637.6</v>
      </c>
      <c r="I360" s="80">
        <f>SUM(I361,I373)</f>
        <v>12558.25</v>
      </c>
      <c r="J360" s="81"/>
      <c r="K360" s="81"/>
      <c r="L360" s="81"/>
    </row>
    <row r="361" spans="1:12" s="74" customFormat="1" ht="15.75">
      <c r="A361" s="78" t="s">
        <v>444</v>
      </c>
      <c r="B361" s="79" t="s">
        <v>526</v>
      </c>
      <c r="C361" s="79" t="s">
        <v>164</v>
      </c>
      <c r="D361" s="79" t="s">
        <v>389</v>
      </c>
      <c r="E361" s="89"/>
      <c r="F361" s="89"/>
      <c r="G361" s="80">
        <f>SUM(G366,G362,G370)</f>
        <v>1004.6</v>
      </c>
      <c r="H361" s="80">
        <f>SUM(H366,H362,H370)</f>
        <v>10637.6</v>
      </c>
      <c r="I361" s="80">
        <f>SUM(I366,I362,I370)</f>
        <v>11642.2</v>
      </c>
      <c r="J361" s="81"/>
      <c r="K361" s="81"/>
      <c r="L361" s="81"/>
    </row>
    <row r="362" spans="1:12" s="74" customFormat="1" ht="15.75">
      <c r="A362" s="84" t="s">
        <v>445</v>
      </c>
      <c r="B362" s="79" t="s">
        <v>526</v>
      </c>
      <c r="C362" s="79" t="s">
        <v>164</v>
      </c>
      <c r="D362" s="79" t="s">
        <v>389</v>
      </c>
      <c r="E362" s="85" t="s">
        <v>446</v>
      </c>
      <c r="F362" s="79"/>
      <c r="G362" s="82">
        <f aca="true" t="shared" si="20" ref="G362:I364">G363</f>
        <v>1004.6</v>
      </c>
      <c r="H362" s="82">
        <f t="shared" si="20"/>
        <v>637.6</v>
      </c>
      <c r="I362" s="82">
        <f t="shared" si="20"/>
        <v>1642.2</v>
      </c>
      <c r="J362" s="81"/>
      <c r="K362" s="81"/>
      <c r="L362" s="81"/>
    </row>
    <row r="363" spans="1:12" s="74" customFormat="1" ht="189">
      <c r="A363" s="94" t="s">
        <v>536</v>
      </c>
      <c r="B363" s="79" t="s">
        <v>526</v>
      </c>
      <c r="C363" s="79" t="s">
        <v>164</v>
      </c>
      <c r="D363" s="79" t="s">
        <v>389</v>
      </c>
      <c r="E363" s="85" t="s">
        <v>537</v>
      </c>
      <c r="F363" s="79"/>
      <c r="G363" s="82">
        <f t="shared" si="20"/>
        <v>1004.6</v>
      </c>
      <c r="H363" s="82">
        <f t="shared" si="20"/>
        <v>637.6</v>
      </c>
      <c r="I363" s="82">
        <f t="shared" si="20"/>
        <v>1642.2</v>
      </c>
      <c r="J363" s="81"/>
      <c r="K363" s="81"/>
      <c r="L363" s="81"/>
    </row>
    <row r="364" spans="1:12" s="74" customFormat="1" ht="78.75">
      <c r="A364" s="84" t="s">
        <v>538</v>
      </c>
      <c r="B364" s="79" t="s">
        <v>526</v>
      </c>
      <c r="C364" s="79" t="s">
        <v>164</v>
      </c>
      <c r="D364" s="79" t="s">
        <v>389</v>
      </c>
      <c r="E364" s="85" t="s">
        <v>539</v>
      </c>
      <c r="F364" s="79"/>
      <c r="G364" s="82">
        <f t="shared" si="20"/>
        <v>1004.6</v>
      </c>
      <c r="H364" s="82">
        <f t="shared" si="20"/>
        <v>637.6</v>
      </c>
      <c r="I364" s="82">
        <f t="shared" si="20"/>
        <v>1642.2</v>
      </c>
      <c r="J364" s="81"/>
      <c r="K364" s="81"/>
      <c r="L364" s="81"/>
    </row>
    <row r="365" spans="1:12" s="74" customFormat="1" ht="15.75">
      <c r="A365" s="78" t="s">
        <v>534</v>
      </c>
      <c r="B365" s="79" t="s">
        <v>526</v>
      </c>
      <c r="C365" s="79" t="s">
        <v>164</v>
      </c>
      <c r="D365" s="79" t="s">
        <v>389</v>
      </c>
      <c r="E365" s="85" t="s">
        <v>539</v>
      </c>
      <c r="F365" s="79" t="s">
        <v>535</v>
      </c>
      <c r="G365" s="82">
        <v>1004.6</v>
      </c>
      <c r="H365" s="82">
        <v>637.6</v>
      </c>
      <c r="I365" s="82">
        <f>SUM(G365:H365)</f>
        <v>1642.2</v>
      </c>
      <c r="J365" s="81"/>
      <c r="K365" s="81"/>
      <c r="L365" s="81"/>
    </row>
    <row r="366" spans="1:12" s="74" customFormat="1" ht="15.75" hidden="1">
      <c r="A366" s="78" t="s">
        <v>465</v>
      </c>
      <c r="B366" s="79" t="s">
        <v>526</v>
      </c>
      <c r="C366" s="79" t="s">
        <v>164</v>
      </c>
      <c r="D366" s="79" t="s">
        <v>389</v>
      </c>
      <c r="E366" s="79" t="s">
        <v>466</v>
      </c>
      <c r="F366" s="79"/>
      <c r="G366" s="82">
        <f aca="true" t="shared" si="21" ref="G366:I367">SUM(G367)</f>
        <v>0</v>
      </c>
      <c r="H366" s="82">
        <f t="shared" si="21"/>
        <v>0</v>
      </c>
      <c r="I366" s="82">
        <f t="shared" si="21"/>
        <v>0</v>
      </c>
      <c r="J366" s="81"/>
      <c r="K366" s="81"/>
      <c r="L366" s="81"/>
    </row>
    <row r="367" spans="1:12" s="74" customFormat="1" ht="53.25" customHeight="1" hidden="1">
      <c r="A367" s="84" t="s">
        <v>540</v>
      </c>
      <c r="B367" s="79" t="s">
        <v>526</v>
      </c>
      <c r="C367" s="79" t="s">
        <v>164</v>
      </c>
      <c r="D367" s="79" t="s">
        <v>389</v>
      </c>
      <c r="E367" s="79" t="s">
        <v>541</v>
      </c>
      <c r="F367" s="79"/>
      <c r="G367" s="82">
        <f t="shared" si="21"/>
        <v>0</v>
      </c>
      <c r="H367" s="82">
        <f t="shared" si="21"/>
        <v>0</v>
      </c>
      <c r="I367" s="82">
        <f t="shared" si="21"/>
        <v>0</v>
      </c>
      <c r="J367" s="81"/>
      <c r="K367" s="81"/>
      <c r="L367" s="81"/>
    </row>
    <row r="368" spans="1:12" s="74" customFormat="1" ht="31.5" hidden="1">
      <c r="A368" s="78" t="s">
        <v>542</v>
      </c>
      <c r="B368" s="79" t="s">
        <v>526</v>
      </c>
      <c r="C368" s="79" t="s">
        <v>164</v>
      </c>
      <c r="D368" s="79" t="s">
        <v>389</v>
      </c>
      <c r="E368" s="79" t="s">
        <v>543</v>
      </c>
      <c r="F368" s="79"/>
      <c r="G368" s="82">
        <f>SUM(G369)</f>
        <v>0</v>
      </c>
      <c r="H368" s="82">
        <f>SUM(H369)</f>
        <v>0</v>
      </c>
      <c r="I368" s="82">
        <f>SUM(I369)</f>
        <v>0</v>
      </c>
      <c r="J368" s="81"/>
      <c r="K368" s="81"/>
      <c r="L368" s="81"/>
    </row>
    <row r="369" spans="1:12" s="74" customFormat="1" ht="15.75" hidden="1">
      <c r="A369" s="78" t="s">
        <v>534</v>
      </c>
      <c r="B369" s="79" t="s">
        <v>526</v>
      </c>
      <c r="C369" s="79" t="s">
        <v>164</v>
      </c>
      <c r="D369" s="79" t="s">
        <v>389</v>
      </c>
      <c r="E369" s="79" t="s">
        <v>543</v>
      </c>
      <c r="F369" s="79" t="s">
        <v>535</v>
      </c>
      <c r="G369" s="82">
        <v>0</v>
      </c>
      <c r="H369" s="91">
        <v>0</v>
      </c>
      <c r="I369" s="82">
        <f>SUM(G369:H369)</f>
        <v>0</v>
      </c>
      <c r="J369" s="79"/>
      <c r="K369" s="81"/>
      <c r="L369" s="81"/>
    </row>
    <row r="370" spans="1:12" s="74" customFormat="1" ht="15.75">
      <c r="A370" s="78" t="s">
        <v>300</v>
      </c>
      <c r="B370" s="79" t="s">
        <v>526</v>
      </c>
      <c r="C370" s="79" t="s">
        <v>164</v>
      </c>
      <c r="D370" s="79" t="s">
        <v>389</v>
      </c>
      <c r="E370" s="79" t="s">
        <v>301</v>
      </c>
      <c r="F370" s="79"/>
      <c r="G370" s="82"/>
      <c r="H370" s="91">
        <f>H371</f>
        <v>10000</v>
      </c>
      <c r="I370" s="82">
        <f>I371</f>
        <v>10000</v>
      </c>
      <c r="J370" s="79"/>
      <c r="K370" s="81"/>
      <c r="L370" s="81"/>
    </row>
    <row r="371" spans="1:12" s="74" customFormat="1" ht="15.75">
      <c r="A371" s="78" t="s">
        <v>544</v>
      </c>
      <c r="B371" s="79" t="s">
        <v>526</v>
      </c>
      <c r="C371" s="79" t="s">
        <v>164</v>
      </c>
      <c r="D371" s="79" t="s">
        <v>389</v>
      </c>
      <c r="E371" s="89" t="s">
        <v>532</v>
      </c>
      <c r="F371" s="79"/>
      <c r="G371" s="82"/>
      <c r="H371" s="91">
        <f>H372</f>
        <v>10000</v>
      </c>
      <c r="I371" s="82">
        <f>I372</f>
        <v>10000</v>
      </c>
      <c r="J371" s="79"/>
      <c r="K371" s="81"/>
      <c r="L371" s="81"/>
    </row>
    <row r="372" spans="1:12" s="74" customFormat="1" ht="15.75">
      <c r="A372" s="78" t="s">
        <v>534</v>
      </c>
      <c r="B372" s="79" t="s">
        <v>526</v>
      </c>
      <c r="C372" s="79" t="s">
        <v>164</v>
      </c>
      <c r="D372" s="79" t="s">
        <v>389</v>
      </c>
      <c r="E372" s="89" t="s">
        <v>532</v>
      </c>
      <c r="F372" s="79" t="s">
        <v>535</v>
      </c>
      <c r="G372" s="82"/>
      <c r="H372" s="91">
        <v>10000</v>
      </c>
      <c r="I372" s="82">
        <f>H372</f>
        <v>10000</v>
      </c>
      <c r="J372" s="79"/>
      <c r="K372" s="81"/>
      <c r="L372" s="81"/>
    </row>
    <row r="373" spans="1:12" s="74" customFormat="1" ht="15.75">
      <c r="A373" s="78" t="s">
        <v>545</v>
      </c>
      <c r="B373" s="79" t="s">
        <v>526</v>
      </c>
      <c r="C373" s="79" t="s">
        <v>164</v>
      </c>
      <c r="D373" s="79" t="s">
        <v>279</v>
      </c>
      <c r="E373" s="79"/>
      <c r="F373" s="79"/>
      <c r="G373" s="80">
        <f>G374</f>
        <v>916.05</v>
      </c>
      <c r="H373" s="97">
        <f aca="true" t="shared" si="22" ref="H373:I376">H374</f>
        <v>0</v>
      </c>
      <c r="I373" s="80">
        <f t="shared" si="22"/>
        <v>916.05</v>
      </c>
      <c r="J373" s="79"/>
      <c r="K373" s="81"/>
      <c r="L373" s="81"/>
    </row>
    <row r="374" spans="1:12" s="74" customFormat="1" ht="15.75">
      <c r="A374" s="78" t="s">
        <v>465</v>
      </c>
      <c r="B374" s="79" t="s">
        <v>526</v>
      </c>
      <c r="C374" s="79" t="s">
        <v>164</v>
      </c>
      <c r="D374" s="79" t="s">
        <v>279</v>
      </c>
      <c r="E374" s="79" t="s">
        <v>466</v>
      </c>
      <c r="F374" s="79"/>
      <c r="G374" s="82">
        <f>G375</f>
        <v>916.05</v>
      </c>
      <c r="H374" s="91">
        <f t="shared" si="22"/>
        <v>0</v>
      </c>
      <c r="I374" s="82">
        <f t="shared" si="22"/>
        <v>916.05</v>
      </c>
      <c r="J374" s="79"/>
      <c r="K374" s="81"/>
      <c r="L374" s="81"/>
    </row>
    <row r="375" spans="1:12" s="74" customFormat="1" ht="63">
      <c r="A375" s="84" t="s">
        <v>540</v>
      </c>
      <c r="B375" s="79" t="s">
        <v>526</v>
      </c>
      <c r="C375" s="79" t="s">
        <v>164</v>
      </c>
      <c r="D375" s="79" t="s">
        <v>279</v>
      </c>
      <c r="E375" s="79" t="s">
        <v>541</v>
      </c>
      <c r="F375" s="79"/>
      <c r="G375" s="82">
        <f>G376</f>
        <v>916.05</v>
      </c>
      <c r="H375" s="91">
        <f t="shared" si="22"/>
        <v>0</v>
      </c>
      <c r="I375" s="82">
        <f t="shared" si="22"/>
        <v>916.05</v>
      </c>
      <c r="J375" s="79"/>
      <c r="K375" s="81"/>
      <c r="L375" s="81"/>
    </row>
    <row r="376" spans="1:12" s="74" customFormat="1" ht="31.5">
      <c r="A376" s="78" t="s">
        <v>542</v>
      </c>
      <c r="B376" s="79" t="s">
        <v>526</v>
      </c>
      <c r="C376" s="79" t="s">
        <v>164</v>
      </c>
      <c r="D376" s="79" t="s">
        <v>279</v>
      </c>
      <c r="E376" s="79" t="s">
        <v>543</v>
      </c>
      <c r="F376" s="79"/>
      <c r="G376" s="82">
        <f>G377</f>
        <v>916.05</v>
      </c>
      <c r="H376" s="91">
        <f t="shared" si="22"/>
        <v>0</v>
      </c>
      <c r="I376" s="82">
        <f t="shared" si="22"/>
        <v>916.05</v>
      </c>
      <c r="J376" s="79"/>
      <c r="K376" s="81"/>
      <c r="L376" s="81"/>
    </row>
    <row r="377" spans="1:12" s="74" customFormat="1" ht="15.75">
      <c r="A377" s="78" t="s">
        <v>534</v>
      </c>
      <c r="B377" s="79" t="s">
        <v>526</v>
      </c>
      <c r="C377" s="79" t="s">
        <v>164</v>
      </c>
      <c r="D377" s="79" t="s">
        <v>279</v>
      </c>
      <c r="E377" s="79" t="s">
        <v>543</v>
      </c>
      <c r="F377" s="79" t="s">
        <v>535</v>
      </c>
      <c r="G377" s="82">
        <v>916.05</v>
      </c>
      <c r="H377" s="91">
        <v>0</v>
      </c>
      <c r="I377" s="82">
        <f>SUM(G377:H377)</f>
        <v>916.05</v>
      </c>
      <c r="J377" s="79"/>
      <c r="K377" s="81"/>
      <c r="L377" s="81"/>
    </row>
    <row r="378" spans="1:12" s="74" customFormat="1" ht="15.75">
      <c r="A378" s="78"/>
      <c r="B378" s="79"/>
      <c r="C378" s="79"/>
      <c r="D378" s="79"/>
      <c r="E378" s="79"/>
      <c r="F378" s="79"/>
      <c r="G378" s="82"/>
      <c r="H378" s="91"/>
      <c r="I378" s="82"/>
      <c r="J378" s="79"/>
      <c r="K378" s="81"/>
      <c r="L378" s="81"/>
    </row>
    <row r="379" spans="1:12" s="74" customFormat="1" ht="8.25" customHeight="1">
      <c r="A379" s="78"/>
      <c r="B379" s="101"/>
      <c r="C379" s="79"/>
      <c r="D379" s="79"/>
      <c r="E379" s="79"/>
      <c r="F379" s="79"/>
      <c r="G379" s="82"/>
      <c r="H379" s="79"/>
      <c r="I379" s="82"/>
      <c r="J379" s="81"/>
      <c r="K379" s="81"/>
      <c r="L379" s="81"/>
    </row>
    <row r="380" spans="1:12" s="77" customFormat="1" ht="47.25">
      <c r="A380" s="75" t="s">
        <v>546</v>
      </c>
      <c r="B380" s="71" t="s">
        <v>547</v>
      </c>
      <c r="C380" s="71"/>
      <c r="D380" s="71"/>
      <c r="E380" s="71"/>
      <c r="F380" s="71"/>
      <c r="G380" s="80">
        <f>SUM(G381,G484)</f>
        <v>245481.44999999998</v>
      </c>
      <c r="H380" s="80">
        <f>SUM(H381,H484)</f>
        <v>11422.307</v>
      </c>
      <c r="I380" s="80">
        <f>SUM(I381,I484)</f>
        <v>256903.75699999998</v>
      </c>
      <c r="J380" s="76"/>
      <c r="K380" s="76"/>
      <c r="L380" s="76"/>
    </row>
    <row r="381" spans="1:12" s="74" customFormat="1" ht="15.75">
      <c r="A381" s="78" t="s">
        <v>471</v>
      </c>
      <c r="B381" s="79" t="s">
        <v>547</v>
      </c>
      <c r="C381" s="79" t="s">
        <v>472</v>
      </c>
      <c r="D381" s="79" t="s">
        <v>114</v>
      </c>
      <c r="E381" s="79"/>
      <c r="F381" s="79"/>
      <c r="G381" s="80">
        <f>SUM(G382,G404,G439,G452)</f>
        <v>242585.55</v>
      </c>
      <c r="H381" s="80">
        <f>SUM(H382,H404,H439,H452)</f>
        <v>11041.907000000001</v>
      </c>
      <c r="I381" s="80">
        <f>SUM(I382,I404,I439,I452)</f>
        <v>253627.457</v>
      </c>
      <c r="J381" s="81"/>
      <c r="K381" s="81"/>
      <c r="L381" s="81"/>
    </row>
    <row r="382" spans="1:12" s="74" customFormat="1" ht="15.75">
      <c r="A382" s="78" t="s">
        <v>548</v>
      </c>
      <c r="B382" s="79" t="s">
        <v>547</v>
      </c>
      <c r="C382" s="79" t="s">
        <v>472</v>
      </c>
      <c r="D382" s="79" t="s">
        <v>117</v>
      </c>
      <c r="E382" s="79"/>
      <c r="F382" s="79"/>
      <c r="G382" s="80">
        <f>SUM(G383,G393,G389)</f>
        <v>73189.79999999999</v>
      </c>
      <c r="H382" s="80">
        <f>SUM(H383,H393,H389)</f>
        <v>7779.32</v>
      </c>
      <c r="I382" s="80">
        <f>SUM(I383,I393,I389)</f>
        <v>80969.12</v>
      </c>
      <c r="J382" s="81"/>
      <c r="K382" s="81"/>
      <c r="L382" s="81"/>
    </row>
    <row r="383" spans="1:12" s="74" customFormat="1" ht="15.75">
      <c r="A383" s="78" t="s">
        <v>549</v>
      </c>
      <c r="B383" s="79" t="s">
        <v>547</v>
      </c>
      <c r="C383" s="79" t="s">
        <v>472</v>
      </c>
      <c r="D383" s="79" t="s">
        <v>117</v>
      </c>
      <c r="E383" s="79" t="s">
        <v>550</v>
      </c>
      <c r="F383" s="79"/>
      <c r="G383" s="82">
        <f>SUM(G384)</f>
        <v>63506.799999999996</v>
      </c>
      <c r="H383" s="82">
        <f>SUM(H384)</f>
        <v>0</v>
      </c>
      <c r="I383" s="82">
        <f>SUM(I384)</f>
        <v>63506.799999999996</v>
      </c>
      <c r="J383" s="81"/>
      <c r="K383" s="81"/>
      <c r="L383" s="81"/>
    </row>
    <row r="384" spans="1:12" s="74" customFormat="1" ht="31.5">
      <c r="A384" s="78" t="s">
        <v>407</v>
      </c>
      <c r="B384" s="79" t="s">
        <v>547</v>
      </c>
      <c r="C384" s="79" t="s">
        <v>472</v>
      </c>
      <c r="D384" s="79" t="s">
        <v>117</v>
      </c>
      <c r="E384" s="79" t="s">
        <v>551</v>
      </c>
      <c r="F384" s="79"/>
      <c r="G384" s="82">
        <f>SUM(G385:G388)</f>
        <v>63506.799999999996</v>
      </c>
      <c r="H384" s="82">
        <f>SUM(H385:H388)</f>
        <v>0</v>
      </c>
      <c r="I384" s="82">
        <f>SUM(I385:I388)</f>
        <v>63506.799999999996</v>
      </c>
      <c r="J384" s="81"/>
      <c r="K384" s="81"/>
      <c r="L384" s="81"/>
    </row>
    <row r="385" spans="1:21" s="74" customFormat="1" ht="47.25">
      <c r="A385" s="78" t="s">
        <v>409</v>
      </c>
      <c r="B385" s="79" t="s">
        <v>547</v>
      </c>
      <c r="C385" s="79" t="s">
        <v>472</v>
      </c>
      <c r="D385" s="79" t="s">
        <v>117</v>
      </c>
      <c r="E385" s="79" t="s">
        <v>551</v>
      </c>
      <c r="F385" s="79" t="s">
        <v>419</v>
      </c>
      <c r="G385" s="82">
        <v>6458.7</v>
      </c>
      <c r="H385" s="79"/>
      <c r="I385" s="82">
        <f>SUM(G385:H385)</f>
        <v>6458.7</v>
      </c>
      <c r="J385" s="81"/>
      <c r="K385" s="81"/>
      <c r="L385" s="81"/>
      <c r="U385" s="74">
        <v>309.1</v>
      </c>
    </row>
    <row r="386" spans="1:12" s="74" customFormat="1" ht="15.75" hidden="1">
      <c r="A386" s="92" t="s">
        <v>403</v>
      </c>
      <c r="B386" s="79" t="s">
        <v>547</v>
      </c>
      <c r="C386" s="79" t="s">
        <v>472</v>
      </c>
      <c r="D386" s="79" t="s">
        <v>117</v>
      </c>
      <c r="E386" s="79" t="s">
        <v>551</v>
      </c>
      <c r="F386" s="79" t="s">
        <v>404</v>
      </c>
      <c r="G386" s="82"/>
      <c r="H386" s="79"/>
      <c r="I386" s="82"/>
      <c r="J386" s="81"/>
      <c r="K386" s="81"/>
      <c r="L386" s="81"/>
    </row>
    <row r="387" spans="1:12" s="74" customFormat="1" ht="47.25">
      <c r="A387" s="78" t="s">
        <v>477</v>
      </c>
      <c r="B387" s="79" t="s">
        <v>547</v>
      </c>
      <c r="C387" s="79" t="s">
        <v>472</v>
      </c>
      <c r="D387" s="79" t="s">
        <v>117</v>
      </c>
      <c r="E387" s="79" t="s">
        <v>551</v>
      </c>
      <c r="F387" s="79" t="s">
        <v>478</v>
      </c>
      <c r="G387" s="82">
        <v>57048.1</v>
      </c>
      <c r="H387" s="82">
        <v>0</v>
      </c>
      <c r="I387" s="82">
        <f>SUM(G387:H387)</f>
        <v>57048.1</v>
      </c>
      <c r="J387" s="81"/>
      <c r="K387" s="79"/>
      <c r="L387" s="81"/>
    </row>
    <row r="388" spans="1:12" s="74" customFormat="1" ht="15.75" hidden="1">
      <c r="A388" s="92" t="s">
        <v>552</v>
      </c>
      <c r="B388" s="79" t="s">
        <v>547</v>
      </c>
      <c r="C388" s="79" t="s">
        <v>472</v>
      </c>
      <c r="D388" s="79" t="s">
        <v>117</v>
      </c>
      <c r="E388" s="79" t="s">
        <v>551</v>
      </c>
      <c r="F388" s="79" t="s">
        <v>480</v>
      </c>
      <c r="G388" s="82"/>
      <c r="H388" s="79"/>
      <c r="I388" s="82"/>
      <c r="J388" s="81"/>
      <c r="K388" s="81"/>
      <c r="L388" s="81"/>
    </row>
    <row r="389" spans="1:12" s="74" customFormat="1" ht="15.75">
      <c r="A389" s="92" t="s">
        <v>553</v>
      </c>
      <c r="B389" s="89" t="s">
        <v>547</v>
      </c>
      <c r="C389" s="89" t="s">
        <v>472</v>
      </c>
      <c r="D389" s="89" t="s">
        <v>117</v>
      </c>
      <c r="E389" s="89" t="s">
        <v>466</v>
      </c>
      <c r="F389" s="79"/>
      <c r="G389" s="82">
        <f>G390</f>
        <v>0</v>
      </c>
      <c r="H389" s="82">
        <f>H390</f>
        <v>8303</v>
      </c>
      <c r="I389" s="82">
        <f>I390</f>
        <v>8303</v>
      </c>
      <c r="J389" s="81"/>
      <c r="K389" s="81"/>
      <c r="L389" s="81"/>
    </row>
    <row r="390" spans="1:12" s="74" customFormat="1" ht="66" customHeight="1">
      <c r="A390" s="78" t="s">
        <v>554</v>
      </c>
      <c r="B390" s="89" t="s">
        <v>547</v>
      </c>
      <c r="C390" s="89" t="s">
        <v>472</v>
      </c>
      <c r="D390" s="89" t="s">
        <v>117</v>
      </c>
      <c r="E390" s="89" t="s">
        <v>555</v>
      </c>
      <c r="F390" s="89"/>
      <c r="G390" s="82">
        <f>SUM(G391:G392)</f>
        <v>0</v>
      </c>
      <c r="H390" s="82">
        <f>SUM(H391:H392)</f>
        <v>8303</v>
      </c>
      <c r="I390" s="82">
        <f>SUM(I391:I392)</f>
        <v>8303</v>
      </c>
      <c r="J390" s="81"/>
      <c r="K390" s="81"/>
      <c r="L390" s="81"/>
    </row>
    <row r="391" spans="1:12" s="74" customFormat="1" ht="15.75">
      <c r="A391" s="92" t="s">
        <v>403</v>
      </c>
      <c r="B391" s="89" t="s">
        <v>547</v>
      </c>
      <c r="C391" s="89" t="s">
        <v>472</v>
      </c>
      <c r="D391" s="89" t="s">
        <v>117</v>
      </c>
      <c r="E391" s="89" t="s">
        <v>555</v>
      </c>
      <c r="F391" s="89" t="s">
        <v>404</v>
      </c>
      <c r="G391" s="82"/>
      <c r="H391" s="91">
        <v>1915.7</v>
      </c>
      <c r="I391" s="82">
        <f>H391</f>
        <v>1915.7</v>
      </c>
      <c r="J391" s="91"/>
      <c r="K391" s="91"/>
      <c r="L391" s="91"/>
    </row>
    <row r="392" spans="1:12" s="74" customFormat="1" ht="15.75">
      <c r="A392" s="78" t="s">
        <v>479</v>
      </c>
      <c r="B392" s="89" t="s">
        <v>547</v>
      </c>
      <c r="C392" s="89" t="s">
        <v>472</v>
      </c>
      <c r="D392" s="89" t="s">
        <v>117</v>
      </c>
      <c r="E392" s="89" t="s">
        <v>555</v>
      </c>
      <c r="F392" s="89" t="s">
        <v>480</v>
      </c>
      <c r="G392" s="82"/>
      <c r="H392" s="91">
        <v>6387.3</v>
      </c>
      <c r="I392" s="82">
        <f>SUM(G392:H392)</f>
        <v>6387.3</v>
      </c>
      <c r="J392" s="91"/>
      <c r="K392" s="91"/>
      <c r="L392" s="91"/>
    </row>
    <row r="393" spans="1:12" s="74" customFormat="1" ht="15.75">
      <c r="A393" s="78" t="s">
        <v>300</v>
      </c>
      <c r="B393" s="79" t="s">
        <v>547</v>
      </c>
      <c r="C393" s="79" t="s">
        <v>472</v>
      </c>
      <c r="D393" s="79" t="s">
        <v>117</v>
      </c>
      <c r="E393" s="79" t="s">
        <v>301</v>
      </c>
      <c r="F393" s="79"/>
      <c r="G393" s="82">
        <f>SUM(G394,G397)</f>
        <v>9683</v>
      </c>
      <c r="H393" s="82">
        <f>SUM(H394,H397)</f>
        <v>-523.68</v>
      </c>
      <c r="I393" s="82">
        <f>SUM(I394,I397)</f>
        <v>9159.32</v>
      </c>
      <c r="J393" s="81"/>
      <c r="K393" s="81"/>
      <c r="L393" s="81"/>
    </row>
    <row r="394" spans="1:12" s="74" customFormat="1" ht="63" hidden="1">
      <c r="A394" s="78" t="s">
        <v>556</v>
      </c>
      <c r="B394" s="79" t="s">
        <v>547</v>
      </c>
      <c r="C394" s="79" t="s">
        <v>472</v>
      </c>
      <c r="D394" s="79" t="s">
        <v>117</v>
      </c>
      <c r="E394" s="79" t="s">
        <v>415</v>
      </c>
      <c r="F394" s="79"/>
      <c r="G394" s="82">
        <f>SUM(G395:G396)</f>
        <v>0</v>
      </c>
      <c r="H394" s="82">
        <f>SUM(H395:H396)</f>
        <v>0</v>
      </c>
      <c r="I394" s="82">
        <f>SUM(I395:I396)</f>
        <v>0</v>
      </c>
      <c r="J394" s="81"/>
      <c r="K394" s="81"/>
      <c r="L394" s="81"/>
    </row>
    <row r="395" spans="1:12" s="74" customFormat="1" ht="47.25" hidden="1">
      <c r="A395" s="78" t="s">
        <v>409</v>
      </c>
      <c r="B395" s="79" t="s">
        <v>547</v>
      </c>
      <c r="C395" s="79" t="s">
        <v>472</v>
      </c>
      <c r="D395" s="79" t="s">
        <v>117</v>
      </c>
      <c r="E395" s="79" t="s">
        <v>415</v>
      </c>
      <c r="F395" s="79" t="s">
        <v>419</v>
      </c>
      <c r="G395" s="82"/>
      <c r="H395" s="82"/>
      <c r="I395" s="82"/>
      <c r="J395" s="81"/>
      <c r="K395" s="81"/>
      <c r="L395" s="81"/>
    </row>
    <row r="396" spans="1:12" s="74" customFormat="1" ht="47.25" hidden="1">
      <c r="A396" s="78" t="s">
        <v>477</v>
      </c>
      <c r="B396" s="79" t="s">
        <v>547</v>
      </c>
      <c r="C396" s="79" t="s">
        <v>472</v>
      </c>
      <c r="D396" s="79" t="s">
        <v>117</v>
      </c>
      <c r="E396" s="79" t="s">
        <v>415</v>
      </c>
      <c r="F396" s="79" t="s">
        <v>478</v>
      </c>
      <c r="G396" s="82"/>
      <c r="H396" s="82"/>
      <c r="I396" s="82"/>
      <c r="J396" s="81"/>
      <c r="K396" s="81"/>
      <c r="L396" s="81"/>
    </row>
    <row r="397" spans="1:12" s="74" customFormat="1" ht="63">
      <c r="A397" s="78" t="s">
        <v>557</v>
      </c>
      <c r="B397" s="79" t="s">
        <v>547</v>
      </c>
      <c r="C397" s="79" t="s">
        <v>472</v>
      </c>
      <c r="D397" s="79" t="s">
        <v>117</v>
      </c>
      <c r="E397" s="79" t="s">
        <v>558</v>
      </c>
      <c r="F397" s="79"/>
      <c r="G397" s="82">
        <f>SUM(G398:G403)</f>
        <v>9683</v>
      </c>
      <c r="H397" s="82">
        <f>SUM(H398:H403)</f>
        <v>-523.68</v>
      </c>
      <c r="I397" s="82">
        <f>SUM(I398:I403)</f>
        <v>9159.32</v>
      </c>
      <c r="J397" s="81"/>
      <c r="K397" s="81"/>
      <c r="L397" s="81"/>
    </row>
    <row r="398" spans="1:12" s="74" customFormat="1" ht="47.25" hidden="1">
      <c r="A398" s="78" t="s">
        <v>409</v>
      </c>
      <c r="B398" s="79" t="s">
        <v>547</v>
      </c>
      <c r="C398" s="79" t="s">
        <v>472</v>
      </c>
      <c r="D398" s="79" t="s">
        <v>117</v>
      </c>
      <c r="E398" s="79" t="s">
        <v>558</v>
      </c>
      <c r="F398" s="79" t="s">
        <v>419</v>
      </c>
      <c r="G398" s="82"/>
      <c r="H398" s="79"/>
      <c r="I398" s="82"/>
      <c r="J398" s="81"/>
      <c r="K398" s="81"/>
      <c r="L398" s="81"/>
    </row>
    <row r="399" spans="1:12" s="74" customFormat="1" ht="47.25" hidden="1">
      <c r="A399" s="78" t="s">
        <v>477</v>
      </c>
      <c r="B399" s="79" t="s">
        <v>547</v>
      </c>
      <c r="C399" s="79" t="s">
        <v>472</v>
      </c>
      <c r="D399" s="79" t="s">
        <v>117</v>
      </c>
      <c r="E399" s="79" t="s">
        <v>558</v>
      </c>
      <c r="F399" s="79" t="s">
        <v>478</v>
      </c>
      <c r="G399" s="82"/>
      <c r="H399" s="79"/>
      <c r="I399" s="82"/>
      <c r="J399" s="81"/>
      <c r="K399" s="81"/>
      <c r="L399" s="81"/>
    </row>
    <row r="400" spans="1:12" s="74" customFormat="1" ht="31.5">
      <c r="A400" s="78" t="s">
        <v>288</v>
      </c>
      <c r="B400" s="79" t="s">
        <v>547</v>
      </c>
      <c r="C400" s="79" t="s">
        <v>472</v>
      </c>
      <c r="D400" s="79" t="s">
        <v>117</v>
      </c>
      <c r="E400" s="79" t="s">
        <v>558</v>
      </c>
      <c r="F400" s="79" t="s">
        <v>289</v>
      </c>
      <c r="G400" s="82"/>
      <c r="H400" s="82">
        <v>9.99</v>
      </c>
      <c r="I400" s="82">
        <f>SUM(G400:H400)</f>
        <v>9.99</v>
      </c>
      <c r="J400" s="81"/>
      <c r="K400" s="81"/>
      <c r="L400" s="81"/>
    </row>
    <row r="401" spans="1:12" s="74" customFormat="1" ht="31.5">
      <c r="A401" s="78" t="s">
        <v>458</v>
      </c>
      <c r="B401" s="79" t="s">
        <v>547</v>
      </c>
      <c r="C401" s="79" t="s">
        <v>472</v>
      </c>
      <c r="D401" s="79" t="s">
        <v>117</v>
      </c>
      <c r="E401" s="79" t="s">
        <v>558</v>
      </c>
      <c r="F401" s="79" t="s">
        <v>459</v>
      </c>
      <c r="G401" s="82">
        <v>4952.6</v>
      </c>
      <c r="H401" s="82">
        <v>-523.68</v>
      </c>
      <c r="I401" s="82">
        <f>SUM(G401:H401)</f>
        <v>4428.92</v>
      </c>
      <c r="J401" s="79"/>
      <c r="K401" s="81"/>
      <c r="L401" s="81"/>
    </row>
    <row r="402" spans="1:12" s="74" customFormat="1" ht="31.5">
      <c r="A402" s="78" t="s">
        <v>290</v>
      </c>
      <c r="B402" s="79" t="s">
        <v>547</v>
      </c>
      <c r="C402" s="79" t="s">
        <v>472</v>
      </c>
      <c r="D402" s="79" t="s">
        <v>117</v>
      </c>
      <c r="E402" s="79" t="s">
        <v>558</v>
      </c>
      <c r="F402" s="79" t="s">
        <v>291</v>
      </c>
      <c r="G402" s="82">
        <f>9730.4-5000-965</f>
        <v>3765.3999999999996</v>
      </c>
      <c r="H402" s="82">
        <v>-9.99</v>
      </c>
      <c r="I402" s="82">
        <f>SUM(G402:H402)</f>
        <v>3755.41</v>
      </c>
      <c r="J402" s="81"/>
      <c r="K402" s="81"/>
      <c r="L402" s="81"/>
    </row>
    <row r="403" spans="1:12" s="74" customFormat="1" ht="15.75">
      <c r="A403" s="78" t="s">
        <v>322</v>
      </c>
      <c r="B403" s="79" t="s">
        <v>547</v>
      </c>
      <c r="C403" s="79" t="s">
        <v>472</v>
      </c>
      <c r="D403" s="79" t="s">
        <v>117</v>
      </c>
      <c r="E403" s="79" t="s">
        <v>558</v>
      </c>
      <c r="F403" s="79" t="s">
        <v>323</v>
      </c>
      <c r="G403" s="82">
        <v>965</v>
      </c>
      <c r="H403" s="79"/>
      <c r="I403" s="82">
        <f>SUM(G403:H403)</f>
        <v>965</v>
      </c>
      <c r="J403" s="81"/>
      <c r="K403" s="81"/>
      <c r="L403" s="81"/>
    </row>
    <row r="404" spans="1:12" s="74" customFormat="1" ht="15.75">
      <c r="A404" s="78" t="s">
        <v>473</v>
      </c>
      <c r="B404" s="79" t="s">
        <v>547</v>
      </c>
      <c r="C404" s="79" t="s">
        <v>472</v>
      </c>
      <c r="D404" s="79" t="s">
        <v>127</v>
      </c>
      <c r="E404" s="79"/>
      <c r="F404" s="79"/>
      <c r="G404" s="80">
        <f>SUM(G405,G411,G417,G429,G425,G421)</f>
        <v>154735.5</v>
      </c>
      <c r="H404" s="80">
        <f>SUM(H405,H411,H417,H429,H425,H421)</f>
        <v>3289.577</v>
      </c>
      <c r="I404" s="80">
        <f>SUM(I405,I411,I417,I429,I425,I421)</f>
        <v>158025.07700000002</v>
      </c>
      <c r="J404" s="81"/>
      <c r="K404" s="81"/>
      <c r="L404" s="81"/>
    </row>
    <row r="405" spans="1:12" s="74" customFormat="1" ht="31.5">
      <c r="A405" s="78" t="s">
        <v>559</v>
      </c>
      <c r="B405" s="79" t="s">
        <v>547</v>
      </c>
      <c r="C405" s="79" t="s">
        <v>472</v>
      </c>
      <c r="D405" s="79" t="s">
        <v>127</v>
      </c>
      <c r="E405" s="79" t="s">
        <v>560</v>
      </c>
      <c r="F405" s="79"/>
      <c r="G405" s="82">
        <f>SUM(G406)</f>
        <v>131965.9</v>
      </c>
      <c r="H405" s="82">
        <f>SUM(H406)</f>
        <v>-1614.6</v>
      </c>
      <c r="I405" s="82">
        <f>SUM(I406)</f>
        <v>130351.3</v>
      </c>
      <c r="J405" s="81"/>
      <c r="K405" s="81"/>
      <c r="L405" s="81"/>
    </row>
    <row r="406" spans="1:12" s="74" customFormat="1" ht="31.5">
      <c r="A406" s="78" t="s">
        <v>407</v>
      </c>
      <c r="B406" s="79" t="s">
        <v>547</v>
      </c>
      <c r="C406" s="79" t="s">
        <v>472</v>
      </c>
      <c r="D406" s="79" t="s">
        <v>127</v>
      </c>
      <c r="E406" s="79" t="s">
        <v>561</v>
      </c>
      <c r="F406" s="79"/>
      <c r="G406" s="82">
        <f>SUM(G407:G410)</f>
        <v>131965.9</v>
      </c>
      <c r="H406" s="82">
        <f>SUM(H407:H410)</f>
        <v>-1614.6</v>
      </c>
      <c r="I406" s="82">
        <f>SUM(I407:I410)</f>
        <v>130351.3</v>
      </c>
      <c r="J406" s="81"/>
      <c r="K406" s="81"/>
      <c r="L406" s="81"/>
    </row>
    <row r="407" spans="1:21" s="74" customFormat="1" ht="47.25">
      <c r="A407" s="78" t="s">
        <v>409</v>
      </c>
      <c r="B407" s="79" t="s">
        <v>547</v>
      </c>
      <c r="C407" s="79" t="s">
        <v>472</v>
      </c>
      <c r="D407" s="79" t="s">
        <v>127</v>
      </c>
      <c r="E407" s="79" t="s">
        <v>561</v>
      </c>
      <c r="F407" s="79" t="s">
        <v>419</v>
      </c>
      <c r="G407" s="82">
        <f>34887.8+0.3-114.2+87637.7-3600</f>
        <v>118811.6</v>
      </c>
      <c r="H407" s="82">
        <v>-1614.6</v>
      </c>
      <c r="I407" s="82">
        <f>SUM(G407:H407)</f>
        <v>117197</v>
      </c>
      <c r="J407" s="81"/>
      <c r="K407" s="81"/>
      <c r="L407" s="81"/>
      <c r="U407" s="74">
        <v>413.2</v>
      </c>
    </row>
    <row r="408" spans="1:12" s="74" customFormat="1" ht="15.75" hidden="1">
      <c r="A408" s="92" t="s">
        <v>403</v>
      </c>
      <c r="B408" s="79" t="s">
        <v>547</v>
      </c>
      <c r="C408" s="79" t="s">
        <v>472</v>
      </c>
      <c r="D408" s="79" t="s">
        <v>127</v>
      </c>
      <c r="E408" s="79" t="s">
        <v>561</v>
      </c>
      <c r="F408" s="79" t="s">
        <v>404</v>
      </c>
      <c r="G408" s="82"/>
      <c r="H408" s="79"/>
      <c r="I408" s="82"/>
      <c r="J408" s="81"/>
      <c r="K408" s="81"/>
      <c r="L408" s="81"/>
    </row>
    <row r="409" spans="1:12" s="74" customFormat="1" ht="47.25">
      <c r="A409" s="78" t="s">
        <v>477</v>
      </c>
      <c r="B409" s="79" t="s">
        <v>547</v>
      </c>
      <c r="C409" s="79" t="s">
        <v>472</v>
      </c>
      <c r="D409" s="79" t="s">
        <v>127</v>
      </c>
      <c r="E409" s="79" t="s">
        <v>561</v>
      </c>
      <c r="F409" s="79" t="s">
        <v>478</v>
      </c>
      <c r="G409" s="82">
        <f>6009-59.1+7204.4</f>
        <v>13154.3</v>
      </c>
      <c r="H409" s="79"/>
      <c r="I409" s="82">
        <f>SUM(G409:H409)</f>
        <v>13154.3</v>
      </c>
      <c r="J409" s="81"/>
      <c r="K409" s="81"/>
      <c r="L409" s="81"/>
    </row>
    <row r="410" spans="1:12" s="74" customFormat="1" ht="15.75" hidden="1">
      <c r="A410" s="92" t="s">
        <v>479</v>
      </c>
      <c r="B410" s="79" t="s">
        <v>547</v>
      </c>
      <c r="C410" s="79" t="s">
        <v>472</v>
      </c>
      <c r="D410" s="79" t="s">
        <v>127</v>
      </c>
      <c r="E410" s="79" t="s">
        <v>561</v>
      </c>
      <c r="F410" s="79" t="s">
        <v>480</v>
      </c>
      <c r="G410" s="82"/>
      <c r="H410" s="79"/>
      <c r="I410" s="82"/>
      <c r="J410" s="81"/>
      <c r="K410" s="81"/>
      <c r="L410" s="81"/>
    </row>
    <row r="411" spans="1:12" s="74" customFormat="1" ht="15.75">
      <c r="A411" s="78" t="s">
        <v>474</v>
      </c>
      <c r="B411" s="79" t="s">
        <v>547</v>
      </c>
      <c r="C411" s="79" t="s">
        <v>472</v>
      </c>
      <c r="D411" s="79" t="s">
        <v>127</v>
      </c>
      <c r="E411" s="79" t="s">
        <v>475</v>
      </c>
      <c r="F411" s="79"/>
      <c r="G411" s="82">
        <f>SUM(G412)</f>
        <v>14943.2</v>
      </c>
      <c r="H411" s="82">
        <f>SUM(H412)</f>
        <v>0</v>
      </c>
      <c r="I411" s="82">
        <f>SUM(I412)</f>
        <v>14943.2</v>
      </c>
      <c r="J411" s="81"/>
      <c r="K411" s="81"/>
      <c r="L411" s="81"/>
    </row>
    <row r="412" spans="1:12" s="74" customFormat="1" ht="31.5">
      <c r="A412" s="78" t="s">
        <v>407</v>
      </c>
      <c r="B412" s="79" t="s">
        <v>547</v>
      </c>
      <c r="C412" s="79" t="s">
        <v>472</v>
      </c>
      <c r="D412" s="79" t="s">
        <v>127</v>
      </c>
      <c r="E412" s="79" t="s">
        <v>476</v>
      </c>
      <c r="F412" s="79"/>
      <c r="G412" s="82">
        <f>SUM(G413:G416)</f>
        <v>14943.2</v>
      </c>
      <c r="H412" s="82">
        <f>SUM(H413:H416)</f>
        <v>0</v>
      </c>
      <c r="I412" s="82">
        <f>SUM(I413:I416)</f>
        <v>14943.2</v>
      </c>
      <c r="J412" s="81"/>
      <c r="K412" s="81"/>
      <c r="L412" s="81"/>
    </row>
    <row r="413" spans="1:21" s="74" customFormat="1" ht="47.25">
      <c r="A413" s="78" t="s">
        <v>409</v>
      </c>
      <c r="B413" s="79" t="s">
        <v>547</v>
      </c>
      <c r="C413" s="79" t="s">
        <v>472</v>
      </c>
      <c r="D413" s="79" t="s">
        <v>127</v>
      </c>
      <c r="E413" s="79" t="s">
        <v>476</v>
      </c>
      <c r="F413" s="79" t="s">
        <v>419</v>
      </c>
      <c r="G413" s="82">
        <v>1512.5</v>
      </c>
      <c r="H413" s="79"/>
      <c r="I413" s="82">
        <f>SUM(G413:H413)</f>
        <v>1512.5</v>
      </c>
      <c r="J413" s="81"/>
      <c r="K413" s="81"/>
      <c r="L413" s="81"/>
      <c r="U413" s="74">
        <v>140.2</v>
      </c>
    </row>
    <row r="414" spans="1:12" s="74" customFormat="1" ht="15.75" hidden="1">
      <c r="A414" s="92" t="s">
        <v>403</v>
      </c>
      <c r="B414" s="79" t="s">
        <v>547</v>
      </c>
      <c r="C414" s="79" t="s">
        <v>472</v>
      </c>
      <c r="D414" s="79" t="s">
        <v>127</v>
      </c>
      <c r="E414" s="79" t="s">
        <v>476</v>
      </c>
      <c r="F414" s="79" t="s">
        <v>404</v>
      </c>
      <c r="G414" s="82"/>
      <c r="H414" s="79"/>
      <c r="I414" s="82"/>
      <c r="J414" s="81"/>
      <c r="K414" s="81"/>
      <c r="L414" s="81"/>
    </row>
    <row r="415" spans="1:12" s="74" customFormat="1" ht="47.25">
      <c r="A415" s="78" t="s">
        <v>477</v>
      </c>
      <c r="B415" s="79" t="s">
        <v>547</v>
      </c>
      <c r="C415" s="79" t="s">
        <v>472</v>
      </c>
      <c r="D415" s="79" t="s">
        <v>127</v>
      </c>
      <c r="E415" s="79" t="s">
        <v>476</v>
      </c>
      <c r="F415" s="79" t="s">
        <v>478</v>
      </c>
      <c r="G415" s="82">
        <f>13730.7-300</f>
        <v>13430.7</v>
      </c>
      <c r="H415" s="79"/>
      <c r="I415" s="82">
        <f>SUM(G415:H415)</f>
        <v>13430.7</v>
      </c>
      <c r="J415" s="81"/>
      <c r="K415" s="79"/>
      <c r="L415" s="81"/>
    </row>
    <row r="416" spans="1:12" s="74" customFormat="1" ht="15.75" hidden="1">
      <c r="A416" s="92" t="s">
        <v>552</v>
      </c>
      <c r="B416" s="79" t="s">
        <v>547</v>
      </c>
      <c r="C416" s="79" t="s">
        <v>472</v>
      </c>
      <c r="D416" s="79" t="s">
        <v>127</v>
      </c>
      <c r="E416" s="79" t="s">
        <v>476</v>
      </c>
      <c r="F416" s="79" t="s">
        <v>480</v>
      </c>
      <c r="G416" s="82"/>
      <c r="H416" s="79"/>
      <c r="I416" s="82"/>
      <c r="J416" s="81"/>
      <c r="K416" s="81"/>
      <c r="L416" s="81"/>
    </row>
    <row r="417" spans="1:12" s="74" customFormat="1" ht="15.75">
      <c r="A417" s="87" t="s">
        <v>562</v>
      </c>
      <c r="B417" s="89" t="s">
        <v>547</v>
      </c>
      <c r="C417" s="89" t="s">
        <v>472</v>
      </c>
      <c r="D417" s="89" t="s">
        <v>127</v>
      </c>
      <c r="E417" s="89" t="s">
        <v>563</v>
      </c>
      <c r="F417" s="89"/>
      <c r="G417" s="82">
        <f>G418</f>
        <v>0</v>
      </c>
      <c r="H417" s="82">
        <f>H418</f>
        <v>1822.507</v>
      </c>
      <c r="I417" s="82">
        <f>I418</f>
        <v>1822.507</v>
      </c>
      <c r="J417" s="81"/>
      <c r="K417" s="81"/>
      <c r="L417" s="81"/>
    </row>
    <row r="418" spans="1:12" s="74" customFormat="1" ht="19.5" customHeight="1">
      <c r="A418" s="78" t="s">
        <v>564</v>
      </c>
      <c r="B418" s="79" t="s">
        <v>547</v>
      </c>
      <c r="C418" s="79" t="s">
        <v>472</v>
      </c>
      <c r="D418" s="79" t="s">
        <v>127</v>
      </c>
      <c r="E418" s="79" t="s">
        <v>565</v>
      </c>
      <c r="F418" s="79"/>
      <c r="G418" s="82">
        <f>SUM(G419:G420)</f>
        <v>0</v>
      </c>
      <c r="H418" s="82">
        <f>SUM(H419:H420)</f>
        <v>1822.507</v>
      </c>
      <c r="I418" s="82">
        <f>SUM(I419:I420)</f>
        <v>1822.507</v>
      </c>
      <c r="J418" s="81"/>
      <c r="K418" s="81"/>
      <c r="L418" s="81"/>
    </row>
    <row r="419" spans="1:12" s="74" customFormat="1" ht="15.75">
      <c r="A419" s="92" t="s">
        <v>403</v>
      </c>
      <c r="B419" s="79" t="s">
        <v>547</v>
      </c>
      <c r="C419" s="79" t="s">
        <v>472</v>
      </c>
      <c r="D419" s="79" t="s">
        <v>127</v>
      </c>
      <c r="E419" s="79" t="s">
        <v>565</v>
      </c>
      <c r="F419" s="79" t="s">
        <v>404</v>
      </c>
      <c r="G419" s="82">
        <v>0</v>
      </c>
      <c r="H419" s="82">
        <v>1822.507</v>
      </c>
      <c r="I419" s="82">
        <f>SUM(G419:H419)</f>
        <v>1822.507</v>
      </c>
      <c r="J419" s="81"/>
      <c r="K419" s="79"/>
      <c r="L419" s="81"/>
    </row>
    <row r="420" spans="1:12" s="74" customFormat="1" ht="15.75" hidden="1">
      <c r="A420" s="92" t="s">
        <v>552</v>
      </c>
      <c r="B420" s="79" t="s">
        <v>547</v>
      </c>
      <c r="C420" s="79" t="s">
        <v>472</v>
      </c>
      <c r="D420" s="79" t="s">
        <v>127</v>
      </c>
      <c r="E420" s="79" t="s">
        <v>566</v>
      </c>
      <c r="F420" s="79" t="s">
        <v>480</v>
      </c>
      <c r="G420" s="82">
        <v>0</v>
      </c>
      <c r="H420" s="91">
        <v>0</v>
      </c>
      <c r="I420" s="82">
        <f>SUM(G420:H420)</f>
        <v>0</v>
      </c>
      <c r="J420" s="81"/>
      <c r="K420" s="81"/>
      <c r="L420" s="81"/>
    </row>
    <row r="421" spans="1:12" s="74" customFormat="1" ht="15.75">
      <c r="A421" s="101" t="s">
        <v>423</v>
      </c>
      <c r="B421" s="79" t="s">
        <v>547</v>
      </c>
      <c r="C421" s="79" t="s">
        <v>472</v>
      </c>
      <c r="D421" s="79" t="s">
        <v>127</v>
      </c>
      <c r="E421" s="79" t="s">
        <v>424</v>
      </c>
      <c r="F421" s="79"/>
      <c r="G421" s="82">
        <f>G422</f>
        <v>275</v>
      </c>
      <c r="H421" s="91">
        <f>H422</f>
        <v>2531</v>
      </c>
      <c r="I421" s="82">
        <f>I422</f>
        <v>2806.0000000000005</v>
      </c>
      <c r="J421" s="81"/>
      <c r="K421" s="81"/>
      <c r="L421" s="81"/>
    </row>
    <row r="422" spans="1:12" s="74" customFormat="1" ht="31.5">
      <c r="A422" s="78" t="s">
        <v>567</v>
      </c>
      <c r="B422" s="79" t="s">
        <v>547</v>
      </c>
      <c r="C422" s="79" t="s">
        <v>472</v>
      </c>
      <c r="D422" s="79" t="s">
        <v>127</v>
      </c>
      <c r="E422" s="79" t="s">
        <v>568</v>
      </c>
      <c r="F422" s="79"/>
      <c r="G422" s="82">
        <f>SUM(G423:G424)</f>
        <v>275</v>
      </c>
      <c r="H422" s="82">
        <f>SUM(H423:H424)</f>
        <v>2531</v>
      </c>
      <c r="I422" s="82">
        <f>SUM(I423:I424)</f>
        <v>2806.0000000000005</v>
      </c>
      <c r="J422" s="81"/>
      <c r="K422" s="81"/>
      <c r="L422" s="81"/>
    </row>
    <row r="423" spans="1:12" s="74" customFormat="1" ht="15.75">
      <c r="A423" s="92" t="s">
        <v>403</v>
      </c>
      <c r="B423" s="79" t="s">
        <v>547</v>
      </c>
      <c r="C423" s="79" t="s">
        <v>472</v>
      </c>
      <c r="D423" s="79" t="s">
        <v>127</v>
      </c>
      <c r="E423" s="79" t="s">
        <v>568</v>
      </c>
      <c r="F423" s="79" t="s">
        <v>404</v>
      </c>
      <c r="G423" s="82">
        <v>259.3</v>
      </c>
      <c r="H423" s="91">
        <f>420.1+1936.2</f>
        <v>2356.3</v>
      </c>
      <c r="I423" s="82">
        <f>SUM(G423:H423)</f>
        <v>2615.6000000000004</v>
      </c>
      <c r="J423" s="81"/>
      <c r="K423" s="81"/>
      <c r="L423" s="81"/>
    </row>
    <row r="424" spans="1:12" s="74" customFormat="1" ht="15.75">
      <c r="A424" s="78" t="s">
        <v>479</v>
      </c>
      <c r="B424" s="79" t="s">
        <v>547</v>
      </c>
      <c r="C424" s="79" t="s">
        <v>472</v>
      </c>
      <c r="D424" s="79" t="s">
        <v>127</v>
      </c>
      <c r="E424" s="79" t="s">
        <v>568</v>
      </c>
      <c r="F424" s="79" t="s">
        <v>480</v>
      </c>
      <c r="G424" s="82">
        <v>15.7</v>
      </c>
      <c r="H424" s="91">
        <f>22.9+151.8</f>
        <v>174.70000000000002</v>
      </c>
      <c r="I424" s="82">
        <f>SUM(G424:H424)</f>
        <v>190.4</v>
      </c>
      <c r="J424" s="81"/>
      <c r="K424" s="81"/>
      <c r="L424" s="81"/>
    </row>
    <row r="425" spans="1:12" s="74" customFormat="1" ht="15.75">
      <c r="A425" s="92" t="s">
        <v>553</v>
      </c>
      <c r="B425" s="79" t="s">
        <v>547</v>
      </c>
      <c r="C425" s="79" t="s">
        <v>472</v>
      </c>
      <c r="D425" s="79" t="s">
        <v>127</v>
      </c>
      <c r="E425" s="79" t="s">
        <v>466</v>
      </c>
      <c r="F425" s="79"/>
      <c r="G425" s="82">
        <f>G426</f>
        <v>6352.599999999999</v>
      </c>
      <c r="H425" s="91">
        <f>H426</f>
        <v>0</v>
      </c>
      <c r="I425" s="82">
        <f>I426</f>
        <v>6352.599999999999</v>
      </c>
      <c r="J425" s="81"/>
      <c r="K425" s="81"/>
      <c r="L425" s="81"/>
    </row>
    <row r="426" spans="1:12" s="74" customFormat="1" ht="31.5">
      <c r="A426" s="92" t="s">
        <v>569</v>
      </c>
      <c r="B426" s="79" t="s">
        <v>547</v>
      </c>
      <c r="C426" s="79" t="s">
        <v>472</v>
      </c>
      <c r="D426" s="79" t="s">
        <v>127</v>
      </c>
      <c r="E426" s="79" t="s">
        <v>570</v>
      </c>
      <c r="F426" s="79"/>
      <c r="G426" s="91">
        <f>SUM(G427:G428)</f>
        <v>6352.599999999999</v>
      </c>
      <c r="H426" s="91">
        <f>SUM(H427:H428)</f>
        <v>0</v>
      </c>
      <c r="I426" s="91">
        <f>SUM(I427:I428)</f>
        <v>6352.599999999999</v>
      </c>
      <c r="J426" s="81"/>
      <c r="K426" s="81"/>
      <c r="L426" s="81"/>
    </row>
    <row r="427" spans="1:12" s="74" customFormat="1" ht="15.75">
      <c r="A427" s="92" t="s">
        <v>403</v>
      </c>
      <c r="B427" s="79" t="s">
        <v>547</v>
      </c>
      <c r="C427" s="79" t="s">
        <v>472</v>
      </c>
      <c r="D427" s="79" t="s">
        <v>127</v>
      </c>
      <c r="E427" s="79" t="s">
        <v>570</v>
      </c>
      <c r="F427" s="79" t="s">
        <v>404</v>
      </c>
      <c r="G427" s="82">
        <v>5846.66</v>
      </c>
      <c r="H427" s="91">
        <v>0</v>
      </c>
      <c r="I427" s="82">
        <f>SUM(G427:H427)</f>
        <v>5846.66</v>
      </c>
      <c r="J427" s="81"/>
      <c r="K427" s="81"/>
      <c r="L427" s="81"/>
    </row>
    <row r="428" spans="1:12" s="74" customFormat="1" ht="15.75">
      <c r="A428" s="92" t="s">
        <v>552</v>
      </c>
      <c r="B428" s="79" t="s">
        <v>547</v>
      </c>
      <c r="C428" s="79" t="s">
        <v>472</v>
      </c>
      <c r="D428" s="79" t="s">
        <v>127</v>
      </c>
      <c r="E428" s="79" t="s">
        <v>570</v>
      </c>
      <c r="F428" s="79" t="s">
        <v>480</v>
      </c>
      <c r="G428" s="82">
        <v>505.94</v>
      </c>
      <c r="H428" s="91">
        <v>0</v>
      </c>
      <c r="I428" s="82">
        <f>SUM(G428:H428)</f>
        <v>505.94</v>
      </c>
      <c r="J428" s="81"/>
      <c r="K428" s="81"/>
      <c r="L428" s="81"/>
    </row>
    <row r="429" spans="1:12" s="74" customFormat="1" ht="15.75">
      <c r="A429" s="78" t="s">
        <v>300</v>
      </c>
      <c r="B429" s="79" t="s">
        <v>547</v>
      </c>
      <c r="C429" s="79" t="s">
        <v>472</v>
      </c>
      <c r="D429" s="79" t="s">
        <v>127</v>
      </c>
      <c r="E429" s="79" t="s">
        <v>301</v>
      </c>
      <c r="F429" s="79"/>
      <c r="G429" s="82">
        <f>SUM(G432,G435,G430)</f>
        <v>1198.8</v>
      </c>
      <c r="H429" s="82">
        <f>SUM(H432,H435,H430)</f>
        <v>550.67</v>
      </c>
      <c r="I429" s="82">
        <f>SUM(I432,I435,I430)</f>
        <v>1749.47</v>
      </c>
      <c r="J429" s="81"/>
      <c r="K429" s="81"/>
      <c r="L429" s="81"/>
    </row>
    <row r="430" spans="1:12" s="74" customFormat="1" ht="49.5" customHeight="1">
      <c r="A430" s="78" t="s">
        <v>516</v>
      </c>
      <c r="B430" s="79" t="s">
        <v>547</v>
      </c>
      <c r="C430" s="79" t="s">
        <v>472</v>
      </c>
      <c r="D430" s="79" t="s">
        <v>127</v>
      </c>
      <c r="E430" s="79" t="s">
        <v>517</v>
      </c>
      <c r="F430" s="79"/>
      <c r="G430" s="82">
        <f>G431</f>
        <v>0</v>
      </c>
      <c r="H430" s="82">
        <f>H431</f>
        <v>26.99</v>
      </c>
      <c r="I430" s="82">
        <f>I431</f>
        <v>26.99</v>
      </c>
      <c r="J430" s="81"/>
      <c r="K430" s="81"/>
      <c r="L430" s="81"/>
    </row>
    <row r="431" spans="1:12" s="74" customFormat="1" ht="15.75">
      <c r="A431" s="92" t="s">
        <v>403</v>
      </c>
      <c r="B431" s="79" t="s">
        <v>547</v>
      </c>
      <c r="C431" s="79" t="s">
        <v>472</v>
      </c>
      <c r="D431" s="79" t="s">
        <v>127</v>
      </c>
      <c r="E431" s="79" t="s">
        <v>517</v>
      </c>
      <c r="F431" s="79" t="s">
        <v>404</v>
      </c>
      <c r="G431" s="82"/>
      <c r="H431" s="82">
        <v>26.99</v>
      </c>
      <c r="I431" s="82">
        <f>SUM(G431:H431)</f>
        <v>26.99</v>
      </c>
      <c r="J431" s="81"/>
      <c r="K431" s="81"/>
      <c r="L431" s="81"/>
    </row>
    <row r="432" spans="1:12" s="74" customFormat="1" ht="63" hidden="1">
      <c r="A432" s="78" t="s">
        <v>556</v>
      </c>
      <c r="B432" s="79" t="s">
        <v>547</v>
      </c>
      <c r="C432" s="79" t="s">
        <v>472</v>
      </c>
      <c r="D432" s="79" t="s">
        <v>127</v>
      </c>
      <c r="E432" s="79" t="s">
        <v>415</v>
      </c>
      <c r="F432" s="79"/>
      <c r="G432" s="82">
        <f>SUM(G433:G434)</f>
        <v>0</v>
      </c>
      <c r="H432" s="82">
        <f>SUM(H433:H434)</f>
        <v>0</v>
      </c>
      <c r="I432" s="82">
        <f>SUM(I433:I434)</f>
        <v>0</v>
      </c>
      <c r="J432" s="81"/>
      <c r="K432" s="81"/>
      <c r="L432" s="81"/>
    </row>
    <row r="433" spans="1:12" s="74" customFormat="1" ht="47.25" hidden="1">
      <c r="A433" s="78" t="s">
        <v>409</v>
      </c>
      <c r="B433" s="79" t="s">
        <v>547</v>
      </c>
      <c r="C433" s="79" t="s">
        <v>472</v>
      </c>
      <c r="D433" s="79" t="s">
        <v>127</v>
      </c>
      <c r="E433" s="79" t="s">
        <v>415</v>
      </c>
      <c r="F433" s="79" t="s">
        <v>419</v>
      </c>
      <c r="G433" s="82"/>
      <c r="H433" s="82"/>
      <c r="I433" s="82"/>
      <c r="J433" s="81"/>
      <c r="K433" s="81"/>
      <c r="L433" s="81"/>
    </row>
    <row r="434" spans="1:12" s="74" customFormat="1" ht="47.25" hidden="1">
      <c r="A434" s="78" t="s">
        <v>477</v>
      </c>
      <c r="B434" s="79" t="s">
        <v>547</v>
      </c>
      <c r="C434" s="79" t="s">
        <v>472</v>
      </c>
      <c r="D434" s="79" t="s">
        <v>127</v>
      </c>
      <c r="E434" s="79" t="s">
        <v>415</v>
      </c>
      <c r="F434" s="79" t="s">
        <v>478</v>
      </c>
      <c r="G434" s="82"/>
      <c r="H434" s="82"/>
      <c r="I434" s="82"/>
      <c r="J434" s="81"/>
      <c r="K434" s="81"/>
      <c r="L434" s="81"/>
    </row>
    <row r="435" spans="1:12" s="74" customFormat="1" ht="45.75" customHeight="1">
      <c r="A435" s="78" t="s">
        <v>571</v>
      </c>
      <c r="B435" s="79" t="s">
        <v>547</v>
      </c>
      <c r="C435" s="79" t="s">
        <v>472</v>
      </c>
      <c r="D435" s="79" t="s">
        <v>127</v>
      </c>
      <c r="E435" s="79" t="s">
        <v>558</v>
      </c>
      <c r="F435" s="79"/>
      <c r="G435" s="82">
        <f>SUM(G436:G438)</f>
        <v>1198.8</v>
      </c>
      <c r="H435" s="82">
        <f>SUM(H436:H438)</f>
        <v>523.68</v>
      </c>
      <c r="I435" s="82">
        <f>SUM(I436:I438)</f>
        <v>1722.48</v>
      </c>
      <c r="J435" s="81"/>
      <c r="K435" s="81"/>
      <c r="L435" s="81"/>
    </row>
    <row r="436" spans="1:12" s="74" customFormat="1" ht="31.5">
      <c r="A436" s="78" t="s">
        <v>458</v>
      </c>
      <c r="B436" s="79" t="s">
        <v>547</v>
      </c>
      <c r="C436" s="79" t="s">
        <v>472</v>
      </c>
      <c r="D436" s="79" t="s">
        <v>127</v>
      </c>
      <c r="E436" s="79" t="s">
        <v>558</v>
      </c>
      <c r="F436" s="79" t="s">
        <v>459</v>
      </c>
      <c r="G436" s="82">
        <v>47.4</v>
      </c>
      <c r="H436" s="82">
        <v>0</v>
      </c>
      <c r="I436" s="82">
        <f>SUM(G436:H436)</f>
        <v>47.4</v>
      </c>
      <c r="J436" s="81"/>
      <c r="K436" s="81"/>
      <c r="L436" s="81"/>
    </row>
    <row r="437" spans="1:12" s="74" customFormat="1" ht="15.75">
      <c r="A437" s="78" t="s">
        <v>403</v>
      </c>
      <c r="B437" s="79" t="s">
        <v>547</v>
      </c>
      <c r="C437" s="79" t="s">
        <v>472</v>
      </c>
      <c r="D437" s="79" t="s">
        <v>127</v>
      </c>
      <c r="E437" s="79" t="s">
        <v>558</v>
      </c>
      <c r="F437" s="79" t="s">
        <v>404</v>
      </c>
      <c r="G437" s="82">
        <v>1087.8</v>
      </c>
      <c r="H437" s="82">
        <f>523.68</f>
        <v>523.68</v>
      </c>
      <c r="I437" s="82">
        <f>SUM(G437:H437)</f>
        <v>1611.48</v>
      </c>
      <c r="J437" s="81"/>
      <c r="K437" s="81"/>
      <c r="L437" s="81"/>
    </row>
    <row r="438" spans="1:12" s="74" customFormat="1" ht="15.75">
      <c r="A438" s="78" t="s">
        <v>479</v>
      </c>
      <c r="B438" s="79" t="s">
        <v>547</v>
      </c>
      <c r="C438" s="79" t="s">
        <v>472</v>
      </c>
      <c r="D438" s="79" t="s">
        <v>127</v>
      </c>
      <c r="E438" s="79" t="s">
        <v>558</v>
      </c>
      <c r="F438" s="79" t="s">
        <v>480</v>
      </c>
      <c r="G438" s="82">
        <v>63.6</v>
      </c>
      <c r="H438" s="79"/>
      <c r="I438" s="82">
        <f>SUM(G438:H438)</f>
        <v>63.6</v>
      </c>
      <c r="J438" s="81"/>
      <c r="K438" s="81"/>
      <c r="L438" s="81"/>
    </row>
    <row r="439" spans="1:12" s="74" customFormat="1" ht="15.75">
      <c r="A439" s="78" t="s">
        <v>572</v>
      </c>
      <c r="B439" s="79" t="s">
        <v>547</v>
      </c>
      <c r="C439" s="79" t="s">
        <v>472</v>
      </c>
      <c r="D439" s="79" t="s">
        <v>472</v>
      </c>
      <c r="E439" s="79"/>
      <c r="F439" s="79"/>
      <c r="G439" s="80">
        <f>SUM(G440,G447)</f>
        <v>1322.4</v>
      </c>
      <c r="H439" s="80">
        <f>SUM(H440,H447)</f>
        <v>0</v>
      </c>
      <c r="I439" s="80">
        <f>SUM(I440,I447)</f>
        <v>1322.4</v>
      </c>
      <c r="J439" s="81"/>
      <c r="K439" s="81"/>
      <c r="L439" s="81"/>
    </row>
    <row r="440" spans="1:12" s="74" customFormat="1" ht="31.5">
      <c r="A440" s="78" t="s">
        <v>573</v>
      </c>
      <c r="B440" s="79" t="s">
        <v>547</v>
      </c>
      <c r="C440" s="79" t="s">
        <v>472</v>
      </c>
      <c r="D440" s="79" t="s">
        <v>472</v>
      </c>
      <c r="E440" s="79" t="s">
        <v>574</v>
      </c>
      <c r="F440" s="79"/>
      <c r="G440" s="82">
        <f>SUM(,G441)</f>
        <v>683.4</v>
      </c>
      <c r="H440" s="82">
        <f>SUM(,H441)</f>
        <v>0</v>
      </c>
      <c r="I440" s="82">
        <f>SUM(,I441)</f>
        <v>683.4</v>
      </c>
      <c r="J440" s="81"/>
      <c r="K440" s="81"/>
      <c r="L440" s="81"/>
    </row>
    <row r="441" spans="1:12" s="74" customFormat="1" ht="15.75">
      <c r="A441" s="78" t="s">
        <v>575</v>
      </c>
      <c r="B441" s="79" t="s">
        <v>547</v>
      </c>
      <c r="C441" s="79" t="s">
        <v>472</v>
      </c>
      <c r="D441" s="79" t="s">
        <v>472</v>
      </c>
      <c r="E441" s="79" t="s">
        <v>576</v>
      </c>
      <c r="F441" s="79"/>
      <c r="G441" s="82">
        <f>SUM(G442:G442)</f>
        <v>683.4</v>
      </c>
      <c r="H441" s="82">
        <f>SUM(H442:H442)</f>
        <v>0</v>
      </c>
      <c r="I441" s="82">
        <f>SUM(I442:I442)</f>
        <v>683.4</v>
      </c>
      <c r="J441" s="81"/>
      <c r="K441" s="81"/>
      <c r="L441" s="81"/>
    </row>
    <row r="442" spans="1:12" s="74" customFormat="1" ht="31.5">
      <c r="A442" s="78" t="s">
        <v>290</v>
      </c>
      <c r="B442" s="79" t="s">
        <v>547</v>
      </c>
      <c r="C442" s="79" t="s">
        <v>472</v>
      </c>
      <c r="D442" s="79" t="s">
        <v>472</v>
      </c>
      <c r="E442" s="79" t="s">
        <v>576</v>
      </c>
      <c r="F442" s="79"/>
      <c r="G442" s="82">
        <f>SUM(G443:G446)</f>
        <v>683.4</v>
      </c>
      <c r="H442" s="82">
        <f>SUM(H443:H446)</f>
        <v>0</v>
      </c>
      <c r="I442" s="82">
        <f>SUM(I443:I446)</f>
        <v>683.4</v>
      </c>
      <c r="J442" s="81"/>
      <c r="K442" s="81"/>
      <c r="L442" s="81"/>
    </row>
    <row r="443" spans="1:12" s="74" customFormat="1" ht="31.5">
      <c r="A443" s="78" t="s">
        <v>577</v>
      </c>
      <c r="B443" s="79" t="s">
        <v>547</v>
      </c>
      <c r="C443" s="79" t="s">
        <v>472</v>
      </c>
      <c r="D443" s="79" t="s">
        <v>472</v>
      </c>
      <c r="E443" s="79" t="s">
        <v>576</v>
      </c>
      <c r="F443" s="79" t="s">
        <v>291</v>
      </c>
      <c r="G443" s="82">
        <v>683.4</v>
      </c>
      <c r="H443" s="82">
        <v>-542.412</v>
      </c>
      <c r="I443" s="82">
        <f>SUM(G443:H443)</f>
        <v>140.98799999999994</v>
      </c>
      <c r="J443" s="81"/>
      <c r="K443" s="81"/>
      <c r="L443" s="81"/>
    </row>
    <row r="444" spans="1:12" s="74" customFormat="1" ht="47.25" hidden="1">
      <c r="A444" s="78" t="s">
        <v>578</v>
      </c>
      <c r="B444" s="79" t="s">
        <v>547</v>
      </c>
      <c r="C444" s="79" t="s">
        <v>472</v>
      </c>
      <c r="D444" s="79" t="s">
        <v>472</v>
      </c>
      <c r="E444" s="79" t="s">
        <v>576</v>
      </c>
      <c r="F444" s="79" t="s">
        <v>291</v>
      </c>
      <c r="G444" s="82">
        <v>0</v>
      </c>
      <c r="H444" s="91">
        <v>0</v>
      </c>
      <c r="I444" s="82">
        <f>SUM(G444:H444)</f>
        <v>0</v>
      </c>
      <c r="J444" s="81"/>
      <c r="K444" s="79"/>
      <c r="L444" s="81"/>
    </row>
    <row r="445" spans="1:12" s="74" customFormat="1" ht="15.75">
      <c r="A445" s="92" t="s">
        <v>403</v>
      </c>
      <c r="B445" s="79" t="s">
        <v>547</v>
      </c>
      <c r="C445" s="79" t="s">
        <v>472</v>
      </c>
      <c r="D445" s="79" t="s">
        <v>472</v>
      </c>
      <c r="E445" s="79" t="s">
        <v>576</v>
      </c>
      <c r="F445" s="79" t="s">
        <v>404</v>
      </c>
      <c r="G445" s="82"/>
      <c r="H445" s="82">
        <v>375.984</v>
      </c>
      <c r="I445" s="82">
        <f>SUM(G445:H445)</f>
        <v>375.984</v>
      </c>
      <c r="J445" s="81"/>
      <c r="K445" s="81"/>
      <c r="L445" s="81"/>
    </row>
    <row r="446" spans="1:12" s="74" customFormat="1" ht="15.75">
      <c r="A446" s="78" t="s">
        <v>479</v>
      </c>
      <c r="B446" s="79" t="s">
        <v>547</v>
      </c>
      <c r="C446" s="79" t="s">
        <v>472</v>
      </c>
      <c r="D446" s="79" t="s">
        <v>472</v>
      </c>
      <c r="E446" s="79" t="s">
        <v>576</v>
      </c>
      <c r="F446" s="79" t="s">
        <v>480</v>
      </c>
      <c r="G446" s="82"/>
      <c r="H446" s="82">
        <v>166.428</v>
      </c>
      <c r="I446" s="82">
        <f>SUM(G446:H446)</f>
        <v>166.428</v>
      </c>
      <c r="J446" s="81"/>
      <c r="K446" s="81"/>
      <c r="L446" s="81"/>
    </row>
    <row r="447" spans="1:12" s="74" customFormat="1" ht="15.75">
      <c r="A447" s="92" t="s">
        <v>553</v>
      </c>
      <c r="B447" s="79" t="s">
        <v>547</v>
      </c>
      <c r="C447" s="79" t="s">
        <v>472</v>
      </c>
      <c r="D447" s="79" t="s">
        <v>472</v>
      </c>
      <c r="E447" s="79" t="s">
        <v>466</v>
      </c>
      <c r="F447" s="79"/>
      <c r="G447" s="82">
        <f>G448</f>
        <v>639</v>
      </c>
      <c r="H447" s="82">
        <f>H448</f>
        <v>0</v>
      </c>
      <c r="I447" s="82">
        <f>I448</f>
        <v>639</v>
      </c>
      <c r="J447" s="81"/>
      <c r="K447" s="79"/>
      <c r="L447" s="81"/>
    </row>
    <row r="448" spans="1:12" s="74" customFormat="1" ht="38.25" customHeight="1">
      <c r="A448" s="92" t="s">
        <v>569</v>
      </c>
      <c r="B448" s="79" t="s">
        <v>547</v>
      </c>
      <c r="C448" s="79" t="s">
        <v>472</v>
      </c>
      <c r="D448" s="79" t="s">
        <v>472</v>
      </c>
      <c r="E448" s="79" t="s">
        <v>570</v>
      </c>
      <c r="F448" s="79"/>
      <c r="G448" s="82">
        <f>SUM(G449:G451)</f>
        <v>639</v>
      </c>
      <c r="H448" s="82">
        <f>SUM(H449:H451)</f>
        <v>0</v>
      </c>
      <c r="I448" s="82">
        <f>SUM(I449:I451)</f>
        <v>639</v>
      </c>
      <c r="J448" s="81"/>
      <c r="K448" s="79"/>
      <c r="L448" s="81"/>
    </row>
    <row r="449" spans="1:12" s="74" customFormat="1" ht="31.5">
      <c r="A449" s="78" t="s">
        <v>290</v>
      </c>
      <c r="B449" s="79" t="s">
        <v>547</v>
      </c>
      <c r="C449" s="79" t="s">
        <v>472</v>
      </c>
      <c r="D449" s="79" t="s">
        <v>472</v>
      </c>
      <c r="E449" s="79" t="s">
        <v>570</v>
      </c>
      <c r="F449" s="79" t="s">
        <v>291</v>
      </c>
      <c r="G449" s="82">
        <v>639</v>
      </c>
      <c r="H449" s="82">
        <v>-542.412</v>
      </c>
      <c r="I449" s="82">
        <f>SUM(G449:H449)</f>
        <v>96.58799999999997</v>
      </c>
      <c r="J449" s="81"/>
      <c r="K449" s="79"/>
      <c r="L449" s="81"/>
    </row>
    <row r="450" spans="1:12" s="74" customFormat="1" ht="15.75">
      <c r="A450" s="92" t="s">
        <v>403</v>
      </c>
      <c r="B450" s="79" t="s">
        <v>547</v>
      </c>
      <c r="C450" s="79" t="s">
        <v>472</v>
      </c>
      <c r="D450" s="79" t="s">
        <v>472</v>
      </c>
      <c r="E450" s="79" t="s">
        <v>570</v>
      </c>
      <c r="F450" s="79" t="s">
        <v>404</v>
      </c>
      <c r="G450" s="82"/>
      <c r="H450" s="82">
        <v>375.984</v>
      </c>
      <c r="I450" s="82">
        <f>SUM(G450:H450)</f>
        <v>375.984</v>
      </c>
      <c r="J450" s="81"/>
      <c r="K450" s="79"/>
      <c r="L450" s="81"/>
    </row>
    <row r="451" spans="1:12" s="74" customFormat="1" ht="15.75">
      <c r="A451" s="78" t="s">
        <v>479</v>
      </c>
      <c r="B451" s="79" t="s">
        <v>547</v>
      </c>
      <c r="C451" s="79" t="s">
        <v>472</v>
      </c>
      <c r="D451" s="79" t="s">
        <v>472</v>
      </c>
      <c r="E451" s="79" t="s">
        <v>570</v>
      </c>
      <c r="F451" s="79" t="s">
        <v>480</v>
      </c>
      <c r="G451" s="82"/>
      <c r="H451" s="82">
        <v>166.428</v>
      </c>
      <c r="I451" s="82">
        <f>SUM(G451:H451)</f>
        <v>166.428</v>
      </c>
      <c r="J451" s="81"/>
      <c r="K451" s="79"/>
      <c r="L451" s="81"/>
    </row>
    <row r="452" spans="1:12" s="74" customFormat="1" ht="15.75">
      <c r="A452" s="78" t="s">
        <v>579</v>
      </c>
      <c r="B452" s="79" t="s">
        <v>547</v>
      </c>
      <c r="C452" s="79" t="s">
        <v>472</v>
      </c>
      <c r="D452" s="79" t="s">
        <v>333</v>
      </c>
      <c r="E452" s="79"/>
      <c r="F452" s="79"/>
      <c r="G452" s="80">
        <f>SUM(G453,G460,G466,G469)</f>
        <v>13337.849999999999</v>
      </c>
      <c r="H452" s="80">
        <f>SUM(H453,H460,H466,H469)</f>
        <v>-26.99</v>
      </c>
      <c r="I452" s="80">
        <f>SUM(I453,I460,I466,I469)</f>
        <v>13310.859999999999</v>
      </c>
      <c r="J452" s="81"/>
      <c r="K452" s="81"/>
      <c r="L452" s="81"/>
    </row>
    <row r="453" spans="1:12" s="74" customFormat="1" ht="63">
      <c r="A453" s="78" t="s">
        <v>280</v>
      </c>
      <c r="B453" s="79" t="s">
        <v>547</v>
      </c>
      <c r="C453" s="79" t="s">
        <v>472</v>
      </c>
      <c r="D453" s="79" t="s">
        <v>333</v>
      </c>
      <c r="E453" s="79" t="s">
        <v>281</v>
      </c>
      <c r="F453" s="79"/>
      <c r="G453" s="82">
        <f>SUM(G454,G458)</f>
        <v>2276.5499999999997</v>
      </c>
      <c r="H453" s="82">
        <f>SUM(H454,H458)</f>
        <v>0</v>
      </c>
      <c r="I453" s="82">
        <f>SUM(I454,I458)</f>
        <v>2276.5499999999997</v>
      </c>
      <c r="J453" s="81"/>
      <c r="K453" s="81"/>
      <c r="L453" s="81"/>
    </row>
    <row r="454" spans="1:12" s="74" customFormat="1" ht="15.75">
      <c r="A454" s="78" t="s">
        <v>282</v>
      </c>
      <c r="B454" s="79" t="s">
        <v>547</v>
      </c>
      <c r="C454" s="79" t="s">
        <v>472</v>
      </c>
      <c r="D454" s="79" t="s">
        <v>333</v>
      </c>
      <c r="E454" s="79" t="s">
        <v>283</v>
      </c>
      <c r="F454" s="79"/>
      <c r="G454" s="82">
        <f>SUM(G455:G457)</f>
        <v>2252.2</v>
      </c>
      <c r="H454" s="82">
        <f>SUM(H455:H457)</f>
        <v>0</v>
      </c>
      <c r="I454" s="82">
        <f>SUM(I455:I457)</f>
        <v>2252.2</v>
      </c>
      <c r="J454" s="81"/>
      <c r="K454" s="81"/>
      <c r="L454" s="81"/>
    </row>
    <row r="455" spans="1:12" s="74" customFormat="1" ht="15.75">
      <c r="A455" s="78" t="s">
        <v>284</v>
      </c>
      <c r="B455" s="79" t="s">
        <v>547</v>
      </c>
      <c r="C455" s="79" t="s">
        <v>472</v>
      </c>
      <c r="D455" s="79" t="s">
        <v>333</v>
      </c>
      <c r="E455" s="79" t="s">
        <v>283</v>
      </c>
      <c r="F455" s="79" t="s">
        <v>285</v>
      </c>
      <c r="G455" s="82">
        <f>1729.8+522.4</f>
        <v>2252.2</v>
      </c>
      <c r="H455" s="79"/>
      <c r="I455" s="82">
        <f>SUM(G455:H455)</f>
        <v>2252.2</v>
      </c>
      <c r="J455" s="81"/>
      <c r="K455" s="81"/>
      <c r="L455" s="81"/>
    </row>
    <row r="456" spans="1:12" s="74" customFormat="1" ht="31.5" hidden="1">
      <c r="A456" s="78" t="s">
        <v>286</v>
      </c>
      <c r="B456" s="79" t="s">
        <v>547</v>
      </c>
      <c r="C456" s="79" t="s">
        <v>472</v>
      </c>
      <c r="D456" s="79" t="s">
        <v>333</v>
      </c>
      <c r="E456" s="79" t="s">
        <v>283</v>
      </c>
      <c r="F456" s="79" t="s">
        <v>287</v>
      </c>
      <c r="G456" s="82"/>
      <c r="H456" s="79"/>
      <c r="I456" s="82"/>
      <c r="J456" s="81"/>
      <c r="K456" s="81"/>
      <c r="L456" s="81"/>
    </row>
    <row r="457" spans="1:12" s="74" customFormat="1" ht="31.5" hidden="1">
      <c r="A457" s="78" t="s">
        <v>290</v>
      </c>
      <c r="B457" s="79" t="s">
        <v>547</v>
      </c>
      <c r="C457" s="79" t="s">
        <v>472</v>
      </c>
      <c r="D457" s="79" t="s">
        <v>333</v>
      </c>
      <c r="E457" s="79" t="s">
        <v>283</v>
      </c>
      <c r="F457" s="79" t="s">
        <v>291</v>
      </c>
      <c r="G457" s="82"/>
      <c r="H457" s="79"/>
      <c r="I457" s="82"/>
      <c r="J457" s="81"/>
      <c r="K457" s="81"/>
      <c r="L457" s="81"/>
    </row>
    <row r="458" spans="1:12" s="74" customFormat="1" ht="110.25">
      <c r="A458" s="88" t="s">
        <v>580</v>
      </c>
      <c r="B458" s="79" t="s">
        <v>547</v>
      </c>
      <c r="C458" s="79" t="s">
        <v>472</v>
      </c>
      <c r="D458" s="79" t="s">
        <v>333</v>
      </c>
      <c r="E458" s="79" t="s">
        <v>581</v>
      </c>
      <c r="F458" s="79"/>
      <c r="G458" s="82">
        <f>G459</f>
        <v>24.35</v>
      </c>
      <c r="H458" s="82">
        <f>H459</f>
        <v>0</v>
      </c>
      <c r="I458" s="82">
        <f>I459</f>
        <v>24.35</v>
      </c>
      <c r="J458" s="81"/>
      <c r="K458" s="81"/>
      <c r="L458" s="81"/>
    </row>
    <row r="459" spans="1:12" s="74" customFormat="1" ht="31.5">
      <c r="A459" s="78" t="s">
        <v>290</v>
      </c>
      <c r="B459" s="79" t="s">
        <v>547</v>
      </c>
      <c r="C459" s="79" t="s">
        <v>472</v>
      </c>
      <c r="D459" s="79" t="s">
        <v>333</v>
      </c>
      <c r="E459" s="79" t="s">
        <v>581</v>
      </c>
      <c r="F459" s="79" t="s">
        <v>291</v>
      </c>
      <c r="G459" s="82">
        <v>24.35</v>
      </c>
      <c r="H459" s="91">
        <v>0</v>
      </c>
      <c r="I459" s="82">
        <f>SUM(G459:H459)</f>
        <v>24.35</v>
      </c>
      <c r="J459" s="81"/>
      <c r="K459" s="81"/>
      <c r="L459" s="81"/>
    </row>
    <row r="460" spans="1:12" s="74" customFormat="1" ht="63.75" customHeight="1">
      <c r="A460" s="78" t="s">
        <v>507</v>
      </c>
      <c r="B460" s="79" t="s">
        <v>547</v>
      </c>
      <c r="C460" s="79" t="s">
        <v>472</v>
      </c>
      <c r="D460" s="79" t="s">
        <v>333</v>
      </c>
      <c r="E460" s="79" t="s">
        <v>508</v>
      </c>
      <c r="F460" s="79"/>
      <c r="G460" s="82">
        <f>SUM(G461)</f>
        <v>8954.9</v>
      </c>
      <c r="H460" s="82">
        <f>SUM(H461)</f>
        <v>0</v>
      </c>
      <c r="I460" s="82">
        <f>SUM(I461)</f>
        <v>8954.9</v>
      </c>
      <c r="J460" s="81"/>
      <c r="K460" s="81"/>
      <c r="L460" s="81"/>
    </row>
    <row r="461" spans="1:12" s="74" customFormat="1" ht="31.5">
      <c r="A461" s="78" t="s">
        <v>407</v>
      </c>
      <c r="B461" s="79" t="s">
        <v>547</v>
      </c>
      <c r="C461" s="79" t="s">
        <v>472</v>
      </c>
      <c r="D461" s="79" t="s">
        <v>333</v>
      </c>
      <c r="E461" s="79" t="s">
        <v>509</v>
      </c>
      <c r="F461" s="79"/>
      <c r="G461" s="82">
        <f>SUM(G462:G465)</f>
        <v>8954.9</v>
      </c>
      <c r="H461" s="82">
        <f>SUM(H462:H465)</f>
        <v>0</v>
      </c>
      <c r="I461" s="82">
        <f>SUM(I462:I465)</f>
        <v>8954.9</v>
      </c>
      <c r="J461" s="81"/>
      <c r="K461" s="81"/>
      <c r="L461" s="81"/>
    </row>
    <row r="462" spans="1:12" s="74" customFormat="1" ht="15.75">
      <c r="A462" s="78" t="s">
        <v>284</v>
      </c>
      <c r="B462" s="79" t="s">
        <v>547</v>
      </c>
      <c r="C462" s="79" t="s">
        <v>472</v>
      </c>
      <c r="D462" s="79" t="s">
        <v>333</v>
      </c>
      <c r="E462" s="79" t="s">
        <v>509</v>
      </c>
      <c r="F462" s="79" t="s">
        <v>285</v>
      </c>
      <c r="G462" s="82">
        <f>4824.8+1457.2</f>
        <v>6282</v>
      </c>
      <c r="H462" s="79"/>
      <c r="I462" s="82">
        <f>SUM(G462:H462)</f>
        <v>6282</v>
      </c>
      <c r="J462" s="81"/>
      <c r="K462" s="81"/>
      <c r="L462" s="81"/>
    </row>
    <row r="463" spans="1:12" s="74" customFormat="1" ht="31.5">
      <c r="A463" s="78" t="s">
        <v>286</v>
      </c>
      <c r="B463" s="79" t="s">
        <v>547</v>
      </c>
      <c r="C463" s="79" t="s">
        <v>472</v>
      </c>
      <c r="D463" s="79" t="s">
        <v>333</v>
      </c>
      <c r="E463" s="79" t="s">
        <v>509</v>
      </c>
      <c r="F463" s="79" t="s">
        <v>287</v>
      </c>
      <c r="G463" s="82">
        <v>165</v>
      </c>
      <c r="H463" s="79"/>
      <c r="I463" s="82">
        <f>SUM(G463:H463)</f>
        <v>165</v>
      </c>
      <c r="J463" s="81"/>
      <c r="K463" s="81"/>
      <c r="L463" s="81"/>
    </row>
    <row r="464" spans="1:12" s="74" customFormat="1" ht="31.5">
      <c r="A464" s="78" t="s">
        <v>288</v>
      </c>
      <c r="B464" s="79" t="s">
        <v>547</v>
      </c>
      <c r="C464" s="79" t="s">
        <v>472</v>
      </c>
      <c r="D464" s="79" t="s">
        <v>333</v>
      </c>
      <c r="E464" s="79" t="s">
        <v>509</v>
      </c>
      <c r="F464" s="79" t="s">
        <v>289</v>
      </c>
      <c r="G464" s="82"/>
      <c r="H464" s="82">
        <v>278.25</v>
      </c>
      <c r="I464" s="82">
        <f>SUM(G464:H464)</f>
        <v>278.25</v>
      </c>
      <c r="J464" s="81"/>
      <c r="K464" s="81"/>
      <c r="L464" s="81"/>
    </row>
    <row r="465" spans="1:12" s="74" customFormat="1" ht="31.5">
      <c r="A465" s="78" t="s">
        <v>290</v>
      </c>
      <c r="B465" s="79" t="s">
        <v>547</v>
      </c>
      <c r="C465" s="79" t="s">
        <v>472</v>
      </c>
      <c r="D465" s="79" t="s">
        <v>333</v>
      </c>
      <c r="E465" s="79" t="s">
        <v>509</v>
      </c>
      <c r="F465" s="79" t="s">
        <v>291</v>
      </c>
      <c r="G465" s="82">
        <v>2507.9</v>
      </c>
      <c r="H465" s="82">
        <v>-278.25</v>
      </c>
      <c r="I465" s="82">
        <f>SUM(G465:H465)</f>
        <v>2229.65</v>
      </c>
      <c r="J465" s="81"/>
      <c r="K465" s="81"/>
      <c r="L465" s="81"/>
    </row>
    <row r="466" spans="1:12" s="74" customFormat="1" ht="15.75" hidden="1">
      <c r="A466" s="78" t="s">
        <v>423</v>
      </c>
      <c r="B466" s="79" t="s">
        <v>547</v>
      </c>
      <c r="C466" s="79" t="s">
        <v>472</v>
      </c>
      <c r="D466" s="79" t="s">
        <v>333</v>
      </c>
      <c r="E466" s="79" t="s">
        <v>424</v>
      </c>
      <c r="F466" s="79"/>
      <c r="G466" s="82">
        <f>SUM(G467)</f>
        <v>0</v>
      </c>
      <c r="H466" s="79"/>
      <c r="I466" s="82">
        <f>SUM(I467)</f>
        <v>0</v>
      </c>
      <c r="J466" s="81"/>
      <c r="K466" s="81"/>
      <c r="L466" s="81"/>
    </row>
    <row r="467" spans="1:12" s="74" customFormat="1" ht="63" hidden="1">
      <c r="A467" s="78" t="s">
        <v>504</v>
      </c>
      <c r="B467" s="79" t="s">
        <v>547</v>
      </c>
      <c r="C467" s="79" t="s">
        <v>472</v>
      </c>
      <c r="D467" s="79" t="s">
        <v>333</v>
      </c>
      <c r="E467" s="79" t="s">
        <v>505</v>
      </c>
      <c r="F467" s="79"/>
      <c r="G467" s="82">
        <f>SUM(G468)</f>
        <v>0</v>
      </c>
      <c r="H467" s="79"/>
      <c r="I467" s="82">
        <f>SUM(I468)</f>
        <v>0</v>
      </c>
      <c r="J467" s="81"/>
      <c r="K467" s="81"/>
      <c r="L467" s="81"/>
    </row>
    <row r="468" spans="1:12" s="74" customFormat="1" ht="31.5" hidden="1">
      <c r="A468" s="78" t="s">
        <v>316</v>
      </c>
      <c r="B468" s="79" t="s">
        <v>547</v>
      </c>
      <c r="C468" s="79" t="s">
        <v>472</v>
      </c>
      <c r="D468" s="79" t="s">
        <v>333</v>
      </c>
      <c r="E468" s="79" t="s">
        <v>505</v>
      </c>
      <c r="F468" s="79" t="s">
        <v>317</v>
      </c>
      <c r="G468" s="82">
        <v>0</v>
      </c>
      <c r="H468" s="79"/>
      <c r="I468" s="82">
        <v>0</v>
      </c>
      <c r="J468" s="81"/>
      <c r="K468" s="81"/>
      <c r="L468" s="81"/>
    </row>
    <row r="469" spans="1:12" s="74" customFormat="1" ht="15.75">
      <c r="A469" s="78" t="s">
        <v>300</v>
      </c>
      <c r="B469" s="79" t="s">
        <v>547</v>
      </c>
      <c r="C469" s="79" t="s">
        <v>472</v>
      </c>
      <c r="D469" s="79" t="s">
        <v>333</v>
      </c>
      <c r="E469" s="79" t="s">
        <v>301</v>
      </c>
      <c r="F469" s="79"/>
      <c r="G469" s="82">
        <f>SUM(G470,G472,G478,G480,G474,G482)</f>
        <v>2106.3999999999996</v>
      </c>
      <c r="H469" s="82">
        <f>SUM(H470,H472,H478,H480,H474,H482)</f>
        <v>-26.99</v>
      </c>
      <c r="I469" s="82">
        <f>SUM(I470,I472,I478,I480,I474,I482)</f>
        <v>2079.41</v>
      </c>
      <c r="J469" s="81"/>
      <c r="K469" s="81"/>
      <c r="L469" s="81"/>
    </row>
    <row r="470" spans="1:12" s="74" customFormat="1" ht="52.5" customHeight="1">
      <c r="A470" s="78" t="s">
        <v>516</v>
      </c>
      <c r="B470" s="79" t="s">
        <v>547</v>
      </c>
      <c r="C470" s="79" t="s">
        <v>472</v>
      </c>
      <c r="D470" s="79" t="s">
        <v>333</v>
      </c>
      <c r="E470" s="79" t="s">
        <v>517</v>
      </c>
      <c r="F470" s="79"/>
      <c r="G470" s="82">
        <f>SUM(G471)</f>
        <v>187.5</v>
      </c>
      <c r="H470" s="82">
        <f>SUM(H471)</f>
        <v>-26.99</v>
      </c>
      <c r="I470" s="82">
        <f>SUM(I471)</f>
        <v>160.51</v>
      </c>
      <c r="J470" s="81"/>
      <c r="K470" s="81"/>
      <c r="L470" s="81"/>
    </row>
    <row r="471" spans="1:12" s="74" customFormat="1" ht="31.5">
      <c r="A471" s="78" t="s">
        <v>290</v>
      </c>
      <c r="B471" s="79" t="s">
        <v>547</v>
      </c>
      <c r="C471" s="79" t="s">
        <v>472</v>
      </c>
      <c r="D471" s="79" t="s">
        <v>333</v>
      </c>
      <c r="E471" s="79" t="s">
        <v>517</v>
      </c>
      <c r="F471" s="79" t="s">
        <v>291</v>
      </c>
      <c r="G471" s="82">
        <v>187.5</v>
      </c>
      <c r="H471" s="82">
        <v>-26.99</v>
      </c>
      <c r="I471" s="82">
        <f>SUM(G471:H471)</f>
        <v>160.51</v>
      </c>
      <c r="J471" s="81"/>
      <c r="K471" s="81"/>
      <c r="L471" s="81"/>
    </row>
    <row r="472" spans="1:12" s="74" customFormat="1" ht="63">
      <c r="A472" s="78" t="s">
        <v>414</v>
      </c>
      <c r="B472" s="79" t="s">
        <v>547</v>
      </c>
      <c r="C472" s="79" t="s">
        <v>472</v>
      </c>
      <c r="D472" s="79" t="s">
        <v>333</v>
      </c>
      <c r="E472" s="79" t="s">
        <v>415</v>
      </c>
      <c r="F472" s="79"/>
      <c r="G472" s="82">
        <f>G473</f>
        <v>365.3</v>
      </c>
      <c r="H472" s="82">
        <f>H473</f>
        <v>0</v>
      </c>
      <c r="I472" s="82">
        <f>I473</f>
        <v>365.3</v>
      </c>
      <c r="J472" s="81"/>
      <c r="K472" s="81"/>
      <c r="L472" s="81"/>
    </row>
    <row r="473" spans="1:12" s="74" customFormat="1" ht="31.5">
      <c r="A473" s="78" t="s">
        <v>290</v>
      </c>
      <c r="B473" s="79" t="s">
        <v>547</v>
      </c>
      <c r="C473" s="79" t="s">
        <v>472</v>
      </c>
      <c r="D473" s="79" t="s">
        <v>333</v>
      </c>
      <c r="E473" s="79" t="s">
        <v>415</v>
      </c>
      <c r="F473" s="79" t="s">
        <v>291</v>
      </c>
      <c r="G473" s="82">
        <v>365.3</v>
      </c>
      <c r="H473" s="79"/>
      <c r="I473" s="82">
        <f>SUM(G473:H473)</f>
        <v>365.3</v>
      </c>
      <c r="J473" s="105"/>
      <c r="K473" s="81"/>
      <c r="L473" s="81"/>
    </row>
    <row r="474" spans="1:12" s="74" customFormat="1" ht="63" hidden="1">
      <c r="A474" s="78" t="s">
        <v>571</v>
      </c>
      <c r="B474" s="79" t="s">
        <v>547</v>
      </c>
      <c r="C474" s="79" t="s">
        <v>472</v>
      </c>
      <c r="D474" s="79" t="s">
        <v>117</v>
      </c>
      <c r="E474" s="79" t="s">
        <v>558</v>
      </c>
      <c r="F474" s="79"/>
      <c r="G474" s="82">
        <f>SUM(G475:G477)</f>
        <v>0</v>
      </c>
      <c r="H474" s="79"/>
      <c r="I474" s="82">
        <f>SUM(I475:I477)</f>
        <v>0</v>
      </c>
      <c r="J474" s="81"/>
      <c r="K474" s="81"/>
      <c r="L474" s="81"/>
    </row>
    <row r="475" spans="1:12" s="74" customFormat="1" ht="31.5" hidden="1">
      <c r="A475" s="78" t="s">
        <v>458</v>
      </c>
      <c r="B475" s="79" t="s">
        <v>547</v>
      </c>
      <c r="C475" s="79" t="s">
        <v>472</v>
      </c>
      <c r="D475" s="79" t="s">
        <v>117</v>
      </c>
      <c r="E475" s="79" t="s">
        <v>558</v>
      </c>
      <c r="F475" s="79" t="s">
        <v>459</v>
      </c>
      <c r="G475" s="82"/>
      <c r="H475" s="79"/>
      <c r="I475" s="82"/>
      <c r="J475" s="81"/>
      <c r="K475" s="81"/>
      <c r="L475" s="81"/>
    </row>
    <row r="476" spans="1:12" s="74" customFormat="1" ht="31.5" hidden="1">
      <c r="A476" s="78" t="s">
        <v>290</v>
      </c>
      <c r="B476" s="79" t="s">
        <v>547</v>
      </c>
      <c r="C476" s="79" t="s">
        <v>472</v>
      </c>
      <c r="D476" s="79" t="s">
        <v>117</v>
      </c>
      <c r="E476" s="79" t="s">
        <v>558</v>
      </c>
      <c r="F476" s="79" t="s">
        <v>291</v>
      </c>
      <c r="G476" s="82"/>
      <c r="H476" s="79"/>
      <c r="I476" s="82"/>
      <c r="J476" s="81"/>
      <c r="K476" s="81"/>
      <c r="L476" s="81"/>
    </row>
    <row r="477" spans="1:12" s="74" customFormat="1" ht="15.75" hidden="1">
      <c r="A477" s="78" t="s">
        <v>322</v>
      </c>
      <c r="B477" s="79" t="s">
        <v>547</v>
      </c>
      <c r="C477" s="79" t="s">
        <v>472</v>
      </c>
      <c r="D477" s="79" t="s">
        <v>117</v>
      </c>
      <c r="E477" s="79" t="s">
        <v>558</v>
      </c>
      <c r="F477" s="79" t="s">
        <v>323</v>
      </c>
      <c r="G477" s="82"/>
      <c r="H477" s="79"/>
      <c r="I477" s="82"/>
      <c r="J477" s="81"/>
      <c r="K477" s="81"/>
      <c r="L477" s="81"/>
    </row>
    <row r="478" spans="1:12" s="74" customFormat="1" ht="31.5">
      <c r="A478" s="78" t="s">
        <v>582</v>
      </c>
      <c r="B478" s="79" t="s">
        <v>547</v>
      </c>
      <c r="C478" s="79" t="s">
        <v>472</v>
      </c>
      <c r="D478" s="79" t="s">
        <v>333</v>
      </c>
      <c r="E478" s="79" t="s">
        <v>583</v>
      </c>
      <c r="F478" s="79"/>
      <c r="G478" s="82">
        <f>G479</f>
        <v>505</v>
      </c>
      <c r="H478" s="82">
        <f>H479</f>
        <v>0</v>
      </c>
      <c r="I478" s="82">
        <f>I479</f>
        <v>505</v>
      </c>
      <c r="J478" s="81"/>
      <c r="K478" s="81"/>
      <c r="L478" s="81"/>
    </row>
    <row r="479" spans="1:12" s="74" customFormat="1" ht="31.5">
      <c r="A479" s="78" t="s">
        <v>290</v>
      </c>
      <c r="B479" s="79" t="s">
        <v>547</v>
      </c>
      <c r="C479" s="79" t="s">
        <v>472</v>
      </c>
      <c r="D479" s="79" t="s">
        <v>333</v>
      </c>
      <c r="E479" s="79" t="s">
        <v>583</v>
      </c>
      <c r="F479" s="79" t="s">
        <v>291</v>
      </c>
      <c r="G479" s="82">
        <v>505</v>
      </c>
      <c r="H479" s="79"/>
      <c r="I479" s="82">
        <f>SUM(G479:H479)</f>
        <v>505</v>
      </c>
      <c r="J479" s="81"/>
      <c r="K479" s="81"/>
      <c r="L479" s="81"/>
    </row>
    <row r="480" spans="1:12" s="74" customFormat="1" ht="63">
      <c r="A480" s="78" t="s">
        <v>584</v>
      </c>
      <c r="B480" s="79" t="s">
        <v>547</v>
      </c>
      <c r="C480" s="79" t="s">
        <v>472</v>
      </c>
      <c r="D480" s="79" t="s">
        <v>333</v>
      </c>
      <c r="E480" s="79" t="s">
        <v>585</v>
      </c>
      <c r="F480" s="79"/>
      <c r="G480" s="82">
        <f>G481</f>
        <v>48.6</v>
      </c>
      <c r="H480" s="82">
        <f>H481</f>
        <v>0</v>
      </c>
      <c r="I480" s="82">
        <f>I481</f>
        <v>48.6</v>
      </c>
      <c r="J480" s="81"/>
      <c r="K480" s="81"/>
      <c r="L480" s="81"/>
    </row>
    <row r="481" spans="1:12" s="74" customFormat="1" ht="31.5">
      <c r="A481" s="78" t="s">
        <v>290</v>
      </c>
      <c r="B481" s="79" t="s">
        <v>547</v>
      </c>
      <c r="C481" s="79" t="s">
        <v>472</v>
      </c>
      <c r="D481" s="79" t="s">
        <v>333</v>
      </c>
      <c r="E481" s="79" t="s">
        <v>585</v>
      </c>
      <c r="F481" s="79" t="s">
        <v>291</v>
      </c>
      <c r="G481" s="82">
        <v>48.6</v>
      </c>
      <c r="H481" s="79"/>
      <c r="I481" s="82">
        <f>SUM(G481:H481)</f>
        <v>48.6</v>
      </c>
      <c r="J481" s="81"/>
      <c r="K481" s="81"/>
      <c r="L481" s="81"/>
    </row>
    <row r="482" spans="1:12" s="74" customFormat="1" ht="31.5">
      <c r="A482" s="78" t="s">
        <v>586</v>
      </c>
      <c r="B482" s="79" t="s">
        <v>547</v>
      </c>
      <c r="C482" s="79" t="s">
        <v>472</v>
      </c>
      <c r="D482" s="79" t="s">
        <v>333</v>
      </c>
      <c r="E482" s="79" t="s">
        <v>587</v>
      </c>
      <c r="F482" s="79"/>
      <c r="G482" s="82">
        <f>G483</f>
        <v>1000</v>
      </c>
      <c r="H482" s="82">
        <f>H483</f>
        <v>0</v>
      </c>
      <c r="I482" s="82">
        <f>I483</f>
        <v>1000</v>
      </c>
      <c r="J482" s="81"/>
      <c r="K482" s="81"/>
      <c r="L482" s="81"/>
    </row>
    <row r="483" spans="1:12" s="74" customFormat="1" ht="31.5">
      <c r="A483" s="78" t="s">
        <v>290</v>
      </c>
      <c r="B483" s="79" t="s">
        <v>547</v>
      </c>
      <c r="C483" s="79" t="s">
        <v>472</v>
      </c>
      <c r="D483" s="79" t="s">
        <v>333</v>
      </c>
      <c r="E483" s="79" t="s">
        <v>587</v>
      </c>
      <c r="F483" s="79" t="s">
        <v>291</v>
      </c>
      <c r="G483" s="82">
        <v>1000</v>
      </c>
      <c r="H483" s="79"/>
      <c r="I483" s="82">
        <f>SUM(G483:H483)</f>
        <v>1000</v>
      </c>
      <c r="J483" s="81"/>
      <c r="K483" s="81"/>
      <c r="L483" s="81"/>
    </row>
    <row r="484" spans="1:12" s="74" customFormat="1" ht="15.75">
      <c r="A484" s="78" t="s">
        <v>434</v>
      </c>
      <c r="B484" s="79" t="s">
        <v>547</v>
      </c>
      <c r="C484" s="79" t="s">
        <v>164</v>
      </c>
      <c r="D484" s="79" t="s">
        <v>114</v>
      </c>
      <c r="E484" s="79"/>
      <c r="F484" s="79"/>
      <c r="G484" s="80">
        <f>SUM(G488,G501)</f>
        <v>2895.9</v>
      </c>
      <c r="H484" s="80">
        <f>SUM(H488,H501,H485)</f>
        <v>380.40000000000003</v>
      </c>
      <c r="I484" s="80">
        <f>SUM(I488,I501,I485)</f>
        <v>3276.3</v>
      </c>
      <c r="J484" s="81"/>
      <c r="K484" s="81"/>
      <c r="L484" s="81"/>
    </row>
    <row r="485" spans="1:12" s="74" customFormat="1" ht="15.75">
      <c r="A485" s="78" t="s">
        <v>588</v>
      </c>
      <c r="B485" s="79" t="s">
        <v>547</v>
      </c>
      <c r="C485" s="79" t="s">
        <v>164</v>
      </c>
      <c r="D485" s="79" t="s">
        <v>389</v>
      </c>
      <c r="E485" s="79" t="s">
        <v>589</v>
      </c>
      <c r="F485" s="79"/>
      <c r="G485" s="80"/>
      <c r="H485" s="82">
        <f>H486</f>
        <v>319.6</v>
      </c>
      <c r="I485" s="82">
        <f>I486</f>
        <v>319.6</v>
      </c>
      <c r="J485" s="81"/>
      <c r="K485" s="81"/>
      <c r="L485" s="81"/>
    </row>
    <row r="486" spans="1:12" s="74" customFormat="1" ht="31.5">
      <c r="A486" s="78" t="s">
        <v>590</v>
      </c>
      <c r="B486" s="79" t="s">
        <v>547</v>
      </c>
      <c r="C486" s="79" t="s">
        <v>164</v>
      </c>
      <c r="D486" s="79" t="s">
        <v>389</v>
      </c>
      <c r="E486" s="79" t="s">
        <v>591</v>
      </c>
      <c r="F486" s="79"/>
      <c r="G486" s="80"/>
      <c r="H486" s="82">
        <f>H487</f>
        <v>319.6</v>
      </c>
      <c r="I486" s="82">
        <f>I487</f>
        <v>319.6</v>
      </c>
      <c r="J486" s="81"/>
      <c r="K486" s="81"/>
      <c r="L486" s="81"/>
    </row>
    <row r="487" spans="1:12" s="74" customFormat="1" ht="15.75">
      <c r="A487" s="78" t="s">
        <v>534</v>
      </c>
      <c r="B487" s="79" t="s">
        <v>547</v>
      </c>
      <c r="C487" s="79" t="s">
        <v>164</v>
      </c>
      <c r="D487" s="79" t="s">
        <v>389</v>
      </c>
      <c r="E487" s="79" t="s">
        <v>591</v>
      </c>
      <c r="F487" s="79" t="s">
        <v>535</v>
      </c>
      <c r="G487" s="80"/>
      <c r="H487" s="82">
        <v>319.6</v>
      </c>
      <c r="I487" s="82">
        <f>H487</f>
        <v>319.6</v>
      </c>
      <c r="J487" s="81"/>
      <c r="K487" s="81"/>
      <c r="L487" s="81"/>
    </row>
    <row r="488" spans="1:12" s="74" customFormat="1" ht="15.75">
      <c r="A488" s="78" t="s">
        <v>444</v>
      </c>
      <c r="B488" s="79" t="s">
        <v>547</v>
      </c>
      <c r="C488" s="79" t="s">
        <v>164</v>
      </c>
      <c r="D488" s="79" t="s">
        <v>389</v>
      </c>
      <c r="E488" s="79"/>
      <c r="F488" s="79"/>
      <c r="G488" s="80">
        <f>SUM(G498,G494,G489)</f>
        <v>991.1</v>
      </c>
      <c r="H488" s="80">
        <f>SUM(H498,H494,H489)</f>
        <v>60.8</v>
      </c>
      <c r="I488" s="80">
        <f>SUM(I498,I494,I489)</f>
        <v>1051.9</v>
      </c>
      <c r="J488" s="81"/>
      <c r="K488" s="81"/>
      <c r="L488" s="81"/>
    </row>
    <row r="489" spans="1:12" s="74" customFormat="1" ht="15.75">
      <c r="A489" s="78" t="s">
        <v>445</v>
      </c>
      <c r="B489" s="79" t="s">
        <v>547</v>
      </c>
      <c r="C489" s="79" t="s">
        <v>164</v>
      </c>
      <c r="D489" s="79" t="s">
        <v>389</v>
      </c>
      <c r="E489" s="79" t="s">
        <v>446</v>
      </c>
      <c r="F489" s="79"/>
      <c r="G489" s="82">
        <f aca="true" t="shared" si="23" ref="G489:I490">SUM(G490)</f>
        <v>230</v>
      </c>
      <c r="H489" s="82">
        <f t="shared" si="23"/>
        <v>0</v>
      </c>
      <c r="I489" s="82">
        <f t="shared" si="23"/>
        <v>230</v>
      </c>
      <c r="J489" s="81"/>
      <c r="K489" s="81"/>
      <c r="L489" s="81"/>
    </row>
    <row r="490" spans="1:12" s="74" customFormat="1" ht="15.75">
      <c r="A490" s="78" t="s">
        <v>447</v>
      </c>
      <c r="B490" s="79" t="s">
        <v>547</v>
      </c>
      <c r="C490" s="79" t="s">
        <v>164</v>
      </c>
      <c r="D490" s="79" t="s">
        <v>389</v>
      </c>
      <c r="E490" s="79" t="s">
        <v>448</v>
      </c>
      <c r="F490" s="79"/>
      <c r="G490" s="82">
        <f t="shared" si="23"/>
        <v>230</v>
      </c>
      <c r="H490" s="82">
        <f t="shared" si="23"/>
        <v>0</v>
      </c>
      <c r="I490" s="82">
        <f t="shared" si="23"/>
        <v>230</v>
      </c>
      <c r="J490" s="81"/>
      <c r="K490" s="81"/>
      <c r="L490" s="81"/>
    </row>
    <row r="491" spans="1:12" s="74" customFormat="1" ht="15.75" hidden="1">
      <c r="A491" s="78" t="s">
        <v>592</v>
      </c>
      <c r="B491" s="79" t="s">
        <v>547</v>
      </c>
      <c r="C491" s="79" t="s">
        <v>164</v>
      </c>
      <c r="D491" s="79" t="s">
        <v>389</v>
      </c>
      <c r="E491" s="79" t="s">
        <v>448</v>
      </c>
      <c r="F491" s="79" t="s">
        <v>593</v>
      </c>
      <c r="G491" s="82">
        <f>SUM(G492:G493)</f>
        <v>230</v>
      </c>
      <c r="H491" s="79"/>
      <c r="I491" s="82">
        <f>SUM(I492:I493)</f>
        <v>230</v>
      </c>
      <c r="J491" s="81"/>
      <c r="K491" s="81"/>
      <c r="L491" s="81"/>
    </row>
    <row r="492" spans="1:12" s="74" customFormat="1" ht="110.25" hidden="1">
      <c r="A492" s="78" t="s">
        <v>594</v>
      </c>
      <c r="B492" s="79" t="s">
        <v>547</v>
      </c>
      <c r="C492" s="79" t="s">
        <v>164</v>
      </c>
      <c r="D492" s="79" t="s">
        <v>389</v>
      </c>
      <c r="E492" s="79" t="s">
        <v>448</v>
      </c>
      <c r="F492" s="79" t="s">
        <v>593</v>
      </c>
      <c r="G492" s="82"/>
      <c r="H492" s="79"/>
      <c r="I492" s="82"/>
      <c r="J492" s="81"/>
      <c r="K492" s="81"/>
      <c r="L492" s="81"/>
    </row>
    <row r="493" spans="1:12" s="74" customFormat="1" ht="33.75" customHeight="1">
      <c r="A493" s="78" t="s">
        <v>461</v>
      </c>
      <c r="B493" s="79" t="s">
        <v>547</v>
      </c>
      <c r="C493" s="79" t="s">
        <v>164</v>
      </c>
      <c r="D493" s="79" t="s">
        <v>389</v>
      </c>
      <c r="E493" s="79" t="s">
        <v>448</v>
      </c>
      <c r="F493" s="79" t="s">
        <v>462</v>
      </c>
      <c r="G493" s="82">
        <v>230</v>
      </c>
      <c r="H493" s="79"/>
      <c r="I493" s="82">
        <f>SUM(G493:H493)</f>
        <v>230</v>
      </c>
      <c r="J493" s="81"/>
      <c r="K493" s="81"/>
      <c r="L493" s="81"/>
    </row>
    <row r="494" spans="1:12" s="74" customFormat="1" ht="15.75">
      <c r="A494" s="78" t="s">
        <v>465</v>
      </c>
      <c r="B494" s="79" t="s">
        <v>547</v>
      </c>
      <c r="C494" s="79" t="s">
        <v>164</v>
      </c>
      <c r="D494" s="79" t="s">
        <v>389</v>
      </c>
      <c r="E494" s="79" t="s">
        <v>466</v>
      </c>
      <c r="F494" s="79"/>
      <c r="G494" s="82">
        <f>SUM(G495)</f>
        <v>0</v>
      </c>
      <c r="H494" s="82">
        <f>H495</f>
        <v>60.8</v>
      </c>
      <c r="I494" s="82">
        <f>SUM(I495)</f>
        <v>60.8</v>
      </c>
      <c r="J494" s="81"/>
      <c r="K494" s="81"/>
      <c r="L494" s="81"/>
    </row>
    <row r="495" spans="1:12" s="74" customFormat="1" ht="52.5" customHeight="1">
      <c r="A495" s="78" t="s">
        <v>540</v>
      </c>
      <c r="B495" s="79" t="s">
        <v>547</v>
      </c>
      <c r="C495" s="79" t="s">
        <v>164</v>
      </c>
      <c r="D495" s="79" t="s">
        <v>389</v>
      </c>
      <c r="E495" s="79" t="s">
        <v>541</v>
      </c>
      <c r="F495" s="79"/>
      <c r="G495" s="82">
        <f>SUM(G496)</f>
        <v>0</v>
      </c>
      <c r="H495" s="82">
        <f>H496</f>
        <v>60.8</v>
      </c>
      <c r="I495" s="82">
        <f>SUM(I496)</f>
        <v>60.8</v>
      </c>
      <c r="J495" s="81"/>
      <c r="K495" s="81"/>
      <c r="L495" s="81"/>
    </row>
    <row r="496" spans="1:12" s="74" customFormat="1" ht="23.25" customHeight="1">
      <c r="A496" s="78" t="s">
        <v>590</v>
      </c>
      <c r="B496" s="79" t="s">
        <v>547</v>
      </c>
      <c r="C496" s="79" t="s">
        <v>164</v>
      </c>
      <c r="D496" s="79" t="s">
        <v>389</v>
      </c>
      <c r="E496" s="79" t="s">
        <v>595</v>
      </c>
      <c r="F496" s="79"/>
      <c r="G496" s="82">
        <f>SUM(G497)</f>
        <v>0</v>
      </c>
      <c r="H496" s="82">
        <f>H497</f>
        <v>60.8</v>
      </c>
      <c r="I496" s="82">
        <f>SUM(I497)</f>
        <v>60.8</v>
      </c>
      <c r="J496" s="81"/>
      <c r="K496" s="81"/>
      <c r="L496" s="81"/>
    </row>
    <row r="497" spans="1:12" s="74" customFormat="1" ht="15.75">
      <c r="A497" s="78" t="s">
        <v>534</v>
      </c>
      <c r="B497" s="79" t="s">
        <v>547</v>
      </c>
      <c r="C497" s="79" t="s">
        <v>164</v>
      </c>
      <c r="D497" s="79" t="s">
        <v>389</v>
      </c>
      <c r="E497" s="79" t="s">
        <v>595</v>
      </c>
      <c r="F497" s="79" t="s">
        <v>535</v>
      </c>
      <c r="G497" s="82"/>
      <c r="H497" s="82">
        <v>60.8</v>
      </c>
      <c r="I497" s="82">
        <f>SUM(G497:H497)</f>
        <v>60.8</v>
      </c>
      <c r="J497" s="81"/>
      <c r="K497" s="81"/>
      <c r="L497" s="81"/>
    </row>
    <row r="498" spans="1:12" s="74" customFormat="1" ht="15.75">
      <c r="A498" s="78" t="s">
        <v>300</v>
      </c>
      <c r="B498" s="79" t="s">
        <v>547</v>
      </c>
      <c r="C498" s="79" t="s">
        <v>164</v>
      </c>
      <c r="D498" s="79" t="s">
        <v>389</v>
      </c>
      <c r="E498" s="79" t="s">
        <v>301</v>
      </c>
      <c r="F498" s="79"/>
      <c r="G498" s="82">
        <f aca="true" t="shared" si="24" ref="G498:I499">SUM(G499)</f>
        <v>761.1</v>
      </c>
      <c r="H498" s="82">
        <f t="shared" si="24"/>
        <v>0</v>
      </c>
      <c r="I498" s="82">
        <f t="shared" si="24"/>
        <v>761.1</v>
      </c>
      <c r="J498" s="81"/>
      <c r="K498" s="81"/>
      <c r="L498" s="81"/>
    </row>
    <row r="499" spans="1:12" s="74" customFormat="1" ht="48" customHeight="1">
      <c r="A499" s="78" t="s">
        <v>596</v>
      </c>
      <c r="B499" s="79" t="s">
        <v>547</v>
      </c>
      <c r="C499" s="79" t="s">
        <v>164</v>
      </c>
      <c r="D499" s="79" t="s">
        <v>389</v>
      </c>
      <c r="E499" s="79" t="s">
        <v>597</v>
      </c>
      <c r="F499" s="79"/>
      <c r="G499" s="82">
        <f t="shared" si="24"/>
        <v>761.1</v>
      </c>
      <c r="H499" s="82">
        <f t="shared" si="24"/>
        <v>0</v>
      </c>
      <c r="I499" s="82">
        <f t="shared" si="24"/>
        <v>761.1</v>
      </c>
      <c r="J499" s="81"/>
      <c r="K499" s="81"/>
      <c r="L499" s="81"/>
    </row>
    <row r="500" spans="1:12" s="74" customFormat="1" ht="15.75">
      <c r="A500" s="78" t="s">
        <v>534</v>
      </c>
      <c r="B500" s="79" t="s">
        <v>547</v>
      </c>
      <c r="C500" s="79" t="s">
        <v>164</v>
      </c>
      <c r="D500" s="79" t="s">
        <v>389</v>
      </c>
      <c r="E500" s="79" t="s">
        <v>597</v>
      </c>
      <c r="F500" s="79" t="s">
        <v>535</v>
      </c>
      <c r="G500" s="82">
        <v>761.1</v>
      </c>
      <c r="H500" s="79"/>
      <c r="I500" s="82">
        <f>SUM(G500:H500)</f>
        <v>761.1</v>
      </c>
      <c r="J500" s="81"/>
      <c r="K500" s="81"/>
      <c r="L500" s="81"/>
    </row>
    <row r="501" spans="1:12" s="74" customFormat="1" ht="15.75">
      <c r="A501" s="78" t="s">
        <v>545</v>
      </c>
      <c r="B501" s="79" t="s">
        <v>547</v>
      </c>
      <c r="C501" s="79" t="s">
        <v>164</v>
      </c>
      <c r="D501" s="79" t="s">
        <v>279</v>
      </c>
      <c r="E501" s="79"/>
      <c r="F501" s="79"/>
      <c r="G501" s="80">
        <f aca="true" t="shared" si="25" ref="G501:I502">SUM(G502)</f>
        <v>1904.8000000000002</v>
      </c>
      <c r="H501" s="80">
        <f t="shared" si="25"/>
        <v>0</v>
      </c>
      <c r="I501" s="80">
        <f t="shared" si="25"/>
        <v>1904.8000000000002</v>
      </c>
      <c r="J501" s="81"/>
      <c r="K501" s="81"/>
      <c r="L501" s="81"/>
    </row>
    <row r="502" spans="1:12" s="74" customFormat="1" ht="15.75">
      <c r="A502" s="78" t="s">
        <v>423</v>
      </c>
      <c r="B502" s="79" t="s">
        <v>547</v>
      </c>
      <c r="C502" s="79" t="s">
        <v>164</v>
      </c>
      <c r="D502" s="79" t="s">
        <v>279</v>
      </c>
      <c r="E502" s="79" t="s">
        <v>424</v>
      </c>
      <c r="F502" s="79"/>
      <c r="G502" s="82">
        <f t="shared" si="25"/>
        <v>1904.8000000000002</v>
      </c>
      <c r="H502" s="82">
        <f t="shared" si="25"/>
        <v>0</v>
      </c>
      <c r="I502" s="82">
        <f t="shared" si="25"/>
        <v>1904.8000000000002</v>
      </c>
      <c r="J502" s="81"/>
      <c r="K502" s="81"/>
      <c r="L502" s="81"/>
    </row>
    <row r="503" spans="1:12" s="74" customFormat="1" ht="78.75">
      <c r="A503" s="78" t="s">
        <v>598</v>
      </c>
      <c r="B503" s="79" t="s">
        <v>547</v>
      </c>
      <c r="C503" s="79" t="s">
        <v>164</v>
      </c>
      <c r="D503" s="79" t="s">
        <v>279</v>
      </c>
      <c r="E503" s="79" t="s">
        <v>599</v>
      </c>
      <c r="F503" s="79"/>
      <c r="G503" s="82">
        <f>SUM(G504:G506)</f>
        <v>1904.8000000000002</v>
      </c>
      <c r="H503" s="82">
        <f>SUM(H504:H506)</f>
        <v>0</v>
      </c>
      <c r="I503" s="82">
        <f>SUM(I504:I506)</f>
        <v>1904.8000000000002</v>
      </c>
      <c r="J503" s="81"/>
      <c r="K503" s="81"/>
      <c r="L503" s="81"/>
    </row>
    <row r="504" spans="1:12" s="74" customFormat="1" ht="15.75">
      <c r="A504" s="92" t="s">
        <v>403</v>
      </c>
      <c r="B504" s="79" t="s">
        <v>547</v>
      </c>
      <c r="C504" s="79" t="s">
        <v>164</v>
      </c>
      <c r="D504" s="79" t="s">
        <v>279</v>
      </c>
      <c r="E504" s="79" t="s">
        <v>599</v>
      </c>
      <c r="F504" s="79" t="s">
        <v>404</v>
      </c>
      <c r="G504" s="82">
        <v>249.9</v>
      </c>
      <c r="H504" s="79"/>
      <c r="I504" s="82">
        <f>SUM(G504:H504)</f>
        <v>249.9</v>
      </c>
      <c r="J504" s="81"/>
      <c r="K504" s="81"/>
      <c r="L504" s="81"/>
    </row>
    <row r="505" spans="1:12" s="74" customFormat="1" ht="15.75">
      <c r="A505" s="92" t="s">
        <v>479</v>
      </c>
      <c r="B505" s="79" t="s">
        <v>547</v>
      </c>
      <c r="C505" s="79" t="s">
        <v>164</v>
      </c>
      <c r="D505" s="79" t="s">
        <v>279</v>
      </c>
      <c r="E505" s="79" t="s">
        <v>599</v>
      </c>
      <c r="F505" s="79" t="s">
        <v>480</v>
      </c>
      <c r="G505" s="82">
        <v>1654.9</v>
      </c>
      <c r="H505" s="79"/>
      <c r="I505" s="82">
        <f>SUM(G505:H505)</f>
        <v>1654.9</v>
      </c>
      <c r="J505" s="81"/>
      <c r="K505" s="81"/>
      <c r="L505" s="81"/>
    </row>
    <row r="506" spans="1:14" s="74" customFormat="1" ht="47.25" hidden="1">
      <c r="A506" s="78" t="s">
        <v>461</v>
      </c>
      <c r="B506" s="79" t="s">
        <v>547</v>
      </c>
      <c r="C506" s="79" t="s">
        <v>164</v>
      </c>
      <c r="D506" s="79" t="s">
        <v>279</v>
      </c>
      <c r="E506" s="79" t="s">
        <v>599</v>
      </c>
      <c r="F506" s="79" t="s">
        <v>462</v>
      </c>
      <c r="G506" s="82"/>
      <c r="H506" s="79"/>
      <c r="I506" s="82"/>
      <c r="J506" s="79"/>
      <c r="K506" s="81"/>
      <c r="L506" s="81"/>
      <c r="N506" s="73">
        <v>1904.8</v>
      </c>
    </row>
    <row r="507" spans="1:12" s="74" customFormat="1" ht="9" customHeight="1">
      <c r="A507" s="78"/>
      <c r="B507" s="79"/>
      <c r="C507" s="79"/>
      <c r="D507" s="79"/>
      <c r="E507" s="79"/>
      <c r="F507" s="79"/>
      <c r="G507" s="82"/>
      <c r="H507" s="79"/>
      <c r="I507" s="82"/>
      <c r="J507" s="81"/>
      <c r="K507" s="81"/>
      <c r="L507" s="81"/>
    </row>
    <row r="508" spans="1:12" s="77" customFormat="1" ht="31.5">
      <c r="A508" s="75" t="s">
        <v>600</v>
      </c>
      <c r="B508" s="98" t="s">
        <v>601</v>
      </c>
      <c r="C508" s="71"/>
      <c r="D508" s="71"/>
      <c r="E508" s="71"/>
      <c r="F508" s="71"/>
      <c r="G508" s="80">
        <f>G509+G524+G529+G548+G586+G592+G597+G610+G615</f>
        <v>120712.27</v>
      </c>
      <c r="H508" s="80">
        <f>H509+H524+H529+H548+H586+H592+H597+H610+H615</f>
        <v>93497.028</v>
      </c>
      <c r="I508" s="80">
        <f>I509+I524+I529+I548+I586+I592+I597+I610+I615</f>
        <v>214209.298</v>
      </c>
      <c r="J508" s="76">
        <v>211209.3</v>
      </c>
      <c r="K508" s="106">
        <f>J508-I508</f>
        <v>-2999.9980000000214</v>
      </c>
      <c r="L508" s="76"/>
    </row>
    <row r="509" spans="1:12" s="77" customFormat="1" ht="15.75">
      <c r="A509" s="78" t="s">
        <v>277</v>
      </c>
      <c r="B509" s="79" t="s">
        <v>601</v>
      </c>
      <c r="C509" s="79" t="s">
        <v>117</v>
      </c>
      <c r="D509" s="79" t="s">
        <v>114</v>
      </c>
      <c r="E509" s="79"/>
      <c r="F509" s="79"/>
      <c r="G509" s="80">
        <f>SUM(G510,G521)</f>
        <v>8011.1</v>
      </c>
      <c r="H509" s="80">
        <f>SUM(H510,H521)</f>
        <v>0</v>
      </c>
      <c r="I509" s="80">
        <f>SUM(I510,I521)</f>
        <v>8011.1</v>
      </c>
      <c r="J509" s="76"/>
      <c r="K509" s="76"/>
      <c r="L509" s="76"/>
    </row>
    <row r="510" spans="1:12" s="77" customFormat="1" ht="47.25">
      <c r="A510" s="78" t="s">
        <v>602</v>
      </c>
      <c r="B510" s="79" t="s">
        <v>601</v>
      </c>
      <c r="C510" s="79" t="s">
        <v>117</v>
      </c>
      <c r="D510" s="79" t="s">
        <v>129</v>
      </c>
      <c r="E510" s="79"/>
      <c r="F510" s="79"/>
      <c r="G510" s="82">
        <f>SUM(G511)</f>
        <v>7926.8</v>
      </c>
      <c r="H510" s="82">
        <f>SUM(H511)</f>
        <v>0</v>
      </c>
      <c r="I510" s="82">
        <f>SUM(I511)</f>
        <v>7926.8</v>
      </c>
      <c r="J510" s="76"/>
      <c r="K510" s="76"/>
      <c r="L510" s="76"/>
    </row>
    <row r="511" spans="1:12" s="77" customFormat="1" ht="63">
      <c r="A511" s="78" t="s">
        <v>280</v>
      </c>
      <c r="B511" s="79" t="s">
        <v>601</v>
      </c>
      <c r="C511" s="79" t="s">
        <v>117</v>
      </c>
      <c r="D511" s="79" t="s">
        <v>129</v>
      </c>
      <c r="E511" s="79" t="s">
        <v>281</v>
      </c>
      <c r="F511" s="79"/>
      <c r="G511" s="82">
        <f>SUM(G512,G517,G519)</f>
        <v>7926.8</v>
      </c>
      <c r="H511" s="82">
        <f>SUM(H512,H517,H519)</f>
        <v>0</v>
      </c>
      <c r="I511" s="82">
        <f>SUM(I512,I517,I519)</f>
        <v>7926.8</v>
      </c>
      <c r="J511" s="76"/>
      <c r="K511" s="76"/>
      <c r="L511" s="76"/>
    </row>
    <row r="512" spans="1:12" s="77" customFormat="1" ht="15.75">
      <c r="A512" s="78" t="s">
        <v>282</v>
      </c>
      <c r="B512" s="79" t="s">
        <v>601</v>
      </c>
      <c r="C512" s="79" t="s">
        <v>117</v>
      </c>
      <c r="D512" s="79" t="s">
        <v>129</v>
      </c>
      <c r="E512" s="79" t="s">
        <v>283</v>
      </c>
      <c r="F512" s="79"/>
      <c r="G512" s="82">
        <f>SUM(G513:G516)</f>
        <v>7915.8</v>
      </c>
      <c r="H512" s="82">
        <f>SUM(H513:H516)</f>
        <v>0</v>
      </c>
      <c r="I512" s="82">
        <f>SUM(I513:I516)</f>
        <v>7915.8</v>
      </c>
      <c r="J512" s="76"/>
      <c r="K512" s="76"/>
      <c r="L512" s="76"/>
    </row>
    <row r="513" spans="1:12" s="77" customFormat="1" ht="15.75">
      <c r="A513" s="78" t="s">
        <v>284</v>
      </c>
      <c r="B513" s="79" t="s">
        <v>601</v>
      </c>
      <c r="C513" s="79" t="s">
        <v>117</v>
      </c>
      <c r="D513" s="79" t="s">
        <v>129</v>
      </c>
      <c r="E513" s="79" t="s">
        <v>283</v>
      </c>
      <c r="F513" s="79" t="s">
        <v>285</v>
      </c>
      <c r="G513" s="82">
        <f>5438+1642.3</f>
        <v>7080.3</v>
      </c>
      <c r="H513" s="79"/>
      <c r="I513" s="82">
        <f>SUM(G513:H513)</f>
        <v>7080.3</v>
      </c>
      <c r="J513" s="76"/>
      <c r="K513" s="76"/>
      <c r="L513" s="76"/>
    </row>
    <row r="514" spans="1:12" s="77" customFormat="1" ht="31.5">
      <c r="A514" s="78" t="s">
        <v>286</v>
      </c>
      <c r="B514" s="79" t="s">
        <v>601</v>
      </c>
      <c r="C514" s="79" t="s">
        <v>117</v>
      </c>
      <c r="D514" s="79" t="s">
        <v>129</v>
      </c>
      <c r="E514" s="79" t="s">
        <v>283</v>
      </c>
      <c r="F514" s="79" t="s">
        <v>287</v>
      </c>
      <c r="G514" s="82">
        <v>193.5</v>
      </c>
      <c r="H514" s="79"/>
      <c r="I514" s="82">
        <f>SUM(G514:H514)</f>
        <v>193.5</v>
      </c>
      <c r="J514" s="76"/>
      <c r="K514" s="76"/>
      <c r="L514" s="76"/>
    </row>
    <row r="515" spans="1:12" s="77" customFormat="1" ht="31.5">
      <c r="A515" s="78" t="s">
        <v>288</v>
      </c>
      <c r="B515" s="79" t="s">
        <v>601</v>
      </c>
      <c r="C515" s="79" t="s">
        <v>117</v>
      </c>
      <c r="D515" s="79" t="s">
        <v>129</v>
      </c>
      <c r="E515" s="79" t="s">
        <v>283</v>
      </c>
      <c r="F515" s="79" t="s">
        <v>289</v>
      </c>
      <c r="G515" s="82"/>
      <c r="H515" s="82">
        <f>467</f>
        <v>467</v>
      </c>
      <c r="I515" s="82">
        <f>SUM(G515:H515)</f>
        <v>467</v>
      </c>
      <c r="J515" s="76"/>
      <c r="K515" s="76"/>
      <c r="L515" s="76"/>
    </row>
    <row r="516" spans="1:12" s="77" customFormat="1" ht="31.5">
      <c r="A516" s="78" t="s">
        <v>290</v>
      </c>
      <c r="B516" s="79" t="s">
        <v>601</v>
      </c>
      <c r="C516" s="79" t="s">
        <v>117</v>
      </c>
      <c r="D516" s="79" t="s">
        <v>129</v>
      </c>
      <c r="E516" s="79" t="s">
        <v>283</v>
      </c>
      <c r="F516" s="79" t="s">
        <v>291</v>
      </c>
      <c r="G516" s="82">
        <v>642</v>
      </c>
      <c r="H516" s="82">
        <v>-467</v>
      </c>
      <c r="I516" s="82">
        <f>SUM(G516:H516)</f>
        <v>175</v>
      </c>
      <c r="J516" s="76"/>
      <c r="K516" s="76"/>
      <c r="L516" s="76"/>
    </row>
    <row r="517" spans="1:12" s="77" customFormat="1" ht="225.75" customHeight="1">
      <c r="A517" s="78" t="s">
        <v>603</v>
      </c>
      <c r="B517" s="79" t="s">
        <v>601</v>
      </c>
      <c r="C517" s="79" t="s">
        <v>117</v>
      </c>
      <c r="D517" s="79" t="s">
        <v>129</v>
      </c>
      <c r="E517" s="79" t="s">
        <v>604</v>
      </c>
      <c r="F517" s="79"/>
      <c r="G517" s="82">
        <f>SUM(G518)</f>
        <v>5.5</v>
      </c>
      <c r="H517" s="82">
        <f>SUM(H518)</f>
        <v>0</v>
      </c>
      <c r="I517" s="82">
        <f>SUM(I518)</f>
        <v>5.5</v>
      </c>
      <c r="J517" s="76"/>
      <c r="K517" s="76"/>
      <c r="L517" s="76"/>
    </row>
    <row r="518" spans="1:12" s="77" customFormat="1" ht="41.25" customHeight="1">
      <c r="A518" s="78" t="s">
        <v>290</v>
      </c>
      <c r="B518" s="79" t="s">
        <v>601</v>
      </c>
      <c r="C518" s="79" t="s">
        <v>117</v>
      </c>
      <c r="D518" s="79" t="s">
        <v>129</v>
      </c>
      <c r="E518" s="79" t="s">
        <v>604</v>
      </c>
      <c r="F518" s="79" t="s">
        <v>291</v>
      </c>
      <c r="G518" s="82">
        <v>5.5</v>
      </c>
      <c r="H518" s="79"/>
      <c r="I518" s="82">
        <f>SUM(G518:H518)</f>
        <v>5.5</v>
      </c>
      <c r="J518" s="76"/>
      <c r="K518" s="76"/>
      <c r="L518" s="76"/>
    </row>
    <row r="519" spans="1:12" s="77" customFormat="1" ht="231.75" customHeight="1">
      <c r="A519" s="78" t="s">
        <v>605</v>
      </c>
      <c r="B519" s="79" t="s">
        <v>601</v>
      </c>
      <c r="C519" s="79" t="s">
        <v>117</v>
      </c>
      <c r="D519" s="79" t="s">
        <v>129</v>
      </c>
      <c r="E519" s="79" t="s">
        <v>606</v>
      </c>
      <c r="F519" s="79"/>
      <c r="G519" s="82">
        <f>SUM(G520)</f>
        <v>5.5</v>
      </c>
      <c r="H519" s="82">
        <f>SUM(H520)</f>
        <v>0</v>
      </c>
      <c r="I519" s="82">
        <f>SUM(I520)</f>
        <v>5.5</v>
      </c>
      <c r="J519" s="76"/>
      <c r="K519" s="76"/>
      <c r="L519" s="76"/>
    </row>
    <row r="520" spans="1:12" s="77" customFormat="1" ht="31.5">
      <c r="A520" s="78" t="s">
        <v>290</v>
      </c>
      <c r="B520" s="79" t="s">
        <v>601</v>
      </c>
      <c r="C520" s="79" t="s">
        <v>117</v>
      </c>
      <c r="D520" s="79" t="s">
        <v>129</v>
      </c>
      <c r="E520" s="79" t="s">
        <v>607</v>
      </c>
      <c r="F520" s="79" t="s">
        <v>291</v>
      </c>
      <c r="G520" s="82">
        <v>5.5</v>
      </c>
      <c r="H520" s="79"/>
      <c r="I520" s="82">
        <f>SUM(G520:H520)</f>
        <v>5.5</v>
      </c>
      <c r="J520" s="76"/>
      <c r="K520" s="76"/>
      <c r="L520" s="76"/>
    </row>
    <row r="521" spans="1:12" s="77" customFormat="1" ht="15.75">
      <c r="A521" s="78" t="s">
        <v>313</v>
      </c>
      <c r="B521" s="79" t="s">
        <v>601</v>
      </c>
      <c r="C521" s="79" t="s">
        <v>117</v>
      </c>
      <c r="D521" s="79" t="s">
        <v>225</v>
      </c>
      <c r="E521" s="79"/>
      <c r="F521" s="79"/>
      <c r="G521" s="82">
        <f aca="true" t="shared" si="26" ref="G521:I522">SUM(G522)</f>
        <v>84.3</v>
      </c>
      <c r="H521" s="82">
        <f t="shared" si="26"/>
        <v>0</v>
      </c>
      <c r="I521" s="82">
        <f t="shared" si="26"/>
        <v>84.3</v>
      </c>
      <c r="J521" s="76"/>
      <c r="K521" s="76"/>
      <c r="L521" s="76"/>
    </row>
    <row r="522" spans="1:12" s="77" customFormat="1" ht="31.5">
      <c r="A522" s="78" t="s">
        <v>608</v>
      </c>
      <c r="B522" s="79" t="s">
        <v>601</v>
      </c>
      <c r="C522" s="79" t="s">
        <v>117</v>
      </c>
      <c r="D522" s="79" t="s">
        <v>225</v>
      </c>
      <c r="E522" s="79" t="s">
        <v>609</v>
      </c>
      <c r="F522" s="79"/>
      <c r="G522" s="82">
        <f t="shared" si="26"/>
        <v>84.3</v>
      </c>
      <c r="H522" s="82">
        <f t="shared" si="26"/>
        <v>0</v>
      </c>
      <c r="I522" s="82">
        <f t="shared" si="26"/>
        <v>84.3</v>
      </c>
      <c r="J522" s="76"/>
      <c r="K522" s="76"/>
      <c r="L522" s="76"/>
    </row>
    <row r="523" spans="1:12" s="77" customFormat="1" ht="15.75">
      <c r="A523" s="78" t="s">
        <v>430</v>
      </c>
      <c r="B523" s="79" t="s">
        <v>601</v>
      </c>
      <c r="C523" s="79" t="s">
        <v>117</v>
      </c>
      <c r="D523" s="79" t="s">
        <v>225</v>
      </c>
      <c r="E523" s="79" t="s">
        <v>609</v>
      </c>
      <c r="F523" s="79" t="s">
        <v>610</v>
      </c>
      <c r="G523" s="82">
        <v>84.3</v>
      </c>
      <c r="H523" s="79"/>
      <c r="I523" s="82">
        <f>SUM(G523:H523)</f>
        <v>84.3</v>
      </c>
      <c r="J523" s="81"/>
      <c r="K523" s="76"/>
      <c r="L523" s="76"/>
    </row>
    <row r="524" spans="1:12" s="77" customFormat="1" ht="15.75">
      <c r="A524" s="78" t="s">
        <v>611</v>
      </c>
      <c r="B524" s="79" t="s">
        <v>601</v>
      </c>
      <c r="C524" s="79" t="s">
        <v>127</v>
      </c>
      <c r="D524" s="79" t="s">
        <v>114</v>
      </c>
      <c r="E524" s="79"/>
      <c r="F524" s="79"/>
      <c r="G524" s="82">
        <f aca="true" t="shared" si="27" ref="G524:I527">SUM(G525)</f>
        <v>1137.2</v>
      </c>
      <c r="H524" s="82">
        <f t="shared" si="27"/>
        <v>4.7</v>
      </c>
      <c r="I524" s="82">
        <f t="shared" si="27"/>
        <v>1141.9</v>
      </c>
      <c r="J524" s="76"/>
      <c r="K524" s="76"/>
      <c r="L524" s="76"/>
    </row>
    <row r="525" spans="1:12" s="77" customFormat="1" ht="15.75">
      <c r="A525" s="78" t="s">
        <v>612</v>
      </c>
      <c r="B525" s="79" t="s">
        <v>601</v>
      </c>
      <c r="C525" s="79" t="s">
        <v>127</v>
      </c>
      <c r="D525" s="79" t="s">
        <v>389</v>
      </c>
      <c r="E525" s="79"/>
      <c r="F525" s="79"/>
      <c r="G525" s="82">
        <f t="shared" si="27"/>
        <v>1137.2</v>
      </c>
      <c r="H525" s="82">
        <f t="shared" si="27"/>
        <v>4.7</v>
      </c>
      <c r="I525" s="82">
        <f t="shared" si="27"/>
        <v>1141.9</v>
      </c>
      <c r="J525" s="76"/>
      <c r="K525" s="76"/>
      <c r="L525" s="76"/>
    </row>
    <row r="526" spans="1:12" s="77" customFormat="1" ht="31.5">
      <c r="A526" s="78" t="s">
        <v>613</v>
      </c>
      <c r="B526" s="79" t="s">
        <v>601</v>
      </c>
      <c r="C526" s="79" t="s">
        <v>127</v>
      </c>
      <c r="D526" s="79" t="s">
        <v>389</v>
      </c>
      <c r="E526" s="79" t="s">
        <v>614</v>
      </c>
      <c r="F526" s="79"/>
      <c r="G526" s="82">
        <f t="shared" si="27"/>
        <v>1137.2</v>
      </c>
      <c r="H526" s="82">
        <f t="shared" si="27"/>
        <v>4.7</v>
      </c>
      <c r="I526" s="82">
        <f t="shared" si="27"/>
        <v>1141.9</v>
      </c>
      <c r="J526" s="76"/>
      <c r="K526" s="76"/>
      <c r="L526" s="76"/>
    </row>
    <row r="527" spans="1:12" s="77" customFormat="1" ht="38.25" customHeight="1">
      <c r="A527" s="78" t="s">
        <v>615</v>
      </c>
      <c r="B527" s="79" t="s">
        <v>601</v>
      </c>
      <c r="C527" s="79" t="s">
        <v>127</v>
      </c>
      <c r="D527" s="79" t="s">
        <v>389</v>
      </c>
      <c r="E527" s="79" t="s">
        <v>616</v>
      </c>
      <c r="F527" s="79"/>
      <c r="G527" s="82">
        <f t="shared" si="27"/>
        <v>1137.2</v>
      </c>
      <c r="H527" s="82">
        <f t="shared" si="27"/>
        <v>4.7</v>
      </c>
      <c r="I527" s="82">
        <f t="shared" si="27"/>
        <v>1141.9</v>
      </c>
      <c r="J527" s="76"/>
      <c r="K527" s="76"/>
      <c r="L527" s="76"/>
    </row>
    <row r="528" spans="1:12" s="77" customFormat="1" ht="15.75">
      <c r="A528" s="78" t="s">
        <v>430</v>
      </c>
      <c r="B528" s="79" t="s">
        <v>601</v>
      </c>
      <c r="C528" s="79" t="s">
        <v>127</v>
      </c>
      <c r="D528" s="79" t="s">
        <v>389</v>
      </c>
      <c r="E528" s="79" t="s">
        <v>616</v>
      </c>
      <c r="F528" s="79" t="s">
        <v>610</v>
      </c>
      <c r="G528" s="82">
        <v>1137.2</v>
      </c>
      <c r="H528" s="82">
        <v>4.7</v>
      </c>
      <c r="I528" s="82">
        <f>SUM(G528:H528)</f>
        <v>1141.9</v>
      </c>
      <c r="J528" s="76"/>
      <c r="K528" s="76"/>
      <c r="L528" s="76"/>
    </row>
    <row r="529" spans="1:12" s="77" customFormat="1" ht="15.75">
      <c r="A529" s="78" t="s">
        <v>328</v>
      </c>
      <c r="B529" s="79" t="s">
        <v>601</v>
      </c>
      <c r="C529" s="79" t="s">
        <v>279</v>
      </c>
      <c r="D529" s="79" t="s">
        <v>114</v>
      </c>
      <c r="E529" s="79"/>
      <c r="F529" s="79"/>
      <c r="G529" s="80">
        <f>SUM(G530,)</f>
        <v>35924.53</v>
      </c>
      <c r="H529" s="80">
        <f>SUM(H530,)</f>
        <v>75641.142</v>
      </c>
      <c r="I529" s="80">
        <f>SUM(I530,)</f>
        <v>111565.672</v>
      </c>
      <c r="J529" s="76"/>
      <c r="K529" s="76"/>
      <c r="L529" s="76"/>
    </row>
    <row r="530" spans="1:12" s="77" customFormat="1" ht="15.75">
      <c r="A530" s="92" t="s">
        <v>332</v>
      </c>
      <c r="B530" s="96">
        <v>992</v>
      </c>
      <c r="C530" s="107">
        <v>4</v>
      </c>
      <c r="D530" s="107">
        <v>9</v>
      </c>
      <c r="E530" s="108"/>
      <c r="F530" s="89"/>
      <c r="G530" s="82">
        <f>SUM(G531,G545)</f>
        <v>35924.53</v>
      </c>
      <c r="H530" s="82">
        <f>SUM(H531,H545)</f>
        <v>75641.142</v>
      </c>
      <c r="I530" s="82">
        <f>SUM(I531,I545)</f>
        <v>111565.672</v>
      </c>
      <c r="J530" s="76"/>
      <c r="K530" s="76"/>
      <c r="L530" s="76"/>
    </row>
    <row r="531" spans="1:12" s="77" customFormat="1" ht="15.75">
      <c r="A531" s="92" t="s">
        <v>334</v>
      </c>
      <c r="B531" s="96">
        <v>992</v>
      </c>
      <c r="C531" s="107">
        <v>4</v>
      </c>
      <c r="D531" s="107">
        <v>9</v>
      </c>
      <c r="E531" s="108">
        <v>3150000</v>
      </c>
      <c r="F531" s="89"/>
      <c r="G531" s="82">
        <f>SUM(G532)</f>
        <v>21820.13</v>
      </c>
      <c r="H531" s="82">
        <f>SUM(H532)</f>
        <v>70797.342</v>
      </c>
      <c r="I531" s="82">
        <f>SUM(I532)</f>
        <v>92617.47200000001</v>
      </c>
      <c r="J531" s="76"/>
      <c r="K531" s="76"/>
      <c r="L531" s="76"/>
    </row>
    <row r="532" spans="1:12" s="77" customFormat="1" ht="15.75">
      <c r="A532" s="92" t="s">
        <v>336</v>
      </c>
      <c r="B532" s="96">
        <v>992</v>
      </c>
      <c r="C532" s="107">
        <v>4</v>
      </c>
      <c r="D532" s="107">
        <v>9</v>
      </c>
      <c r="E532" s="108">
        <v>3150100</v>
      </c>
      <c r="F532" s="89"/>
      <c r="G532" s="82">
        <f>SUM(G533,G535,G537)</f>
        <v>21820.13</v>
      </c>
      <c r="H532" s="82">
        <f>SUM(H533,H535,H537,H541)</f>
        <v>70797.342</v>
      </c>
      <c r="I532" s="82">
        <f>SUM(I533,I535,I537,I541)</f>
        <v>92617.47200000001</v>
      </c>
      <c r="J532" s="76"/>
      <c r="K532" s="76"/>
      <c r="L532" s="76"/>
    </row>
    <row r="533" spans="1:12" s="77" customFormat="1" ht="47.25">
      <c r="A533" s="78" t="s">
        <v>617</v>
      </c>
      <c r="B533" s="101" t="s">
        <v>601</v>
      </c>
      <c r="C533" s="107">
        <v>4</v>
      </c>
      <c r="D533" s="107">
        <v>9</v>
      </c>
      <c r="E533" s="79" t="s">
        <v>618</v>
      </c>
      <c r="F533" s="79"/>
      <c r="G533" s="82">
        <f>SUM(G534)</f>
        <v>161.53</v>
      </c>
      <c r="H533" s="82">
        <f>SUM(H534)</f>
        <v>0</v>
      </c>
      <c r="I533" s="82">
        <f>SUM(I534)</f>
        <v>161.53</v>
      </c>
      <c r="J533" s="76"/>
      <c r="K533" s="76"/>
      <c r="L533" s="76"/>
    </row>
    <row r="534" spans="1:12" s="77" customFormat="1" ht="15.75">
      <c r="A534" s="78" t="s">
        <v>4</v>
      </c>
      <c r="B534" s="101" t="s">
        <v>601</v>
      </c>
      <c r="C534" s="107">
        <v>4</v>
      </c>
      <c r="D534" s="107">
        <v>9</v>
      </c>
      <c r="E534" s="79" t="s">
        <v>618</v>
      </c>
      <c r="F534" s="79" t="s">
        <v>619</v>
      </c>
      <c r="G534" s="82">
        <v>161.53</v>
      </c>
      <c r="H534" s="91">
        <v>0</v>
      </c>
      <c r="I534" s="82">
        <f>SUM(G534:H534)</f>
        <v>161.53</v>
      </c>
      <c r="J534" s="76"/>
      <c r="K534" s="76"/>
      <c r="L534" s="76"/>
    </row>
    <row r="535" spans="1:12" s="77" customFormat="1" ht="31.5">
      <c r="A535" s="78" t="s">
        <v>620</v>
      </c>
      <c r="B535" s="101" t="s">
        <v>601</v>
      </c>
      <c r="C535" s="107">
        <v>4</v>
      </c>
      <c r="D535" s="107">
        <v>9</v>
      </c>
      <c r="E535" s="79" t="s">
        <v>621</v>
      </c>
      <c r="F535" s="79"/>
      <c r="G535" s="82">
        <f>SUM(G536)</f>
        <v>5674</v>
      </c>
      <c r="H535" s="82">
        <f>SUM(H536)</f>
        <v>0</v>
      </c>
      <c r="I535" s="82">
        <f>SUM(I536)</f>
        <v>5674</v>
      </c>
      <c r="J535" s="76"/>
      <c r="K535" s="76"/>
      <c r="L535" s="76"/>
    </row>
    <row r="536" spans="1:12" s="77" customFormat="1" ht="15.75">
      <c r="A536" s="78" t="s">
        <v>4</v>
      </c>
      <c r="B536" s="101" t="s">
        <v>601</v>
      </c>
      <c r="C536" s="107">
        <v>4</v>
      </c>
      <c r="D536" s="107">
        <v>9</v>
      </c>
      <c r="E536" s="79" t="s">
        <v>621</v>
      </c>
      <c r="F536" s="79" t="s">
        <v>619</v>
      </c>
      <c r="G536" s="82">
        <v>5674</v>
      </c>
      <c r="H536" s="82"/>
      <c r="I536" s="82">
        <f>SUM(G536:H536)</f>
        <v>5674</v>
      </c>
      <c r="J536" s="76"/>
      <c r="K536" s="76"/>
      <c r="L536" s="76"/>
    </row>
    <row r="537" spans="1:12" s="77" customFormat="1" ht="31.5">
      <c r="A537" s="84" t="s">
        <v>338</v>
      </c>
      <c r="B537" s="79" t="s">
        <v>601</v>
      </c>
      <c r="C537" s="79" t="s">
        <v>279</v>
      </c>
      <c r="D537" s="79" t="s">
        <v>333</v>
      </c>
      <c r="E537" s="85" t="s">
        <v>339</v>
      </c>
      <c r="F537" s="79"/>
      <c r="G537" s="82">
        <f>SUM(G538)</f>
        <v>15984.6</v>
      </c>
      <c r="H537" s="82">
        <f>SUM(H538)</f>
        <v>62015.122</v>
      </c>
      <c r="I537" s="82">
        <f>SUM(I538)</f>
        <v>77999.72200000001</v>
      </c>
      <c r="J537" s="76"/>
      <c r="K537" s="76"/>
      <c r="L537" s="76"/>
    </row>
    <row r="538" spans="1:12" s="77" customFormat="1" ht="16.5" customHeight="1">
      <c r="A538" s="78" t="s">
        <v>4</v>
      </c>
      <c r="B538" s="79" t="s">
        <v>601</v>
      </c>
      <c r="C538" s="79" t="s">
        <v>279</v>
      </c>
      <c r="D538" s="79" t="s">
        <v>333</v>
      </c>
      <c r="E538" s="85" t="s">
        <v>339</v>
      </c>
      <c r="F538" s="79" t="s">
        <v>619</v>
      </c>
      <c r="G538" s="82">
        <f>SUM(G539:G540)</f>
        <v>15984.6</v>
      </c>
      <c r="H538" s="104">
        <f>SUM(H539:H540)</f>
        <v>62015.122</v>
      </c>
      <c r="I538" s="82">
        <f>SUM(G538:H538)</f>
        <v>77999.72200000001</v>
      </c>
      <c r="J538" s="76"/>
      <c r="K538" s="76"/>
      <c r="L538" s="76"/>
    </row>
    <row r="539" spans="1:12" s="77" customFormat="1" ht="37.5" customHeight="1">
      <c r="A539" s="78" t="s">
        <v>374</v>
      </c>
      <c r="B539" s="79" t="s">
        <v>601</v>
      </c>
      <c r="C539" s="79" t="s">
        <v>279</v>
      </c>
      <c r="D539" s="79" t="s">
        <v>333</v>
      </c>
      <c r="E539" s="85" t="s">
        <v>339</v>
      </c>
      <c r="F539" s="79" t="s">
        <v>619</v>
      </c>
      <c r="G539" s="82">
        <v>12500</v>
      </c>
      <c r="H539" s="82">
        <f>66.6</f>
        <v>66.6</v>
      </c>
      <c r="I539" s="82">
        <f>SUM(G539:H539)</f>
        <v>12566.6</v>
      </c>
      <c r="J539" s="76"/>
      <c r="K539" s="76"/>
      <c r="L539" s="76"/>
    </row>
    <row r="540" spans="1:12" s="77" customFormat="1" ht="30" customHeight="1">
      <c r="A540" s="78" t="s">
        <v>370</v>
      </c>
      <c r="B540" s="79" t="s">
        <v>601</v>
      </c>
      <c r="C540" s="79" t="s">
        <v>279</v>
      </c>
      <c r="D540" s="79" t="s">
        <v>333</v>
      </c>
      <c r="E540" s="85" t="s">
        <v>339</v>
      </c>
      <c r="F540" s="79" t="s">
        <v>619</v>
      </c>
      <c r="G540" s="82">
        <v>3484.6</v>
      </c>
      <c r="H540" s="82">
        <f>6590.9+55357.622</f>
        <v>61948.522000000004</v>
      </c>
      <c r="I540" s="82">
        <f>SUM(G540:H540)</f>
        <v>65433.122</v>
      </c>
      <c r="J540" s="76"/>
      <c r="K540" s="76"/>
      <c r="L540" s="76"/>
    </row>
    <row r="541" spans="1:12" s="77" customFormat="1" ht="33.75" customHeight="1">
      <c r="A541" s="78" t="s">
        <v>622</v>
      </c>
      <c r="B541" s="79" t="s">
        <v>601</v>
      </c>
      <c r="C541" s="79" t="s">
        <v>279</v>
      </c>
      <c r="D541" s="79" t="s">
        <v>333</v>
      </c>
      <c r="E541" s="85" t="s">
        <v>623</v>
      </c>
      <c r="F541" s="79"/>
      <c r="G541" s="82"/>
      <c r="H541" s="82">
        <f>H542</f>
        <v>8782.22</v>
      </c>
      <c r="I541" s="82">
        <f>I542</f>
        <v>8782.22</v>
      </c>
      <c r="J541" s="76"/>
      <c r="K541" s="76"/>
      <c r="L541" s="76"/>
    </row>
    <row r="542" spans="1:12" s="77" customFormat="1" ht="15" customHeight="1">
      <c r="A542" s="78" t="s">
        <v>4</v>
      </c>
      <c r="B542" s="79" t="s">
        <v>601</v>
      </c>
      <c r="C542" s="79" t="s">
        <v>279</v>
      </c>
      <c r="D542" s="79" t="s">
        <v>333</v>
      </c>
      <c r="E542" s="85" t="s">
        <v>623</v>
      </c>
      <c r="F542" s="79" t="s">
        <v>619</v>
      </c>
      <c r="G542" s="82"/>
      <c r="H542" s="82">
        <f>SUM(H543:H544)</f>
        <v>8782.22</v>
      </c>
      <c r="I542" s="82">
        <f>H542</f>
        <v>8782.22</v>
      </c>
      <c r="J542" s="76"/>
      <c r="K542" s="76"/>
      <c r="L542" s="76"/>
    </row>
    <row r="543" spans="1:12" s="77" customFormat="1" ht="31.5" customHeight="1">
      <c r="A543" s="78" t="s">
        <v>374</v>
      </c>
      <c r="B543" s="79" t="s">
        <v>601</v>
      </c>
      <c r="C543" s="79" t="s">
        <v>279</v>
      </c>
      <c r="D543" s="79" t="s">
        <v>333</v>
      </c>
      <c r="E543" s="85" t="s">
        <v>623</v>
      </c>
      <c r="F543" s="79" t="s">
        <v>619</v>
      </c>
      <c r="G543" s="82"/>
      <c r="H543" s="82">
        <v>87.82</v>
      </c>
      <c r="I543" s="82">
        <f>H543</f>
        <v>87.82</v>
      </c>
      <c r="J543" s="76"/>
      <c r="K543" s="76"/>
      <c r="L543" s="76"/>
    </row>
    <row r="544" spans="1:12" s="77" customFormat="1" ht="39" customHeight="1">
      <c r="A544" s="78" t="s">
        <v>370</v>
      </c>
      <c r="B544" s="79" t="s">
        <v>601</v>
      </c>
      <c r="C544" s="79" t="s">
        <v>279</v>
      </c>
      <c r="D544" s="79" t="s">
        <v>333</v>
      </c>
      <c r="E544" s="85" t="s">
        <v>623</v>
      </c>
      <c r="F544" s="79" t="s">
        <v>619</v>
      </c>
      <c r="G544" s="82"/>
      <c r="H544" s="82">
        <v>8694.4</v>
      </c>
      <c r="I544" s="82">
        <f>H544</f>
        <v>8694.4</v>
      </c>
      <c r="J544" s="76"/>
      <c r="K544" s="76"/>
      <c r="L544" s="76"/>
    </row>
    <row r="545" spans="1:12" s="77" customFormat="1" ht="15.75">
      <c r="A545" s="78" t="s">
        <v>300</v>
      </c>
      <c r="B545" s="96">
        <v>992</v>
      </c>
      <c r="C545" s="107">
        <v>4</v>
      </c>
      <c r="D545" s="107">
        <v>9</v>
      </c>
      <c r="E545" s="108" t="s">
        <v>301</v>
      </c>
      <c r="F545" s="96"/>
      <c r="G545" s="82">
        <f>SUM(G546)</f>
        <v>14104.4</v>
      </c>
      <c r="H545" s="95">
        <f>H546</f>
        <v>4843.8</v>
      </c>
      <c r="I545" s="82">
        <f>SUM(I546)</f>
        <v>18948.2</v>
      </c>
      <c r="J545" s="76"/>
      <c r="K545" s="76"/>
      <c r="L545" s="76"/>
    </row>
    <row r="546" spans="1:12" s="77" customFormat="1" ht="47.25">
      <c r="A546" s="78" t="s">
        <v>624</v>
      </c>
      <c r="B546" s="96">
        <v>992</v>
      </c>
      <c r="C546" s="107">
        <v>4</v>
      </c>
      <c r="D546" s="107">
        <v>9</v>
      </c>
      <c r="E546" s="108" t="s">
        <v>625</v>
      </c>
      <c r="F546" s="96"/>
      <c r="G546" s="82">
        <f>SUM(G547)</f>
        <v>14104.4</v>
      </c>
      <c r="H546" s="95">
        <f>H547</f>
        <v>4843.8</v>
      </c>
      <c r="I546" s="82">
        <f>SUM(I547)</f>
        <v>18948.2</v>
      </c>
      <c r="J546" s="76"/>
      <c r="K546" s="76"/>
      <c r="L546" s="76"/>
    </row>
    <row r="547" spans="1:12" s="77" customFormat="1" ht="15.75">
      <c r="A547" s="78" t="s">
        <v>4</v>
      </c>
      <c r="B547" s="96">
        <v>992</v>
      </c>
      <c r="C547" s="107">
        <v>4</v>
      </c>
      <c r="D547" s="107">
        <v>9</v>
      </c>
      <c r="E547" s="108" t="s">
        <v>625</v>
      </c>
      <c r="F547" s="96">
        <v>540</v>
      </c>
      <c r="G547" s="82">
        <v>14104.4</v>
      </c>
      <c r="H547" s="95">
        <f>4843.8</f>
        <v>4843.8</v>
      </c>
      <c r="I547" s="82">
        <f>SUM(G547:H547)</f>
        <v>18948.2</v>
      </c>
      <c r="J547" s="122" t="s">
        <v>433</v>
      </c>
      <c r="K547" s="122"/>
      <c r="L547" s="76"/>
    </row>
    <row r="548" spans="1:12" s="77" customFormat="1" ht="15.75">
      <c r="A548" s="92" t="s">
        <v>352</v>
      </c>
      <c r="B548" s="102" t="s">
        <v>601</v>
      </c>
      <c r="C548" s="107">
        <v>5</v>
      </c>
      <c r="D548" s="107">
        <v>0</v>
      </c>
      <c r="E548" s="108"/>
      <c r="F548" s="96"/>
      <c r="G548" s="80">
        <f>SUM(G562,G571,G549)</f>
        <v>15072.24</v>
      </c>
      <c r="H548" s="80">
        <f>SUM(H562,H571,H549)</f>
        <v>22068.275999999998</v>
      </c>
      <c r="I548" s="80">
        <f>SUM(I562,I571,I549)</f>
        <v>37140.515999999996</v>
      </c>
      <c r="J548" s="76">
        <v>37134.52</v>
      </c>
      <c r="K548" s="106">
        <f>I548-J548</f>
        <v>5.995999999999185</v>
      </c>
      <c r="L548" s="76"/>
    </row>
    <row r="549" spans="1:12" s="77" customFormat="1" ht="15.75">
      <c r="A549" s="78" t="s">
        <v>353</v>
      </c>
      <c r="B549" s="102" t="s">
        <v>601</v>
      </c>
      <c r="C549" s="107">
        <v>5</v>
      </c>
      <c r="D549" s="107">
        <v>1</v>
      </c>
      <c r="E549" s="108"/>
      <c r="F549" s="96"/>
      <c r="G549" s="80">
        <f>SUM(G550,G559)</f>
        <v>0</v>
      </c>
      <c r="H549" s="80">
        <f>SUM(H550,H559)</f>
        <v>22068.275999999998</v>
      </c>
      <c r="I549" s="80">
        <f>SUM(I550,I559)</f>
        <v>22068.275999999998</v>
      </c>
      <c r="J549" s="76">
        <v>22062.28</v>
      </c>
      <c r="K549" s="106">
        <f>J549-I549</f>
        <v>-5.995999999999185</v>
      </c>
      <c r="L549" s="76" t="s">
        <v>626</v>
      </c>
    </row>
    <row r="550" spans="1:12" s="77" customFormat="1" ht="47.25">
      <c r="A550" s="78" t="s">
        <v>354</v>
      </c>
      <c r="B550" s="102" t="s">
        <v>601</v>
      </c>
      <c r="C550" s="79" t="s">
        <v>125</v>
      </c>
      <c r="D550" s="79" t="s">
        <v>117</v>
      </c>
      <c r="E550" s="79" t="s">
        <v>355</v>
      </c>
      <c r="F550" s="79"/>
      <c r="G550" s="82">
        <f>SUM(G551,G554)</f>
        <v>0</v>
      </c>
      <c r="H550" s="82">
        <f>SUM(H551,H554)</f>
        <v>16747.976</v>
      </c>
      <c r="I550" s="82">
        <f>SUM(I551,I554)</f>
        <v>16747.976</v>
      </c>
      <c r="J550" s="76"/>
      <c r="K550" s="76"/>
      <c r="L550" s="76"/>
    </row>
    <row r="551" spans="1:12" s="77" customFormat="1" ht="94.5">
      <c r="A551" s="78" t="s">
        <v>356</v>
      </c>
      <c r="B551" s="102" t="s">
        <v>601</v>
      </c>
      <c r="C551" s="79" t="s">
        <v>125</v>
      </c>
      <c r="D551" s="79" t="s">
        <v>117</v>
      </c>
      <c r="E551" s="79" t="s">
        <v>357</v>
      </c>
      <c r="F551" s="79"/>
      <c r="G551" s="82">
        <f aca="true" t="shared" si="28" ref="G551:I552">G552</f>
        <v>0</v>
      </c>
      <c r="H551" s="82">
        <f t="shared" si="28"/>
        <v>15251.716</v>
      </c>
      <c r="I551" s="82">
        <f t="shared" si="28"/>
        <v>15251.716</v>
      </c>
      <c r="J551" s="76"/>
      <c r="K551" s="76"/>
      <c r="L551" s="76"/>
    </row>
    <row r="552" spans="1:12" s="77" customFormat="1" ht="78.75">
      <c r="A552" s="78" t="s">
        <v>358</v>
      </c>
      <c r="B552" s="102" t="s">
        <v>601</v>
      </c>
      <c r="C552" s="79" t="s">
        <v>125</v>
      </c>
      <c r="D552" s="79" t="s">
        <v>117</v>
      </c>
      <c r="E552" s="79" t="s">
        <v>359</v>
      </c>
      <c r="F552" s="79"/>
      <c r="G552" s="82">
        <f t="shared" si="28"/>
        <v>0</v>
      </c>
      <c r="H552" s="82">
        <f t="shared" si="28"/>
        <v>15251.716</v>
      </c>
      <c r="I552" s="82">
        <f t="shared" si="28"/>
        <v>15251.716</v>
      </c>
      <c r="J552" s="76">
        <v>15251.713</v>
      </c>
      <c r="K552" s="106">
        <f>J552-I552</f>
        <v>-0.0030000000006111804</v>
      </c>
      <c r="L552" s="76"/>
    </row>
    <row r="553" spans="1:12" s="77" customFormat="1" ht="15.75">
      <c r="A553" s="78" t="s">
        <v>4</v>
      </c>
      <c r="B553" s="102" t="s">
        <v>601</v>
      </c>
      <c r="C553" s="79" t="s">
        <v>125</v>
      </c>
      <c r="D553" s="79" t="s">
        <v>117</v>
      </c>
      <c r="E553" s="79" t="s">
        <v>359</v>
      </c>
      <c r="F553" s="79" t="s">
        <v>619</v>
      </c>
      <c r="G553" s="80"/>
      <c r="H553" s="82">
        <f>5.99+7431.926+7813.8</f>
        <v>15251.716</v>
      </c>
      <c r="I553" s="82">
        <f>SUM(G553:H553)</f>
        <v>15251.716</v>
      </c>
      <c r="J553" s="76"/>
      <c r="K553" s="76"/>
      <c r="L553" s="76"/>
    </row>
    <row r="554" spans="1:12" s="77" customFormat="1" ht="63">
      <c r="A554" s="78" t="s">
        <v>366</v>
      </c>
      <c r="B554" s="102" t="s">
        <v>601</v>
      </c>
      <c r="C554" s="79" t="s">
        <v>125</v>
      </c>
      <c r="D554" s="79" t="s">
        <v>117</v>
      </c>
      <c r="E554" s="79" t="s">
        <v>367</v>
      </c>
      <c r="F554" s="79"/>
      <c r="G554" s="82">
        <f aca="true" t="shared" si="29" ref="G554:I557">G555</f>
        <v>0</v>
      </c>
      <c r="H554" s="82">
        <f t="shared" si="29"/>
        <v>1496.26</v>
      </c>
      <c r="I554" s="82">
        <f t="shared" si="29"/>
        <v>1496.26</v>
      </c>
      <c r="J554" s="76"/>
      <c r="K554" s="76"/>
      <c r="L554" s="76"/>
    </row>
    <row r="555" spans="1:12" s="77" customFormat="1" ht="31.5">
      <c r="A555" s="78" t="s">
        <v>368</v>
      </c>
      <c r="B555" s="102" t="s">
        <v>601</v>
      </c>
      <c r="C555" s="79" t="s">
        <v>125</v>
      </c>
      <c r="D555" s="79" t="s">
        <v>117</v>
      </c>
      <c r="E555" s="79" t="s">
        <v>369</v>
      </c>
      <c r="F555" s="79"/>
      <c r="G555" s="82">
        <f t="shared" si="29"/>
        <v>0</v>
      </c>
      <c r="H555" s="82">
        <f t="shared" si="29"/>
        <v>1496.26</v>
      </c>
      <c r="I555" s="82">
        <f t="shared" si="29"/>
        <v>1496.26</v>
      </c>
      <c r="J555" s="76"/>
      <c r="K555" s="76"/>
      <c r="L555" s="76"/>
    </row>
    <row r="556" spans="1:12" s="77" customFormat="1" ht="15.75">
      <c r="A556" s="78" t="s">
        <v>4</v>
      </c>
      <c r="B556" s="102" t="s">
        <v>601</v>
      </c>
      <c r="C556" s="79" t="s">
        <v>125</v>
      </c>
      <c r="D556" s="79" t="s">
        <v>117</v>
      </c>
      <c r="E556" s="79" t="s">
        <v>369</v>
      </c>
      <c r="F556" s="79" t="s">
        <v>619</v>
      </c>
      <c r="G556" s="82">
        <f t="shared" si="29"/>
        <v>0</v>
      </c>
      <c r="H556" s="82">
        <f t="shared" si="29"/>
        <v>1496.26</v>
      </c>
      <c r="I556" s="82">
        <f t="shared" si="29"/>
        <v>1496.26</v>
      </c>
      <c r="J556" s="76"/>
      <c r="K556" s="76"/>
      <c r="L556" s="76"/>
    </row>
    <row r="557" spans="1:12" s="77" customFormat="1" ht="31.5">
      <c r="A557" s="78" t="s">
        <v>530</v>
      </c>
      <c r="B557" s="102" t="s">
        <v>601</v>
      </c>
      <c r="C557" s="79" t="s">
        <v>125</v>
      </c>
      <c r="D557" s="79" t="s">
        <v>117</v>
      </c>
      <c r="E557" s="79" t="s">
        <v>369</v>
      </c>
      <c r="F557" s="79" t="s">
        <v>619</v>
      </c>
      <c r="G557" s="82">
        <f t="shared" si="29"/>
        <v>0</v>
      </c>
      <c r="H557" s="82">
        <f t="shared" si="29"/>
        <v>1496.26</v>
      </c>
      <c r="I557" s="82">
        <f t="shared" si="29"/>
        <v>1496.26</v>
      </c>
      <c r="J557" s="76"/>
      <c r="K557" s="76"/>
      <c r="L557" s="76"/>
    </row>
    <row r="558" spans="1:12" s="77" customFormat="1" ht="31.5">
      <c r="A558" s="78" t="s">
        <v>370</v>
      </c>
      <c r="B558" s="102" t="s">
        <v>601</v>
      </c>
      <c r="C558" s="79" t="s">
        <v>125</v>
      </c>
      <c r="D558" s="79" t="s">
        <v>117</v>
      </c>
      <c r="E558" s="79" t="s">
        <v>369</v>
      </c>
      <c r="F558" s="79" t="s">
        <v>619</v>
      </c>
      <c r="G558" s="80"/>
      <c r="H558" s="82">
        <v>1496.26</v>
      </c>
      <c r="I558" s="82">
        <f>SUM(G558:H558)</f>
        <v>1496.26</v>
      </c>
      <c r="J558" s="76"/>
      <c r="K558" s="76"/>
      <c r="L558" s="76"/>
    </row>
    <row r="559" spans="1:12" s="77" customFormat="1" ht="117" customHeight="1">
      <c r="A559" s="88" t="s">
        <v>627</v>
      </c>
      <c r="B559" s="102" t="s">
        <v>601</v>
      </c>
      <c r="C559" s="79" t="s">
        <v>125</v>
      </c>
      <c r="D559" s="79" t="s">
        <v>117</v>
      </c>
      <c r="E559" s="79" t="s">
        <v>628</v>
      </c>
      <c r="F559" s="79"/>
      <c r="G559" s="82">
        <f aca="true" t="shared" si="30" ref="G559:I560">G560</f>
        <v>0</v>
      </c>
      <c r="H559" s="82">
        <f t="shared" si="30"/>
        <v>5320.3</v>
      </c>
      <c r="I559" s="82">
        <f t="shared" si="30"/>
        <v>5320.3</v>
      </c>
      <c r="J559" s="76"/>
      <c r="K559" s="76"/>
      <c r="L559" s="76"/>
    </row>
    <row r="560" spans="1:12" s="77" customFormat="1" ht="30" customHeight="1">
      <c r="A560" s="78" t="s">
        <v>629</v>
      </c>
      <c r="B560" s="102" t="s">
        <v>601</v>
      </c>
      <c r="C560" s="79" t="s">
        <v>125</v>
      </c>
      <c r="D560" s="79" t="s">
        <v>117</v>
      </c>
      <c r="E560" s="79" t="s">
        <v>630</v>
      </c>
      <c r="F560" s="79"/>
      <c r="G560" s="82">
        <f t="shared" si="30"/>
        <v>0</v>
      </c>
      <c r="H560" s="82">
        <f t="shared" si="30"/>
        <v>5320.3</v>
      </c>
      <c r="I560" s="82">
        <f t="shared" si="30"/>
        <v>5320.3</v>
      </c>
      <c r="J560" s="76"/>
      <c r="K560" s="76"/>
      <c r="L560" s="76"/>
    </row>
    <row r="561" spans="1:12" s="77" customFormat="1" ht="15.75">
      <c r="A561" s="78" t="s">
        <v>4</v>
      </c>
      <c r="B561" s="102" t="s">
        <v>601</v>
      </c>
      <c r="C561" s="79" t="s">
        <v>125</v>
      </c>
      <c r="D561" s="79" t="s">
        <v>117</v>
      </c>
      <c r="E561" s="79" t="s">
        <v>630</v>
      </c>
      <c r="F561" s="79" t="s">
        <v>619</v>
      </c>
      <c r="G561" s="80"/>
      <c r="H561" s="82">
        <v>5320.3</v>
      </c>
      <c r="I561" s="82">
        <f>SUM(G561:H561)</f>
        <v>5320.3</v>
      </c>
      <c r="J561" s="76"/>
      <c r="K561" s="76"/>
      <c r="L561" s="76"/>
    </row>
    <row r="562" spans="1:12" s="77" customFormat="1" ht="15.75">
      <c r="A562" s="92" t="s">
        <v>383</v>
      </c>
      <c r="B562" s="102" t="s">
        <v>601</v>
      </c>
      <c r="C562" s="107">
        <v>5</v>
      </c>
      <c r="D562" s="107">
        <v>2</v>
      </c>
      <c r="E562" s="108"/>
      <c r="F562" s="96"/>
      <c r="G562" s="80">
        <f>SUM(G563,G568)</f>
        <v>12357.24</v>
      </c>
      <c r="H562" s="80">
        <f>SUM(H563,H568)</f>
        <v>0</v>
      </c>
      <c r="I562" s="80">
        <f>SUM(I563,I568)</f>
        <v>12357.24</v>
      </c>
      <c r="J562" s="76"/>
      <c r="K562" s="76"/>
      <c r="L562" s="76"/>
    </row>
    <row r="563" spans="1:12" s="77" customFormat="1" ht="15.75">
      <c r="A563" s="92" t="s">
        <v>465</v>
      </c>
      <c r="B563" s="102" t="s">
        <v>601</v>
      </c>
      <c r="C563" s="107">
        <v>5</v>
      </c>
      <c r="D563" s="107">
        <v>2</v>
      </c>
      <c r="E563" s="108">
        <v>5220000</v>
      </c>
      <c r="F563" s="96"/>
      <c r="G563" s="82">
        <f>SUM(G564,G566)</f>
        <v>10862.74</v>
      </c>
      <c r="H563" s="82">
        <f>SUM(H564,H566)</f>
        <v>0</v>
      </c>
      <c r="I563" s="82">
        <f>SUM(I564,I566)</f>
        <v>10862.74</v>
      </c>
      <c r="J563" s="76"/>
      <c r="K563" s="76"/>
      <c r="L563" s="76"/>
    </row>
    <row r="564" spans="1:12" s="77" customFormat="1" ht="47.25">
      <c r="A564" s="92" t="s">
        <v>631</v>
      </c>
      <c r="B564" s="102" t="s">
        <v>601</v>
      </c>
      <c r="C564" s="107">
        <v>5</v>
      </c>
      <c r="D564" s="107">
        <v>2</v>
      </c>
      <c r="E564" s="108">
        <v>5223100</v>
      </c>
      <c r="F564" s="96"/>
      <c r="G564" s="82">
        <f>SUM(G565)</f>
        <v>6862.74</v>
      </c>
      <c r="H564" s="82">
        <f>SUM(H565)</f>
        <v>0</v>
      </c>
      <c r="I564" s="82">
        <f>SUM(I565)</f>
        <v>6862.74</v>
      </c>
      <c r="J564" s="76"/>
      <c r="K564" s="76"/>
      <c r="L564" s="76"/>
    </row>
    <row r="565" spans="1:12" s="77" customFormat="1" ht="15.75">
      <c r="A565" s="78" t="s">
        <v>4</v>
      </c>
      <c r="B565" s="102" t="s">
        <v>601</v>
      </c>
      <c r="C565" s="107">
        <v>5</v>
      </c>
      <c r="D565" s="107">
        <v>2</v>
      </c>
      <c r="E565" s="108">
        <v>5223100</v>
      </c>
      <c r="F565" s="96">
        <v>540</v>
      </c>
      <c r="G565" s="82">
        <v>6862.74</v>
      </c>
      <c r="H565" s="95">
        <v>0</v>
      </c>
      <c r="I565" s="82">
        <f>SUM(G565:H565)</f>
        <v>6862.74</v>
      </c>
      <c r="J565" s="76"/>
      <c r="K565" s="76"/>
      <c r="L565" s="76"/>
    </row>
    <row r="566" spans="1:12" s="77" customFormat="1" ht="31.5">
      <c r="A566" s="92" t="s">
        <v>395</v>
      </c>
      <c r="B566" s="79" t="s">
        <v>601</v>
      </c>
      <c r="C566" s="79" t="s">
        <v>125</v>
      </c>
      <c r="D566" s="107">
        <v>2</v>
      </c>
      <c r="E566" s="85" t="s">
        <v>396</v>
      </c>
      <c r="F566" s="79"/>
      <c r="G566" s="82">
        <f>G567</f>
        <v>4000</v>
      </c>
      <c r="H566" s="95">
        <f>H567</f>
        <v>0</v>
      </c>
      <c r="I566" s="82">
        <f>I567</f>
        <v>4000</v>
      </c>
      <c r="J566" s="76"/>
      <c r="K566" s="76"/>
      <c r="L566" s="76"/>
    </row>
    <row r="567" spans="1:12" s="77" customFormat="1" ht="15.75">
      <c r="A567" s="78" t="s">
        <v>4</v>
      </c>
      <c r="B567" s="79" t="s">
        <v>601</v>
      </c>
      <c r="C567" s="79" t="s">
        <v>125</v>
      </c>
      <c r="D567" s="107">
        <v>2</v>
      </c>
      <c r="E567" s="85" t="s">
        <v>396</v>
      </c>
      <c r="F567" s="79" t="s">
        <v>619</v>
      </c>
      <c r="G567" s="82">
        <v>4000</v>
      </c>
      <c r="H567" s="95">
        <v>0</v>
      </c>
      <c r="I567" s="82">
        <f>SUM(G567:H567)</f>
        <v>4000</v>
      </c>
      <c r="J567" s="76"/>
      <c r="K567" s="76"/>
      <c r="L567" s="76"/>
    </row>
    <row r="568" spans="1:12" s="77" customFormat="1" ht="15.75">
      <c r="A568" s="78" t="s">
        <v>300</v>
      </c>
      <c r="B568" s="96">
        <v>992</v>
      </c>
      <c r="C568" s="107">
        <v>5</v>
      </c>
      <c r="D568" s="107">
        <v>2</v>
      </c>
      <c r="E568" s="108" t="s">
        <v>301</v>
      </c>
      <c r="F568" s="96"/>
      <c r="G568" s="82">
        <f aca="true" t="shared" si="31" ref="G568:I569">SUM(G569)</f>
        <v>1494.5</v>
      </c>
      <c r="H568" s="82">
        <f t="shared" si="31"/>
        <v>0</v>
      </c>
      <c r="I568" s="82">
        <f t="shared" si="31"/>
        <v>1494.5</v>
      </c>
      <c r="J568" s="76"/>
      <c r="K568" s="76"/>
      <c r="L568" s="76"/>
    </row>
    <row r="569" spans="1:12" s="77" customFormat="1" ht="47.25">
      <c r="A569" s="92" t="s">
        <v>632</v>
      </c>
      <c r="B569" s="96">
        <v>992</v>
      </c>
      <c r="C569" s="107">
        <v>5</v>
      </c>
      <c r="D569" s="107">
        <v>2</v>
      </c>
      <c r="E569" s="108" t="s">
        <v>633</v>
      </c>
      <c r="F569" s="96"/>
      <c r="G569" s="82">
        <f t="shared" si="31"/>
        <v>1494.5</v>
      </c>
      <c r="H569" s="82">
        <f t="shared" si="31"/>
        <v>0</v>
      </c>
      <c r="I569" s="82">
        <f t="shared" si="31"/>
        <v>1494.5</v>
      </c>
      <c r="J569" s="76"/>
      <c r="K569" s="76"/>
      <c r="L569" s="76"/>
    </row>
    <row r="570" spans="1:12" s="77" customFormat="1" ht="15" customHeight="1">
      <c r="A570" s="78" t="s">
        <v>4</v>
      </c>
      <c r="B570" s="96">
        <v>992</v>
      </c>
      <c r="C570" s="107">
        <v>5</v>
      </c>
      <c r="D570" s="107">
        <v>2</v>
      </c>
      <c r="E570" s="108" t="s">
        <v>633</v>
      </c>
      <c r="F570" s="96">
        <v>540</v>
      </c>
      <c r="G570" s="82">
        <v>1494.5</v>
      </c>
      <c r="H570" s="96"/>
      <c r="I570" s="82">
        <f>SUM(G570:H570)</f>
        <v>1494.5</v>
      </c>
      <c r="J570" s="76"/>
      <c r="K570" s="76"/>
      <c r="L570" s="76"/>
    </row>
    <row r="571" spans="1:12" s="77" customFormat="1" ht="15.75">
      <c r="A571" s="84" t="s">
        <v>388</v>
      </c>
      <c r="B571" s="79" t="s">
        <v>601</v>
      </c>
      <c r="C571" s="79" t="s">
        <v>125</v>
      </c>
      <c r="D571" s="79" t="s">
        <v>389</v>
      </c>
      <c r="E571" s="79"/>
      <c r="F571" s="79"/>
      <c r="G571" s="80">
        <f>SUM(G572,G579,G576)</f>
        <v>2715</v>
      </c>
      <c r="H571" s="80">
        <f>SUM(H572,H579,H576)</f>
        <v>0</v>
      </c>
      <c r="I571" s="80">
        <f>SUM(I572,I579,I576)</f>
        <v>2715</v>
      </c>
      <c r="J571" s="76"/>
      <c r="K571" s="76"/>
      <c r="L571" s="76"/>
    </row>
    <row r="572" spans="1:12" s="77" customFormat="1" ht="15.75" hidden="1">
      <c r="A572" s="84" t="s">
        <v>388</v>
      </c>
      <c r="B572" s="79" t="s">
        <v>601</v>
      </c>
      <c r="C572" s="79" t="s">
        <v>125</v>
      </c>
      <c r="D572" s="79" t="s">
        <v>389</v>
      </c>
      <c r="E572" s="85" t="s">
        <v>390</v>
      </c>
      <c r="F572" s="79"/>
      <c r="G572" s="82">
        <f aca="true" t="shared" si="32" ref="G572:I574">G573</f>
        <v>0</v>
      </c>
      <c r="H572" s="82">
        <f t="shared" si="32"/>
        <v>0</v>
      </c>
      <c r="I572" s="82">
        <f t="shared" si="32"/>
        <v>0</v>
      </c>
      <c r="J572" s="76"/>
      <c r="K572" s="76"/>
      <c r="L572" s="76"/>
    </row>
    <row r="573" spans="1:12" s="77" customFormat="1" ht="63" hidden="1">
      <c r="A573" s="84" t="s">
        <v>391</v>
      </c>
      <c r="B573" s="79" t="s">
        <v>601</v>
      </c>
      <c r="C573" s="79" t="s">
        <v>125</v>
      </c>
      <c r="D573" s="79" t="s">
        <v>389</v>
      </c>
      <c r="E573" s="85" t="s">
        <v>392</v>
      </c>
      <c r="F573" s="79"/>
      <c r="G573" s="82">
        <f t="shared" si="32"/>
        <v>0</v>
      </c>
      <c r="H573" s="82">
        <f t="shared" si="32"/>
        <v>0</v>
      </c>
      <c r="I573" s="82">
        <f t="shared" si="32"/>
        <v>0</v>
      </c>
      <c r="J573" s="76"/>
      <c r="K573" s="76"/>
      <c r="L573" s="76"/>
    </row>
    <row r="574" spans="1:12" s="77" customFormat="1" ht="31.5" hidden="1">
      <c r="A574" s="84" t="s">
        <v>393</v>
      </c>
      <c r="B574" s="79" t="s">
        <v>601</v>
      </c>
      <c r="C574" s="79" t="s">
        <v>125</v>
      </c>
      <c r="D574" s="79" t="s">
        <v>389</v>
      </c>
      <c r="E574" s="85" t="s">
        <v>394</v>
      </c>
      <c r="F574" s="79"/>
      <c r="G574" s="82">
        <f t="shared" si="32"/>
        <v>0</v>
      </c>
      <c r="H574" s="82">
        <f t="shared" si="32"/>
        <v>0</v>
      </c>
      <c r="I574" s="82">
        <f t="shared" si="32"/>
        <v>0</v>
      </c>
      <c r="J574" s="76"/>
      <c r="K574" s="76"/>
      <c r="L574" s="76"/>
    </row>
    <row r="575" spans="1:12" s="77" customFormat="1" ht="15.75" hidden="1">
      <c r="A575" s="78" t="s">
        <v>4</v>
      </c>
      <c r="B575" s="79" t="s">
        <v>601</v>
      </c>
      <c r="C575" s="79" t="s">
        <v>125</v>
      </c>
      <c r="D575" s="79" t="s">
        <v>389</v>
      </c>
      <c r="E575" s="85" t="s">
        <v>394</v>
      </c>
      <c r="F575" s="96">
        <v>540</v>
      </c>
      <c r="G575" s="82">
        <v>0</v>
      </c>
      <c r="H575" s="95">
        <v>0</v>
      </c>
      <c r="I575" s="82">
        <f>SUM(G575:H575)</f>
        <v>0</v>
      </c>
      <c r="J575" s="76"/>
      <c r="K575" s="76"/>
      <c r="L575" s="76"/>
    </row>
    <row r="576" spans="1:12" s="77" customFormat="1" ht="15.75" hidden="1">
      <c r="A576" s="92" t="s">
        <v>465</v>
      </c>
      <c r="B576" s="79" t="s">
        <v>601</v>
      </c>
      <c r="C576" s="79" t="s">
        <v>125</v>
      </c>
      <c r="D576" s="79" t="s">
        <v>389</v>
      </c>
      <c r="E576" s="85" t="s">
        <v>466</v>
      </c>
      <c r="F576" s="79"/>
      <c r="G576" s="82">
        <f aca="true" t="shared" si="33" ref="G576:I577">G577</f>
        <v>0</v>
      </c>
      <c r="H576" s="82">
        <f t="shared" si="33"/>
        <v>0</v>
      </c>
      <c r="I576" s="82">
        <f t="shared" si="33"/>
        <v>0</v>
      </c>
      <c r="J576" s="76"/>
      <c r="K576" s="76"/>
      <c r="L576" s="76"/>
    </row>
    <row r="577" spans="1:12" s="77" customFormat="1" ht="31.5" hidden="1">
      <c r="A577" s="92" t="s">
        <v>395</v>
      </c>
      <c r="B577" s="79" t="s">
        <v>601</v>
      </c>
      <c r="C577" s="79" t="s">
        <v>125</v>
      </c>
      <c r="D577" s="79" t="s">
        <v>389</v>
      </c>
      <c r="E577" s="85" t="s">
        <v>396</v>
      </c>
      <c r="F577" s="79"/>
      <c r="G577" s="82">
        <f t="shared" si="33"/>
        <v>0</v>
      </c>
      <c r="H577" s="82">
        <f t="shared" si="33"/>
        <v>0</v>
      </c>
      <c r="I577" s="82">
        <f t="shared" si="33"/>
        <v>0</v>
      </c>
      <c r="J577" s="76"/>
      <c r="K577" s="76"/>
      <c r="L577" s="76"/>
    </row>
    <row r="578" spans="1:12" s="77" customFormat="1" ht="15.75" hidden="1">
      <c r="A578" s="78" t="s">
        <v>4</v>
      </c>
      <c r="B578" s="79" t="s">
        <v>601</v>
      </c>
      <c r="C578" s="79" t="s">
        <v>125</v>
      </c>
      <c r="D578" s="79" t="s">
        <v>389</v>
      </c>
      <c r="E578" s="85" t="s">
        <v>396</v>
      </c>
      <c r="F578" s="79" t="s">
        <v>619</v>
      </c>
      <c r="G578" s="82">
        <v>0</v>
      </c>
      <c r="H578" s="82">
        <v>0</v>
      </c>
      <c r="I578" s="82">
        <f>SUM(G578:H578)</f>
        <v>0</v>
      </c>
      <c r="J578" s="76"/>
      <c r="K578" s="76"/>
      <c r="L578" s="76"/>
    </row>
    <row r="579" spans="1:12" s="77" customFormat="1" ht="15.75">
      <c r="A579" s="78" t="s">
        <v>300</v>
      </c>
      <c r="B579" s="79" t="s">
        <v>601</v>
      </c>
      <c r="C579" s="79" t="s">
        <v>125</v>
      </c>
      <c r="D579" s="79" t="s">
        <v>389</v>
      </c>
      <c r="E579" s="108" t="s">
        <v>301</v>
      </c>
      <c r="F579" s="79"/>
      <c r="G579" s="82">
        <f>G580+G582+G584</f>
        <v>2715</v>
      </c>
      <c r="H579" s="82">
        <f>H580+H582+H584</f>
        <v>0</v>
      </c>
      <c r="I579" s="82">
        <f>I580+I582+I584</f>
        <v>2715</v>
      </c>
      <c r="J579" s="76"/>
      <c r="K579" s="76"/>
      <c r="L579" s="76"/>
    </row>
    <row r="580" spans="1:12" s="77" customFormat="1" ht="47.25">
      <c r="A580" s="84" t="s">
        <v>634</v>
      </c>
      <c r="B580" s="79" t="s">
        <v>601</v>
      </c>
      <c r="C580" s="79" t="s">
        <v>125</v>
      </c>
      <c r="D580" s="79" t="s">
        <v>389</v>
      </c>
      <c r="E580" s="108" t="s">
        <v>635</v>
      </c>
      <c r="F580" s="79"/>
      <c r="G580" s="82">
        <f>G581</f>
        <v>1715</v>
      </c>
      <c r="H580" s="82">
        <f>H581</f>
        <v>0</v>
      </c>
      <c r="I580" s="82">
        <f>I581</f>
        <v>1715</v>
      </c>
      <c r="J580" s="76"/>
      <c r="K580" s="76"/>
      <c r="L580" s="76"/>
    </row>
    <row r="581" spans="1:12" s="77" customFormat="1" ht="15.75">
      <c r="A581" s="78" t="s">
        <v>4</v>
      </c>
      <c r="B581" s="79" t="s">
        <v>601</v>
      </c>
      <c r="C581" s="79" t="s">
        <v>125</v>
      </c>
      <c r="D581" s="79" t="s">
        <v>389</v>
      </c>
      <c r="E581" s="108" t="s">
        <v>635</v>
      </c>
      <c r="F581" s="79" t="s">
        <v>619</v>
      </c>
      <c r="G581" s="82">
        <v>1715</v>
      </c>
      <c r="H581" s="79"/>
      <c r="I581" s="82">
        <f>SUM(G581:H581)</f>
        <v>1715</v>
      </c>
      <c r="J581" s="76"/>
      <c r="K581" s="76"/>
      <c r="L581" s="76"/>
    </row>
    <row r="582" spans="1:12" s="77" customFormat="1" ht="47.25" hidden="1">
      <c r="A582" s="84" t="s">
        <v>636</v>
      </c>
      <c r="B582" s="79" t="s">
        <v>601</v>
      </c>
      <c r="C582" s="79" t="s">
        <v>125</v>
      </c>
      <c r="D582" s="79" t="s">
        <v>389</v>
      </c>
      <c r="E582" s="108" t="s">
        <v>637</v>
      </c>
      <c r="F582" s="79"/>
      <c r="G582" s="82">
        <f>G583</f>
        <v>0</v>
      </c>
      <c r="H582" s="82">
        <f>H583</f>
        <v>0</v>
      </c>
      <c r="I582" s="82">
        <f>I583</f>
        <v>0</v>
      </c>
      <c r="J582" s="76"/>
      <c r="K582" s="76"/>
      <c r="L582" s="76"/>
    </row>
    <row r="583" spans="1:12" s="77" customFormat="1" ht="15.75" hidden="1">
      <c r="A583" s="78" t="s">
        <v>4</v>
      </c>
      <c r="B583" s="79" t="s">
        <v>601</v>
      </c>
      <c r="C583" s="79" t="s">
        <v>125</v>
      </c>
      <c r="D583" s="79" t="s">
        <v>389</v>
      </c>
      <c r="E583" s="108" t="s">
        <v>637</v>
      </c>
      <c r="F583" s="79" t="s">
        <v>619</v>
      </c>
      <c r="G583" s="82">
        <v>0</v>
      </c>
      <c r="H583" s="82">
        <v>0</v>
      </c>
      <c r="I583" s="82">
        <f>SUM(G583:H583)</f>
        <v>0</v>
      </c>
      <c r="J583" s="76"/>
      <c r="K583" s="76"/>
      <c r="L583" s="76"/>
    </row>
    <row r="584" spans="1:12" s="77" customFormat="1" ht="31.5">
      <c r="A584" s="78" t="s">
        <v>638</v>
      </c>
      <c r="B584" s="79" t="s">
        <v>601</v>
      </c>
      <c r="C584" s="79" t="s">
        <v>125</v>
      </c>
      <c r="D584" s="79" t="s">
        <v>389</v>
      </c>
      <c r="E584" s="108" t="s">
        <v>639</v>
      </c>
      <c r="F584" s="79"/>
      <c r="G584" s="82">
        <f>G585</f>
        <v>1000</v>
      </c>
      <c r="H584" s="82">
        <f>H585</f>
        <v>0</v>
      </c>
      <c r="I584" s="82">
        <f>I585</f>
        <v>1000</v>
      </c>
      <c r="J584" s="76"/>
      <c r="K584" s="76"/>
      <c r="L584" s="76"/>
    </row>
    <row r="585" spans="1:12" s="77" customFormat="1" ht="15.75">
      <c r="A585" s="78" t="s">
        <v>4</v>
      </c>
      <c r="B585" s="79" t="s">
        <v>601</v>
      </c>
      <c r="C585" s="79" t="s">
        <v>125</v>
      </c>
      <c r="D585" s="79" t="s">
        <v>389</v>
      </c>
      <c r="E585" s="108" t="s">
        <v>639</v>
      </c>
      <c r="F585" s="79" t="s">
        <v>619</v>
      </c>
      <c r="G585" s="82">
        <v>1000</v>
      </c>
      <c r="H585" s="82">
        <v>0</v>
      </c>
      <c r="I585" s="82">
        <f>SUM(G585:H585)</f>
        <v>1000</v>
      </c>
      <c r="J585" s="76"/>
      <c r="K585" s="76"/>
      <c r="L585" s="76"/>
    </row>
    <row r="586" spans="1:12" s="77" customFormat="1" ht="15.75">
      <c r="A586" s="78" t="s">
        <v>640</v>
      </c>
      <c r="B586" s="79" t="s">
        <v>601</v>
      </c>
      <c r="C586" s="79" t="s">
        <v>129</v>
      </c>
      <c r="D586" s="79" t="s">
        <v>114</v>
      </c>
      <c r="E586" s="108"/>
      <c r="F586" s="79"/>
      <c r="G586" s="82">
        <f>G587</f>
        <v>3600</v>
      </c>
      <c r="H586" s="91">
        <f>H587</f>
        <v>0</v>
      </c>
      <c r="I586" s="80">
        <f>I587</f>
        <v>3600</v>
      </c>
      <c r="J586" s="76"/>
      <c r="K586" s="76"/>
      <c r="L586" s="76"/>
    </row>
    <row r="587" spans="1:12" s="77" customFormat="1" ht="15.75">
      <c r="A587" s="78" t="s">
        <v>641</v>
      </c>
      <c r="B587" s="79" t="s">
        <v>601</v>
      </c>
      <c r="C587" s="79" t="s">
        <v>129</v>
      </c>
      <c r="D587" s="79" t="s">
        <v>127</v>
      </c>
      <c r="E587" s="108"/>
      <c r="F587" s="79"/>
      <c r="G587" s="91">
        <f>SUM(G590,G588)</f>
        <v>3600</v>
      </c>
      <c r="H587" s="91">
        <f>SUM(H590,H588)</f>
        <v>0</v>
      </c>
      <c r="I587" s="91">
        <f>SUM(I590,I588)</f>
        <v>3600</v>
      </c>
      <c r="J587" s="76"/>
      <c r="K587" s="76"/>
      <c r="L587" s="76"/>
    </row>
    <row r="588" spans="1:12" s="77" customFormat="1" ht="47.25">
      <c r="A588" s="84" t="s">
        <v>642</v>
      </c>
      <c r="B588" s="79" t="s">
        <v>601</v>
      </c>
      <c r="C588" s="79" t="s">
        <v>129</v>
      </c>
      <c r="D588" s="79" t="s">
        <v>127</v>
      </c>
      <c r="E588" s="108" t="s">
        <v>643</v>
      </c>
      <c r="F588" s="79"/>
      <c r="G588" s="82">
        <f>G589</f>
        <v>3200</v>
      </c>
      <c r="H588" s="91">
        <f>H589</f>
        <v>0</v>
      </c>
      <c r="I588" s="82">
        <f>I589</f>
        <v>3200</v>
      </c>
      <c r="J588" s="76"/>
      <c r="K588" s="76"/>
      <c r="L588" s="76"/>
    </row>
    <row r="589" spans="1:12" s="77" customFormat="1" ht="15.75">
      <c r="A589" s="78" t="s">
        <v>4</v>
      </c>
      <c r="B589" s="79" t="s">
        <v>601</v>
      </c>
      <c r="C589" s="79" t="s">
        <v>129</v>
      </c>
      <c r="D589" s="79" t="s">
        <v>127</v>
      </c>
      <c r="E589" s="108" t="s">
        <v>643</v>
      </c>
      <c r="F589" s="79" t="s">
        <v>619</v>
      </c>
      <c r="G589" s="82">
        <v>3200</v>
      </c>
      <c r="H589" s="91">
        <v>0</v>
      </c>
      <c r="I589" s="82">
        <f>SUM(G589:H589)</f>
        <v>3200</v>
      </c>
      <c r="J589" s="76"/>
      <c r="K589" s="76"/>
      <c r="L589" s="76"/>
    </row>
    <row r="590" spans="1:12" s="77" customFormat="1" ht="47.25">
      <c r="A590" s="84" t="s">
        <v>636</v>
      </c>
      <c r="B590" s="79" t="s">
        <v>601</v>
      </c>
      <c r="C590" s="79" t="s">
        <v>129</v>
      </c>
      <c r="D590" s="79" t="s">
        <v>127</v>
      </c>
      <c r="E590" s="108" t="s">
        <v>637</v>
      </c>
      <c r="F590" s="79"/>
      <c r="G590" s="82">
        <f>G591</f>
        <v>400</v>
      </c>
      <c r="H590" s="91">
        <f>H591</f>
        <v>0</v>
      </c>
      <c r="I590" s="82">
        <f>I591</f>
        <v>400</v>
      </c>
      <c r="J590" s="76"/>
      <c r="K590" s="76"/>
      <c r="L590" s="76"/>
    </row>
    <row r="591" spans="1:12" s="77" customFormat="1" ht="15.75">
      <c r="A591" s="78" t="s">
        <v>4</v>
      </c>
      <c r="B591" s="79" t="s">
        <v>601</v>
      </c>
      <c r="C591" s="79" t="s">
        <v>129</v>
      </c>
      <c r="D591" s="79" t="s">
        <v>127</v>
      </c>
      <c r="E591" s="108" t="s">
        <v>637</v>
      </c>
      <c r="F591" s="79" t="s">
        <v>619</v>
      </c>
      <c r="G591" s="82">
        <v>400</v>
      </c>
      <c r="H591" s="91">
        <v>0</v>
      </c>
      <c r="I591" s="82">
        <f>SUM(G591:H591)</f>
        <v>400</v>
      </c>
      <c r="J591" s="81"/>
      <c r="K591" s="76"/>
      <c r="L591" s="76"/>
    </row>
    <row r="592" spans="1:12" s="77" customFormat="1" ht="31.5">
      <c r="A592" s="78" t="s">
        <v>481</v>
      </c>
      <c r="B592" s="79" t="s">
        <v>601</v>
      </c>
      <c r="C592" s="79" t="s">
        <v>133</v>
      </c>
      <c r="D592" s="79" t="s">
        <v>114</v>
      </c>
      <c r="E592" s="108"/>
      <c r="F592" s="79"/>
      <c r="G592" s="82">
        <f>G593</f>
        <v>2500</v>
      </c>
      <c r="H592" s="91">
        <f aca="true" t="shared" si="34" ref="H592:I595">H593</f>
        <v>2400</v>
      </c>
      <c r="I592" s="80">
        <f t="shared" si="34"/>
        <v>4900</v>
      </c>
      <c r="J592" s="81"/>
      <c r="K592" s="76"/>
      <c r="L592" s="76"/>
    </row>
    <row r="593" spans="1:12" s="77" customFormat="1" ht="15.75">
      <c r="A593" s="78" t="s">
        <v>482</v>
      </c>
      <c r="B593" s="79" t="s">
        <v>601</v>
      </c>
      <c r="C593" s="79" t="s">
        <v>133</v>
      </c>
      <c r="D593" s="79" t="s">
        <v>117</v>
      </c>
      <c r="E593" s="108"/>
      <c r="F593" s="79"/>
      <c r="G593" s="82">
        <f>G594</f>
        <v>2500</v>
      </c>
      <c r="H593" s="91">
        <f t="shared" si="34"/>
        <v>2400</v>
      </c>
      <c r="I593" s="91">
        <f t="shared" si="34"/>
        <v>4900</v>
      </c>
      <c r="J593" s="81"/>
      <c r="K593" s="76"/>
      <c r="L593" s="76"/>
    </row>
    <row r="594" spans="1:12" s="77" customFormat="1" ht="15.75">
      <c r="A594" s="78" t="s">
        <v>300</v>
      </c>
      <c r="B594" s="79" t="s">
        <v>601</v>
      </c>
      <c r="C594" s="79" t="s">
        <v>133</v>
      </c>
      <c r="D594" s="79" t="s">
        <v>117</v>
      </c>
      <c r="E594" s="108" t="s">
        <v>301</v>
      </c>
      <c r="F594" s="79"/>
      <c r="G594" s="82">
        <f>G595</f>
        <v>2500</v>
      </c>
      <c r="H594" s="91">
        <f t="shared" si="34"/>
        <v>2400</v>
      </c>
      <c r="I594" s="91">
        <f t="shared" si="34"/>
        <v>4900</v>
      </c>
      <c r="J594" s="81"/>
      <c r="K594" s="76"/>
      <c r="L594" s="76"/>
    </row>
    <row r="595" spans="1:12" s="77" customFormat="1" ht="47.25">
      <c r="A595" s="78" t="s">
        <v>498</v>
      </c>
      <c r="B595" s="79" t="s">
        <v>601</v>
      </c>
      <c r="C595" s="79" t="s">
        <v>133</v>
      </c>
      <c r="D595" s="79" t="s">
        <v>117</v>
      </c>
      <c r="E595" s="108" t="s">
        <v>499</v>
      </c>
      <c r="F595" s="79"/>
      <c r="G595" s="82">
        <f>G596</f>
        <v>2500</v>
      </c>
      <c r="H595" s="91">
        <f t="shared" si="34"/>
        <v>2400</v>
      </c>
      <c r="I595" s="91">
        <f t="shared" si="34"/>
        <v>4900</v>
      </c>
      <c r="J595" s="81"/>
      <c r="K595" s="76"/>
      <c r="L595" s="76"/>
    </row>
    <row r="596" spans="1:12" s="77" customFormat="1" ht="15.75" customHeight="1">
      <c r="A596" s="78" t="s">
        <v>4</v>
      </c>
      <c r="B596" s="79" t="s">
        <v>601</v>
      </c>
      <c r="C596" s="79" t="s">
        <v>133</v>
      </c>
      <c r="D596" s="79" t="s">
        <v>117</v>
      </c>
      <c r="E596" s="108" t="s">
        <v>499</v>
      </c>
      <c r="F596" s="79" t="s">
        <v>619</v>
      </c>
      <c r="G596" s="82">
        <v>2500</v>
      </c>
      <c r="H596" s="91">
        <f>1400+1000</f>
        <v>2400</v>
      </c>
      <c r="I596" s="82">
        <f>SUM(G596:H596)</f>
        <v>4900</v>
      </c>
      <c r="J596" s="81"/>
      <c r="K596" s="76"/>
      <c r="L596" s="76"/>
    </row>
    <row r="597" spans="1:12" s="77" customFormat="1" ht="15.75" hidden="1">
      <c r="A597" s="78" t="s">
        <v>644</v>
      </c>
      <c r="B597" s="101" t="s">
        <v>601</v>
      </c>
      <c r="C597" s="79" t="s">
        <v>333</v>
      </c>
      <c r="D597" s="79" t="s">
        <v>114</v>
      </c>
      <c r="E597" s="79"/>
      <c r="F597" s="96"/>
      <c r="G597" s="82">
        <f>SUM(G598,G602,G606)</f>
        <v>9630</v>
      </c>
      <c r="H597" s="82">
        <f>SUM(H598,H602,H606)</f>
        <v>-9630</v>
      </c>
      <c r="I597" s="82">
        <f>SUM(I598,I602,I606)</f>
        <v>0</v>
      </c>
      <c r="J597" s="76"/>
      <c r="K597" s="76"/>
      <c r="L597" s="76"/>
    </row>
    <row r="598" spans="1:12" s="77" customFormat="1" ht="15.75" hidden="1">
      <c r="A598" s="78" t="s">
        <v>398</v>
      </c>
      <c r="B598" s="101" t="s">
        <v>601</v>
      </c>
      <c r="C598" s="79" t="s">
        <v>333</v>
      </c>
      <c r="D598" s="79" t="s">
        <v>117</v>
      </c>
      <c r="E598" s="79"/>
      <c r="F598" s="96"/>
      <c r="G598" s="82">
        <f aca="true" t="shared" si="35" ref="G598:I600">G599</f>
        <v>0</v>
      </c>
      <c r="H598" s="82">
        <f t="shared" si="35"/>
        <v>0</v>
      </c>
      <c r="I598" s="82">
        <f t="shared" si="35"/>
        <v>0</v>
      </c>
      <c r="J598" s="76"/>
      <c r="K598" s="76"/>
      <c r="L598" s="76"/>
    </row>
    <row r="599" spans="1:12" s="77" customFormat="1" ht="31.5" hidden="1">
      <c r="A599" s="78" t="s">
        <v>405</v>
      </c>
      <c r="B599" s="101" t="s">
        <v>601</v>
      </c>
      <c r="C599" s="79" t="s">
        <v>333</v>
      </c>
      <c r="D599" s="79" t="s">
        <v>117</v>
      </c>
      <c r="E599" s="79" t="s">
        <v>406</v>
      </c>
      <c r="F599" s="96"/>
      <c r="G599" s="82">
        <f t="shared" si="35"/>
        <v>0</v>
      </c>
      <c r="H599" s="82">
        <f t="shared" si="35"/>
        <v>0</v>
      </c>
      <c r="I599" s="82">
        <f t="shared" si="35"/>
        <v>0</v>
      </c>
      <c r="J599" s="76"/>
      <c r="K599" s="76"/>
      <c r="L599" s="76"/>
    </row>
    <row r="600" spans="1:12" s="77" customFormat="1" ht="31.5" hidden="1">
      <c r="A600" s="78" t="s">
        <v>407</v>
      </c>
      <c r="B600" s="101" t="s">
        <v>601</v>
      </c>
      <c r="C600" s="79" t="s">
        <v>333</v>
      </c>
      <c r="D600" s="79" t="s">
        <v>117</v>
      </c>
      <c r="E600" s="79" t="s">
        <v>408</v>
      </c>
      <c r="F600" s="96"/>
      <c r="G600" s="82">
        <f t="shared" si="35"/>
        <v>0</v>
      </c>
      <c r="H600" s="82">
        <f t="shared" si="35"/>
        <v>0</v>
      </c>
      <c r="I600" s="82">
        <f t="shared" si="35"/>
        <v>0</v>
      </c>
      <c r="J600" s="76"/>
      <c r="K600" s="76"/>
      <c r="L600" s="76"/>
    </row>
    <row r="601" spans="1:12" s="77" customFormat="1" ht="15.75" hidden="1">
      <c r="A601" s="78" t="s">
        <v>4</v>
      </c>
      <c r="B601" s="101" t="s">
        <v>601</v>
      </c>
      <c r="C601" s="79" t="s">
        <v>333</v>
      </c>
      <c r="D601" s="79" t="s">
        <v>117</v>
      </c>
      <c r="E601" s="79" t="s">
        <v>408</v>
      </c>
      <c r="F601" s="96">
        <v>540</v>
      </c>
      <c r="G601" s="82">
        <v>0</v>
      </c>
      <c r="H601" s="82">
        <v>0</v>
      </c>
      <c r="I601" s="82">
        <v>0</v>
      </c>
      <c r="J601" s="76"/>
      <c r="K601" s="76"/>
      <c r="L601" s="76"/>
    </row>
    <row r="602" spans="1:12" s="77" customFormat="1" ht="15.75" hidden="1">
      <c r="A602" s="78" t="s">
        <v>418</v>
      </c>
      <c r="B602" s="96">
        <v>992</v>
      </c>
      <c r="C602" s="107">
        <v>9</v>
      </c>
      <c r="D602" s="107">
        <v>2</v>
      </c>
      <c r="E602" s="108"/>
      <c r="F602" s="96"/>
      <c r="G602" s="82">
        <f aca="true" t="shared" si="36" ref="G602:I604">G603</f>
        <v>0</v>
      </c>
      <c r="H602" s="82">
        <f t="shared" si="36"/>
        <v>0</v>
      </c>
      <c r="I602" s="82">
        <f t="shared" si="36"/>
        <v>0</v>
      </c>
      <c r="J602" s="76"/>
      <c r="K602" s="76"/>
      <c r="L602" s="76"/>
    </row>
    <row r="603" spans="1:12" s="77" customFormat="1" ht="31.5" hidden="1">
      <c r="A603" s="78" t="s">
        <v>405</v>
      </c>
      <c r="B603" s="101" t="s">
        <v>601</v>
      </c>
      <c r="C603" s="79" t="s">
        <v>333</v>
      </c>
      <c r="D603" s="79" t="s">
        <v>127</v>
      </c>
      <c r="E603" s="79" t="s">
        <v>406</v>
      </c>
      <c r="F603" s="96"/>
      <c r="G603" s="82">
        <f t="shared" si="36"/>
        <v>0</v>
      </c>
      <c r="H603" s="82">
        <f t="shared" si="36"/>
        <v>0</v>
      </c>
      <c r="I603" s="82">
        <f t="shared" si="36"/>
        <v>0</v>
      </c>
      <c r="J603" s="76"/>
      <c r="K603" s="76"/>
      <c r="L603" s="76"/>
    </row>
    <row r="604" spans="1:12" s="77" customFormat="1" ht="31.5" hidden="1">
      <c r="A604" s="78" t="s">
        <v>407</v>
      </c>
      <c r="B604" s="101" t="s">
        <v>601</v>
      </c>
      <c r="C604" s="79" t="s">
        <v>333</v>
      </c>
      <c r="D604" s="79" t="s">
        <v>127</v>
      </c>
      <c r="E604" s="79" t="s">
        <v>408</v>
      </c>
      <c r="F604" s="96"/>
      <c r="G604" s="82">
        <f t="shared" si="36"/>
        <v>0</v>
      </c>
      <c r="H604" s="82">
        <f t="shared" si="36"/>
        <v>0</v>
      </c>
      <c r="I604" s="82">
        <f t="shared" si="36"/>
        <v>0</v>
      </c>
      <c r="J604" s="76"/>
      <c r="K604" s="76"/>
      <c r="L604" s="76"/>
    </row>
    <row r="605" spans="1:12" s="77" customFormat="1" ht="15.75" hidden="1">
      <c r="A605" s="78" t="s">
        <v>4</v>
      </c>
      <c r="B605" s="101" t="s">
        <v>601</v>
      </c>
      <c r="C605" s="79" t="s">
        <v>333</v>
      </c>
      <c r="D605" s="79" t="s">
        <v>127</v>
      </c>
      <c r="E605" s="79" t="s">
        <v>408</v>
      </c>
      <c r="F605" s="96">
        <v>540</v>
      </c>
      <c r="G605" s="82">
        <v>0</v>
      </c>
      <c r="H605" s="95">
        <v>0</v>
      </c>
      <c r="I605" s="82">
        <f>SUM(G605:H605)</f>
        <v>0</v>
      </c>
      <c r="J605" s="76"/>
      <c r="K605" s="76"/>
      <c r="L605" s="76"/>
    </row>
    <row r="606" spans="1:12" s="77" customFormat="1" ht="15.75" hidden="1">
      <c r="A606" s="84" t="s">
        <v>429</v>
      </c>
      <c r="B606" s="101" t="s">
        <v>601</v>
      </c>
      <c r="C606" s="79" t="s">
        <v>333</v>
      </c>
      <c r="D606" s="79" t="s">
        <v>333</v>
      </c>
      <c r="E606" s="79"/>
      <c r="F606" s="96"/>
      <c r="G606" s="82">
        <f aca="true" t="shared" si="37" ref="G606:I608">G607</f>
        <v>9630</v>
      </c>
      <c r="H606" s="82">
        <f t="shared" si="37"/>
        <v>-9630</v>
      </c>
      <c r="I606" s="82">
        <f t="shared" si="37"/>
        <v>0</v>
      </c>
      <c r="J606" s="76"/>
      <c r="K606" s="76"/>
      <c r="L606" s="76"/>
    </row>
    <row r="607" spans="1:12" s="77" customFormat="1" ht="126" hidden="1">
      <c r="A607" s="94" t="s">
        <v>410</v>
      </c>
      <c r="B607" s="101" t="s">
        <v>601</v>
      </c>
      <c r="C607" s="79" t="s">
        <v>333</v>
      </c>
      <c r="D607" s="79" t="s">
        <v>333</v>
      </c>
      <c r="E607" s="85" t="s">
        <v>411</v>
      </c>
      <c r="F607" s="96"/>
      <c r="G607" s="82">
        <f t="shared" si="37"/>
        <v>9630</v>
      </c>
      <c r="H607" s="82">
        <f t="shared" si="37"/>
        <v>-9630</v>
      </c>
      <c r="I607" s="82">
        <f t="shared" si="37"/>
        <v>0</v>
      </c>
      <c r="J607" s="76"/>
      <c r="K607" s="76"/>
      <c r="L607" s="76"/>
    </row>
    <row r="608" spans="1:12" s="77" customFormat="1" ht="78.75" hidden="1">
      <c r="A608" s="84" t="s">
        <v>412</v>
      </c>
      <c r="B608" s="101" t="s">
        <v>601</v>
      </c>
      <c r="C608" s="79" t="s">
        <v>333</v>
      </c>
      <c r="D608" s="79" t="s">
        <v>333</v>
      </c>
      <c r="E608" s="85" t="s">
        <v>413</v>
      </c>
      <c r="F608" s="96"/>
      <c r="G608" s="82">
        <f t="shared" si="37"/>
        <v>9630</v>
      </c>
      <c r="H608" s="82">
        <f t="shared" si="37"/>
        <v>-9630</v>
      </c>
      <c r="I608" s="82">
        <f t="shared" si="37"/>
        <v>0</v>
      </c>
      <c r="J608" s="76"/>
      <c r="K608" s="76"/>
      <c r="L608" s="76"/>
    </row>
    <row r="609" spans="1:12" s="77" customFormat="1" ht="15.75" hidden="1">
      <c r="A609" s="84" t="s">
        <v>430</v>
      </c>
      <c r="B609" s="101" t="s">
        <v>601</v>
      </c>
      <c r="C609" s="79" t="s">
        <v>333</v>
      </c>
      <c r="D609" s="79" t="s">
        <v>333</v>
      </c>
      <c r="E609" s="85" t="s">
        <v>413</v>
      </c>
      <c r="F609" s="96">
        <v>530</v>
      </c>
      <c r="G609" s="82">
        <v>9630</v>
      </c>
      <c r="H609" s="95">
        <v>-9630</v>
      </c>
      <c r="I609" s="82">
        <f>SUM(G609:H609)</f>
        <v>0</v>
      </c>
      <c r="J609" s="76"/>
      <c r="K609" s="76"/>
      <c r="L609" s="76"/>
    </row>
    <row r="610" spans="1:12" s="74" customFormat="1" ht="15.75">
      <c r="A610" s="78" t="s">
        <v>510</v>
      </c>
      <c r="B610" s="79" t="s">
        <v>601</v>
      </c>
      <c r="C610" s="79" t="s">
        <v>138</v>
      </c>
      <c r="D610" s="79" t="s">
        <v>114</v>
      </c>
      <c r="E610" s="79"/>
      <c r="F610" s="79"/>
      <c r="G610" s="80">
        <f aca="true" t="shared" si="38" ref="G610:I611">G611</f>
        <v>0</v>
      </c>
      <c r="H610" s="80">
        <f t="shared" si="38"/>
        <v>3000</v>
      </c>
      <c r="I610" s="80">
        <f t="shared" si="38"/>
        <v>3000</v>
      </c>
      <c r="J610" s="81"/>
      <c r="K610" s="81"/>
      <c r="L610" s="81"/>
    </row>
    <row r="611" spans="1:12" s="74" customFormat="1" ht="15.75">
      <c r="A611" s="78" t="s">
        <v>511</v>
      </c>
      <c r="B611" s="79" t="s">
        <v>601</v>
      </c>
      <c r="C611" s="79" t="s">
        <v>138</v>
      </c>
      <c r="D611" s="79" t="s">
        <v>117</v>
      </c>
      <c r="E611" s="79"/>
      <c r="F611" s="79"/>
      <c r="G611" s="80">
        <f t="shared" si="38"/>
        <v>0</v>
      </c>
      <c r="H611" s="80">
        <f t="shared" si="38"/>
        <v>3000</v>
      </c>
      <c r="I611" s="80">
        <f t="shared" si="38"/>
        <v>3000</v>
      </c>
      <c r="J611" s="81"/>
      <c r="K611" s="81"/>
      <c r="L611" s="81"/>
    </row>
    <row r="612" spans="1:12" s="74" customFormat="1" ht="15.75">
      <c r="A612" s="78" t="s">
        <v>300</v>
      </c>
      <c r="B612" s="79" t="s">
        <v>601</v>
      </c>
      <c r="C612" s="79" t="s">
        <v>138</v>
      </c>
      <c r="D612" s="79" t="s">
        <v>117</v>
      </c>
      <c r="E612" s="79" t="s">
        <v>301</v>
      </c>
      <c r="F612" s="79"/>
      <c r="G612" s="82">
        <f>SUM(G613)</f>
        <v>0</v>
      </c>
      <c r="H612" s="82">
        <f>SUM(H613)</f>
        <v>3000</v>
      </c>
      <c r="I612" s="82">
        <f>SUM(I613)</f>
        <v>3000</v>
      </c>
      <c r="J612" s="81"/>
      <c r="K612" s="81"/>
      <c r="L612" s="81"/>
    </row>
    <row r="613" spans="1:12" s="74" customFormat="1" ht="63" customHeight="1">
      <c r="A613" s="78" t="s">
        <v>516</v>
      </c>
      <c r="B613" s="79" t="s">
        <v>601</v>
      </c>
      <c r="C613" s="79" t="s">
        <v>138</v>
      </c>
      <c r="D613" s="79" t="s">
        <v>117</v>
      </c>
      <c r="E613" s="79" t="s">
        <v>517</v>
      </c>
      <c r="F613" s="79"/>
      <c r="G613" s="82">
        <f>SUM(G614:G614)</f>
        <v>0</v>
      </c>
      <c r="H613" s="82">
        <f>SUM(H614:H614)</f>
        <v>3000</v>
      </c>
      <c r="I613" s="82">
        <f>SUM(I614:I614)</f>
        <v>3000</v>
      </c>
      <c r="J613" s="81"/>
      <c r="K613" s="81"/>
      <c r="L613" s="81"/>
    </row>
    <row r="614" spans="1:12" s="74" customFormat="1" ht="31.5">
      <c r="A614" s="78" t="s">
        <v>290</v>
      </c>
      <c r="B614" s="79" t="s">
        <v>601</v>
      </c>
      <c r="C614" s="79" t="s">
        <v>138</v>
      </c>
      <c r="D614" s="79" t="s">
        <v>117</v>
      </c>
      <c r="E614" s="79" t="s">
        <v>517</v>
      </c>
      <c r="F614" s="79" t="s">
        <v>619</v>
      </c>
      <c r="G614" s="82"/>
      <c r="H614" s="82">
        <v>3000</v>
      </c>
      <c r="I614" s="82">
        <f>SUM(G614:H614)</f>
        <v>3000</v>
      </c>
      <c r="J614" s="81"/>
      <c r="K614" s="81"/>
      <c r="L614" s="81"/>
    </row>
    <row r="615" spans="1:12" s="74" customFormat="1" ht="47.25">
      <c r="A615" s="92" t="s">
        <v>645</v>
      </c>
      <c r="B615" s="79" t="s">
        <v>601</v>
      </c>
      <c r="C615" s="79" t="s">
        <v>144</v>
      </c>
      <c r="D615" s="79" t="s">
        <v>114</v>
      </c>
      <c r="E615" s="79"/>
      <c r="F615" s="79"/>
      <c r="G615" s="80">
        <f>SUM(G616,G623,G627)</f>
        <v>44837.2</v>
      </c>
      <c r="H615" s="80">
        <f>SUM(H616,H623,H627)</f>
        <v>12.910000000003492</v>
      </c>
      <c r="I615" s="80">
        <f>SUM(I616,I623,I627)</f>
        <v>44850.11</v>
      </c>
      <c r="J615" s="81">
        <v>44856.1</v>
      </c>
      <c r="K615" s="109">
        <f>I615-J615</f>
        <v>-5.989999999997963</v>
      </c>
      <c r="L615" s="81"/>
    </row>
    <row r="616" spans="1:12" s="74" customFormat="1" ht="47.25">
      <c r="A616" s="92" t="s">
        <v>646</v>
      </c>
      <c r="B616" s="101" t="s">
        <v>601</v>
      </c>
      <c r="C616" s="79" t="s">
        <v>144</v>
      </c>
      <c r="D616" s="79" t="s">
        <v>117</v>
      </c>
      <c r="E616" s="79"/>
      <c r="F616" s="79"/>
      <c r="G616" s="82">
        <f aca="true" t="shared" si="39" ref="G616:I619">SUM(G617)</f>
        <v>44837.2</v>
      </c>
      <c r="H616" s="82">
        <f t="shared" si="39"/>
        <v>-33417.1</v>
      </c>
      <c r="I616" s="82">
        <f t="shared" si="39"/>
        <v>11420.100000000002</v>
      </c>
      <c r="J616" s="81"/>
      <c r="K616" s="81"/>
      <c r="L616" s="81"/>
    </row>
    <row r="617" spans="1:12" s="74" customFormat="1" ht="15.75">
      <c r="A617" s="78" t="s">
        <v>647</v>
      </c>
      <c r="B617" s="101" t="s">
        <v>601</v>
      </c>
      <c r="C617" s="79" t="s">
        <v>144</v>
      </c>
      <c r="D617" s="79" t="s">
        <v>117</v>
      </c>
      <c r="E617" s="79" t="s">
        <v>648</v>
      </c>
      <c r="F617" s="79"/>
      <c r="G617" s="82">
        <f t="shared" si="39"/>
        <v>44837.2</v>
      </c>
      <c r="H617" s="82">
        <f t="shared" si="39"/>
        <v>-33417.1</v>
      </c>
      <c r="I617" s="82">
        <f t="shared" si="39"/>
        <v>11420.100000000002</v>
      </c>
      <c r="J617" s="81"/>
      <c r="K617" s="81"/>
      <c r="L617" s="81"/>
    </row>
    <row r="618" spans="1:12" s="74" customFormat="1" ht="15.75">
      <c r="A618" s="78" t="s">
        <v>647</v>
      </c>
      <c r="B618" s="101" t="s">
        <v>601</v>
      </c>
      <c r="C618" s="79" t="s">
        <v>144</v>
      </c>
      <c r="D618" s="79" t="s">
        <v>117</v>
      </c>
      <c r="E618" s="79" t="s">
        <v>649</v>
      </c>
      <c r="F618" s="79"/>
      <c r="G618" s="82">
        <f t="shared" si="39"/>
        <v>44837.2</v>
      </c>
      <c r="H618" s="82">
        <f t="shared" si="39"/>
        <v>-33417.1</v>
      </c>
      <c r="I618" s="82">
        <f t="shared" si="39"/>
        <v>11420.100000000002</v>
      </c>
      <c r="J618" s="81"/>
      <c r="K618" s="81"/>
      <c r="L618" s="81"/>
    </row>
    <row r="619" spans="1:12" s="74" customFormat="1" ht="36" customHeight="1">
      <c r="A619" s="78" t="s">
        <v>650</v>
      </c>
      <c r="B619" s="101" t="s">
        <v>601</v>
      </c>
      <c r="C619" s="79" t="s">
        <v>144</v>
      </c>
      <c r="D619" s="79" t="s">
        <v>117</v>
      </c>
      <c r="E619" s="79" t="s">
        <v>651</v>
      </c>
      <c r="F619" s="79"/>
      <c r="G619" s="82">
        <f t="shared" si="39"/>
        <v>44837.2</v>
      </c>
      <c r="H619" s="82">
        <f t="shared" si="39"/>
        <v>-33417.1</v>
      </c>
      <c r="I619" s="82">
        <f t="shared" si="39"/>
        <v>11420.100000000002</v>
      </c>
      <c r="J619" s="81"/>
      <c r="K619" s="81"/>
      <c r="L619" s="81"/>
    </row>
    <row r="620" spans="1:12" s="74" customFormat="1" ht="31.5">
      <c r="A620" s="78" t="s">
        <v>652</v>
      </c>
      <c r="B620" s="101" t="s">
        <v>601</v>
      </c>
      <c r="C620" s="79" t="s">
        <v>144</v>
      </c>
      <c r="D620" s="79" t="s">
        <v>117</v>
      </c>
      <c r="E620" s="79" t="s">
        <v>651</v>
      </c>
      <c r="F620" s="79" t="s">
        <v>653</v>
      </c>
      <c r="G620" s="82">
        <f>SUM(G621:G622)</f>
        <v>44837.2</v>
      </c>
      <c r="H620" s="82">
        <f>SUM(H621:H622)</f>
        <v>-33417.1</v>
      </c>
      <c r="I620" s="82">
        <f>SUM(I621:I622)</f>
        <v>11420.100000000002</v>
      </c>
      <c r="J620" s="81"/>
      <c r="K620" s="81"/>
      <c r="L620" s="81"/>
    </row>
    <row r="621" spans="1:12" s="74" customFormat="1" ht="30" customHeight="1">
      <c r="A621" s="78" t="s">
        <v>654</v>
      </c>
      <c r="B621" s="101" t="s">
        <v>601</v>
      </c>
      <c r="C621" s="79" t="s">
        <v>144</v>
      </c>
      <c r="D621" s="79" t="s">
        <v>117</v>
      </c>
      <c r="E621" s="79" t="s">
        <v>651</v>
      </c>
      <c r="F621" s="79" t="s">
        <v>653</v>
      </c>
      <c r="G621" s="82">
        <v>697.2</v>
      </c>
      <c r="H621" s="82"/>
      <c r="I621" s="82">
        <f>SUM(G621:H621)</f>
        <v>697.2</v>
      </c>
      <c r="J621" s="81"/>
      <c r="K621" s="81"/>
      <c r="L621" s="81"/>
    </row>
    <row r="622" spans="1:12" s="74" customFormat="1" ht="19.5" customHeight="1">
      <c r="A622" s="110" t="s">
        <v>655</v>
      </c>
      <c r="B622" s="101" t="s">
        <v>601</v>
      </c>
      <c r="C622" s="79" t="s">
        <v>144</v>
      </c>
      <c r="D622" s="79" t="s">
        <v>117</v>
      </c>
      <c r="E622" s="79" t="s">
        <v>651</v>
      </c>
      <c r="F622" s="79" t="s">
        <v>653</v>
      </c>
      <c r="G622" s="82">
        <v>44140</v>
      </c>
      <c r="H622" s="82">
        <v>-33417.1</v>
      </c>
      <c r="I622" s="82">
        <f>SUM(G622:H622)</f>
        <v>10722.900000000001</v>
      </c>
      <c r="J622" s="81"/>
      <c r="K622" s="81"/>
      <c r="L622" s="81"/>
    </row>
    <row r="623" spans="1:12" s="74" customFormat="1" ht="15.75">
      <c r="A623" s="78" t="s">
        <v>656</v>
      </c>
      <c r="B623" s="101" t="s">
        <v>601</v>
      </c>
      <c r="C623" s="79" t="s">
        <v>144</v>
      </c>
      <c r="D623" s="79" t="s">
        <v>127</v>
      </c>
      <c r="E623" s="79"/>
      <c r="F623" s="79"/>
      <c r="G623" s="80">
        <f aca="true" t="shared" si="40" ref="G623:H630">G624</f>
        <v>0</v>
      </c>
      <c r="H623" s="80">
        <f t="shared" si="40"/>
        <v>33362.51</v>
      </c>
      <c r="I623" s="80">
        <f>SUM(I624)</f>
        <v>33362.51</v>
      </c>
      <c r="J623" s="81"/>
      <c r="K623" s="81"/>
      <c r="L623" s="81"/>
    </row>
    <row r="624" spans="1:12" s="74" customFormat="1" ht="15.75">
      <c r="A624" s="78" t="s">
        <v>657</v>
      </c>
      <c r="B624" s="101" t="s">
        <v>601</v>
      </c>
      <c r="C624" s="79" t="s">
        <v>144</v>
      </c>
      <c r="D624" s="79" t="s">
        <v>127</v>
      </c>
      <c r="E624" s="79" t="s">
        <v>658</v>
      </c>
      <c r="F624" s="79"/>
      <c r="G624" s="82">
        <f t="shared" si="40"/>
        <v>0</v>
      </c>
      <c r="H624" s="82">
        <f t="shared" si="40"/>
        <v>33362.51</v>
      </c>
      <c r="I624" s="82">
        <f>SUM(I625)</f>
        <v>33362.51</v>
      </c>
      <c r="J624" s="81"/>
      <c r="K624" s="81"/>
      <c r="L624" s="81"/>
    </row>
    <row r="625" spans="1:12" s="74" customFormat="1" ht="31.5">
      <c r="A625" s="78" t="s">
        <v>659</v>
      </c>
      <c r="B625" s="101" t="s">
        <v>601</v>
      </c>
      <c r="C625" s="79" t="s">
        <v>144</v>
      </c>
      <c r="D625" s="79" t="s">
        <v>127</v>
      </c>
      <c r="E625" s="79" t="s">
        <v>660</v>
      </c>
      <c r="F625" s="79"/>
      <c r="G625" s="82">
        <f t="shared" si="40"/>
        <v>0</v>
      </c>
      <c r="H625" s="82">
        <f t="shared" si="40"/>
        <v>33362.51</v>
      </c>
      <c r="I625" s="82">
        <f>SUM(I626)</f>
        <v>33362.51</v>
      </c>
      <c r="J625" s="81"/>
      <c r="K625" s="81"/>
      <c r="L625" s="81"/>
    </row>
    <row r="626" spans="1:12" s="74" customFormat="1" ht="31.5">
      <c r="A626" s="78" t="s">
        <v>661</v>
      </c>
      <c r="B626" s="101" t="s">
        <v>601</v>
      </c>
      <c r="C626" s="79" t="s">
        <v>144</v>
      </c>
      <c r="D626" s="79" t="s">
        <v>127</v>
      </c>
      <c r="E626" s="79" t="s">
        <v>660</v>
      </c>
      <c r="F626" s="79" t="s">
        <v>662</v>
      </c>
      <c r="G626" s="79"/>
      <c r="H626" s="82">
        <f>33417.1-5.99-48.6</f>
        <v>33362.51</v>
      </c>
      <c r="I626" s="82">
        <f>SUM(G626:H626)</f>
        <v>33362.51</v>
      </c>
      <c r="J626" s="76"/>
      <c r="K626" s="81"/>
      <c r="L626" s="81"/>
    </row>
    <row r="627" spans="1:12" s="74" customFormat="1" ht="31.5">
      <c r="A627" s="78" t="s">
        <v>663</v>
      </c>
      <c r="B627" s="101" t="s">
        <v>601</v>
      </c>
      <c r="C627" s="79" t="s">
        <v>144</v>
      </c>
      <c r="D627" s="79" t="s">
        <v>389</v>
      </c>
      <c r="E627" s="79"/>
      <c r="F627" s="79"/>
      <c r="G627" s="80">
        <f>G629</f>
        <v>0</v>
      </c>
      <c r="H627" s="80">
        <f>H629</f>
        <v>67.5</v>
      </c>
      <c r="I627" s="80">
        <f>SUM(I629)</f>
        <v>67.5</v>
      </c>
      <c r="J627" s="81"/>
      <c r="K627" s="81"/>
      <c r="L627" s="81"/>
    </row>
    <row r="628" spans="1:12" s="74" customFormat="1" ht="15.75">
      <c r="A628" s="78" t="s">
        <v>664</v>
      </c>
      <c r="B628" s="101" t="s">
        <v>601</v>
      </c>
      <c r="C628" s="79" t="s">
        <v>144</v>
      </c>
      <c r="D628" s="79" t="s">
        <v>389</v>
      </c>
      <c r="E628" s="79" t="s">
        <v>665</v>
      </c>
      <c r="F628" s="79"/>
      <c r="G628" s="82">
        <f t="shared" si="40"/>
        <v>0</v>
      </c>
      <c r="H628" s="82">
        <f t="shared" si="40"/>
        <v>67.5</v>
      </c>
      <c r="I628" s="82">
        <f>SUM(I629)</f>
        <v>67.5</v>
      </c>
      <c r="J628" s="81"/>
      <c r="K628" s="81"/>
      <c r="L628" s="81"/>
    </row>
    <row r="629" spans="1:12" s="74" customFormat="1" ht="31.5">
      <c r="A629" s="78" t="s">
        <v>666</v>
      </c>
      <c r="B629" s="101" t="s">
        <v>601</v>
      </c>
      <c r="C629" s="79" t="s">
        <v>144</v>
      </c>
      <c r="D629" s="79" t="s">
        <v>389</v>
      </c>
      <c r="E629" s="79" t="s">
        <v>667</v>
      </c>
      <c r="F629" s="79"/>
      <c r="G629" s="82">
        <f t="shared" si="40"/>
        <v>0</v>
      </c>
      <c r="H629" s="82">
        <f t="shared" si="40"/>
        <v>67.5</v>
      </c>
      <c r="I629" s="82">
        <f>SUM(I630)</f>
        <v>67.5</v>
      </c>
      <c r="J629" s="81"/>
      <c r="K629" s="81"/>
      <c r="L629" s="81"/>
    </row>
    <row r="630" spans="1:12" s="74" customFormat="1" ht="93.75" customHeight="1">
      <c r="A630" s="78" t="s">
        <v>668</v>
      </c>
      <c r="B630" s="101" t="s">
        <v>601</v>
      </c>
      <c r="C630" s="79" t="s">
        <v>144</v>
      </c>
      <c r="D630" s="79" t="s">
        <v>389</v>
      </c>
      <c r="E630" s="79" t="s">
        <v>669</v>
      </c>
      <c r="F630" s="79"/>
      <c r="G630" s="82">
        <f t="shared" si="40"/>
        <v>0</v>
      </c>
      <c r="H630" s="82">
        <f t="shared" si="40"/>
        <v>67.5</v>
      </c>
      <c r="I630" s="82">
        <f>SUM(I631)</f>
        <v>67.5</v>
      </c>
      <c r="J630" s="81"/>
      <c r="K630" s="81"/>
      <c r="L630" s="81"/>
    </row>
    <row r="631" spans="1:12" s="74" customFormat="1" ht="15.75">
      <c r="A631" s="78" t="s">
        <v>4</v>
      </c>
      <c r="B631" s="101" t="s">
        <v>601</v>
      </c>
      <c r="C631" s="79" t="s">
        <v>144</v>
      </c>
      <c r="D631" s="79" t="s">
        <v>389</v>
      </c>
      <c r="E631" s="79" t="s">
        <v>669</v>
      </c>
      <c r="F631" s="79" t="s">
        <v>619</v>
      </c>
      <c r="G631" s="79"/>
      <c r="H631" s="82">
        <f>48.6+18.9</f>
        <v>67.5</v>
      </c>
      <c r="I631" s="82">
        <f>SUM(G631:H631)</f>
        <v>67.5</v>
      </c>
      <c r="J631" s="76"/>
      <c r="K631" s="81"/>
      <c r="L631" s="81"/>
    </row>
    <row r="632" spans="1:12" s="74" customFormat="1" ht="15.75">
      <c r="A632" s="110"/>
      <c r="B632" s="79"/>
      <c r="C632" s="79"/>
      <c r="D632" s="79"/>
      <c r="E632" s="79"/>
      <c r="F632" s="79"/>
      <c r="G632" s="79"/>
      <c r="H632" s="79"/>
      <c r="I632" s="82"/>
      <c r="J632" s="81"/>
      <c r="K632" s="81"/>
      <c r="L632" s="81"/>
    </row>
    <row r="633" spans="1:12" s="74" customFormat="1" ht="15.75">
      <c r="A633" s="110"/>
      <c r="B633" s="79"/>
      <c r="C633" s="79"/>
      <c r="D633" s="79"/>
      <c r="E633" s="79"/>
      <c r="F633" s="79"/>
      <c r="G633" s="79"/>
      <c r="H633" s="79"/>
      <c r="I633" s="82"/>
      <c r="J633" s="81"/>
      <c r="K633" s="81"/>
      <c r="L633" s="81"/>
    </row>
    <row r="634" spans="1:12" s="74" customFormat="1" ht="15.75">
      <c r="A634" s="110"/>
      <c r="B634" s="79"/>
      <c r="C634" s="79"/>
      <c r="D634" s="79"/>
      <c r="E634" s="79"/>
      <c r="F634" s="79"/>
      <c r="G634" s="79"/>
      <c r="H634" s="79"/>
      <c r="I634" s="82"/>
      <c r="J634" s="81"/>
      <c r="K634" s="81"/>
      <c r="L634" s="81"/>
    </row>
    <row r="635" spans="1:12" s="74" customFormat="1" ht="15.75">
      <c r="A635" s="110"/>
      <c r="B635" s="79"/>
      <c r="C635" s="79"/>
      <c r="D635" s="79"/>
      <c r="E635" s="79"/>
      <c r="F635" s="79"/>
      <c r="G635" s="79"/>
      <c r="H635" s="79"/>
      <c r="I635" s="82"/>
      <c r="J635" s="81"/>
      <c r="K635" s="81"/>
      <c r="L635" s="81"/>
    </row>
    <row r="636" spans="1:12" s="74" customFormat="1" ht="15.75">
      <c r="A636" s="110"/>
      <c r="B636" s="79"/>
      <c r="C636" s="79"/>
      <c r="D636" s="79"/>
      <c r="E636" s="79"/>
      <c r="F636" s="79"/>
      <c r="G636" s="79"/>
      <c r="H636" s="79"/>
      <c r="I636" s="82"/>
      <c r="J636" s="81"/>
      <c r="K636" s="81"/>
      <c r="L636" s="81"/>
    </row>
    <row r="637" spans="1:12" s="74" customFormat="1" ht="15.75">
      <c r="A637" s="110"/>
      <c r="B637" s="79"/>
      <c r="C637" s="79"/>
      <c r="D637" s="79"/>
      <c r="E637" s="79"/>
      <c r="F637" s="79"/>
      <c r="G637" s="79"/>
      <c r="H637" s="79"/>
      <c r="I637" s="82"/>
      <c r="J637" s="81"/>
      <c r="K637" s="81"/>
      <c r="L637" s="81"/>
    </row>
    <row r="638" spans="1:12" s="74" customFormat="1" ht="15.75">
      <c r="A638" s="110"/>
      <c r="B638" s="79"/>
      <c r="C638" s="79"/>
      <c r="D638" s="79"/>
      <c r="E638" s="79"/>
      <c r="F638" s="79"/>
      <c r="G638" s="79"/>
      <c r="H638" s="79"/>
      <c r="I638" s="82"/>
      <c r="J638" s="81"/>
      <c r="K638" s="81"/>
      <c r="L638" s="81"/>
    </row>
    <row r="639" spans="1:12" s="74" customFormat="1" ht="15.75">
      <c r="A639" s="110"/>
      <c r="B639" s="79"/>
      <c r="C639" s="79"/>
      <c r="D639" s="79"/>
      <c r="E639" s="79"/>
      <c r="F639" s="79"/>
      <c r="G639" s="79"/>
      <c r="H639" s="79"/>
      <c r="I639" s="82"/>
      <c r="J639" s="81"/>
      <c r="K639" s="81"/>
      <c r="L639" s="81"/>
    </row>
    <row r="640" spans="1:12" s="74" customFormat="1" ht="15.75">
      <c r="A640" s="110"/>
      <c r="B640" s="79"/>
      <c r="C640" s="79"/>
      <c r="D640" s="79"/>
      <c r="E640" s="79"/>
      <c r="F640" s="79"/>
      <c r="G640" s="79"/>
      <c r="H640" s="79"/>
      <c r="I640" s="82"/>
      <c r="J640" s="81"/>
      <c r="K640" s="81"/>
      <c r="L640" s="81"/>
    </row>
    <row r="641" spans="1:12" s="74" customFormat="1" ht="15.75">
      <c r="A641" s="110"/>
      <c r="B641" s="79"/>
      <c r="C641" s="79"/>
      <c r="D641" s="79"/>
      <c r="E641" s="79"/>
      <c r="F641" s="79"/>
      <c r="G641" s="79"/>
      <c r="H641" s="79"/>
      <c r="I641" s="82"/>
      <c r="J641" s="81"/>
      <c r="K641" s="81"/>
      <c r="L641" s="81"/>
    </row>
    <row r="642" spans="1:12" s="74" customFormat="1" ht="15.75">
      <c r="A642" s="110"/>
      <c r="B642" s="79"/>
      <c r="C642" s="79"/>
      <c r="D642" s="79"/>
      <c r="E642" s="79"/>
      <c r="F642" s="79"/>
      <c r="G642" s="79"/>
      <c r="H642" s="79"/>
      <c r="I642" s="82"/>
      <c r="J642" s="81"/>
      <c r="K642" s="81"/>
      <c r="L642" s="81"/>
    </row>
    <row r="643" spans="1:12" s="74" customFormat="1" ht="15.75">
      <c r="A643" s="110"/>
      <c r="B643" s="79"/>
      <c r="C643" s="79"/>
      <c r="D643" s="79"/>
      <c r="E643" s="79"/>
      <c r="F643" s="79"/>
      <c r="G643" s="79"/>
      <c r="H643" s="79"/>
      <c r="I643" s="82"/>
      <c r="J643" s="81"/>
      <c r="K643" s="81"/>
      <c r="L643" s="81"/>
    </row>
    <row r="644" spans="1:12" s="74" customFormat="1" ht="15.75">
      <c r="A644" s="110"/>
      <c r="B644" s="79"/>
      <c r="C644" s="79"/>
      <c r="D644" s="79"/>
      <c r="E644" s="79"/>
      <c r="F644" s="79"/>
      <c r="G644" s="79"/>
      <c r="H644" s="79"/>
      <c r="I644" s="82"/>
      <c r="J644" s="81"/>
      <c r="K644" s="81"/>
      <c r="L644" s="81"/>
    </row>
    <row r="645" spans="1:12" s="74" customFormat="1" ht="15.75">
      <c r="A645" s="110"/>
      <c r="B645" s="79"/>
      <c r="C645" s="79"/>
      <c r="D645" s="79"/>
      <c r="E645" s="79"/>
      <c r="F645" s="79"/>
      <c r="G645" s="79"/>
      <c r="H645" s="79"/>
      <c r="I645" s="82"/>
      <c r="J645" s="81"/>
      <c r="K645" s="81"/>
      <c r="L645" s="81"/>
    </row>
    <row r="646" spans="1:12" s="74" customFormat="1" ht="15.75">
      <c r="A646" s="110"/>
      <c r="B646" s="79"/>
      <c r="C646" s="79"/>
      <c r="D646" s="79"/>
      <c r="E646" s="79"/>
      <c r="F646" s="79"/>
      <c r="G646" s="79"/>
      <c r="H646" s="79"/>
      <c r="I646" s="82"/>
      <c r="J646" s="81"/>
      <c r="K646" s="81"/>
      <c r="L646" s="81"/>
    </row>
    <row r="647" spans="1:12" s="74" customFormat="1" ht="15.75">
      <c r="A647" s="110"/>
      <c r="B647" s="79"/>
      <c r="C647" s="79"/>
      <c r="D647" s="79"/>
      <c r="E647" s="79"/>
      <c r="F647" s="79"/>
      <c r="G647" s="79"/>
      <c r="H647" s="79"/>
      <c r="I647" s="82"/>
      <c r="J647" s="81"/>
      <c r="K647" s="81"/>
      <c r="L647" s="81"/>
    </row>
    <row r="648" spans="1:12" s="74" customFormat="1" ht="15.75">
      <c r="A648" s="110"/>
      <c r="B648" s="79"/>
      <c r="C648" s="79"/>
      <c r="D648" s="79"/>
      <c r="E648" s="79"/>
      <c r="F648" s="79"/>
      <c r="G648" s="79"/>
      <c r="H648" s="79"/>
      <c r="I648" s="82"/>
      <c r="J648" s="81"/>
      <c r="K648" s="81"/>
      <c r="L648" s="81"/>
    </row>
    <row r="649" spans="1:12" s="74" customFormat="1" ht="15.75">
      <c r="A649" s="110"/>
      <c r="B649" s="79"/>
      <c r="C649" s="79"/>
      <c r="D649" s="79"/>
      <c r="E649" s="79"/>
      <c r="F649" s="79"/>
      <c r="G649" s="79"/>
      <c r="H649" s="79"/>
      <c r="I649" s="82"/>
      <c r="J649" s="81"/>
      <c r="K649" s="81"/>
      <c r="L649" s="81"/>
    </row>
    <row r="650" spans="1:12" s="74" customFormat="1" ht="15.75">
      <c r="A650" s="110"/>
      <c r="B650" s="79"/>
      <c r="C650" s="79"/>
      <c r="D650" s="79"/>
      <c r="E650" s="79"/>
      <c r="F650" s="79"/>
      <c r="G650" s="79"/>
      <c r="H650" s="79"/>
      <c r="I650" s="82"/>
      <c r="J650" s="81"/>
      <c r="K650" s="81"/>
      <c r="L650" s="81"/>
    </row>
    <row r="651" spans="1:12" s="74" customFormat="1" ht="15.75">
      <c r="A651" s="110"/>
      <c r="B651" s="79"/>
      <c r="C651" s="79"/>
      <c r="D651" s="79"/>
      <c r="E651" s="79"/>
      <c r="F651" s="79"/>
      <c r="G651" s="79"/>
      <c r="H651" s="79"/>
      <c r="I651" s="82"/>
      <c r="J651" s="81"/>
      <c r="K651" s="81"/>
      <c r="L651" s="81"/>
    </row>
    <row r="652" spans="1:12" s="74" customFormat="1" ht="15.75">
      <c r="A652" s="110"/>
      <c r="B652" s="79"/>
      <c r="C652" s="79"/>
      <c r="D652" s="79"/>
      <c r="E652" s="79"/>
      <c r="F652" s="79"/>
      <c r="G652" s="79"/>
      <c r="H652" s="79"/>
      <c r="I652" s="82"/>
      <c r="J652" s="81"/>
      <c r="K652" s="81"/>
      <c r="L652" s="81"/>
    </row>
    <row r="653" spans="1:12" s="74" customFormat="1" ht="15.75">
      <c r="A653" s="110"/>
      <c r="B653" s="79"/>
      <c r="C653" s="79"/>
      <c r="D653" s="79"/>
      <c r="E653" s="79"/>
      <c r="F653" s="79"/>
      <c r="G653" s="79"/>
      <c r="H653" s="79"/>
      <c r="I653" s="82"/>
      <c r="J653" s="81"/>
      <c r="K653" s="81"/>
      <c r="L653" s="81"/>
    </row>
    <row r="654" spans="1:12" s="74" customFormat="1" ht="15.75">
      <c r="A654" s="110"/>
      <c r="B654" s="79"/>
      <c r="C654" s="79"/>
      <c r="D654" s="79"/>
      <c r="E654" s="79"/>
      <c r="F654" s="79"/>
      <c r="G654" s="79"/>
      <c r="H654" s="79"/>
      <c r="I654" s="82"/>
      <c r="J654" s="81"/>
      <c r="K654" s="81"/>
      <c r="L654" s="81"/>
    </row>
    <row r="655" spans="1:12" s="74" customFormat="1" ht="15.75">
      <c r="A655" s="110"/>
      <c r="B655" s="79"/>
      <c r="C655" s="79"/>
      <c r="D655" s="79"/>
      <c r="E655" s="79"/>
      <c r="F655" s="79"/>
      <c r="G655" s="79"/>
      <c r="H655" s="79"/>
      <c r="I655" s="82"/>
      <c r="J655" s="81"/>
      <c r="K655" s="81"/>
      <c r="L655" s="81"/>
    </row>
    <row r="656" spans="1:12" s="74" customFormat="1" ht="15.75">
      <c r="A656" s="110"/>
      <c r="B656" s="79"/>
      <c r="C656" s="79"/>
      <c r="D656" s="79"/>
      <c r="E656" s="79"/>
      <c r="F656" s="79"/>
      <c r="G656" s="79"/>
      <c r="H656" s="79"/>
      <c r="I656" s="82"/>
      <c r="J656" s="81"/>
      <c r="K656" s="81"/>
      <c r="L656" s="81"/>
    </row>
    <row r="657" spans="1:12" s="74" customFormat="1" ht="15.75">
      <c r="A657" s="110"/>
      <c r="B657" s="79"/>
      <c r="C657" s="79"/>
      <c r="D657" s="79"/>
      <c r="E657" s="79"/>
      <c r="F657" s="79"/>
      <c r="G657" s="79"/>
      <c r="H657" s="79"/>
      <c r="I657" s="82"/>
      <c r="J657" s="81"/>
      <c r="K657" s="81"/>
      <c r="L657" s="81"/>
    </row>
    <row r="658" spans="1:12" s="74" customFormat="1" ht="15.75">
      <c r="A658" s="110"/>
      <c r="B658" s="79"/>
      <c r="C658" s="79"/>
      <c r="D658" s="79"/>
      <c r="E658" s="79"/>
      <c r="F658" s="79"/>
      <c r="G658" s="79"/>
      <c r="H658" s="79"/>
      <c r="I658" s="82"/>
      <c r="J658" s="81"/>
      <c r="K658" s="81"/>
      <c r="L658" s="81"/>
    </row>
    <row r="659" spans="1:12" s="74" customFormat="1" ht="15.75">
      <c r="A659" s="110"/>
      <c r="B659" s="79"/>
      <c r="C659" s="79"/>
      <c r="D659" s="79"/>
      <c r="E659" s="79"/>
      <c r="F659" s="79"/>
      <c r="G659" s="79"/>
      <c r="H659" s="79"/>
      <c r="I659" s="82"/>
      <c r="J659" s="81"/>
      <c r="K659" s="81"/>
      <c r="L659" s="81"/>
    </row>
    <row r="660" spans="1:12" s="74" customFormat="1" ht="15.75">
      <c r="A660" s="110"/>
      <c r="B660" s="79"/>
      <c r="C660" s="79"/>
      <c r="D660" s="79"/>
      <c r="E660" s="79"/>
      <c r="F660" s="79"/>
      <c r="G660" s="79"/>
      <c r="H660" s="79"/>
      <c r="I660" s="82"/>
      <c r="J660" s="81"/>
      <c r="K660" s="81"/>
      <c r="L660" s="81"/>
    </row>
    <row r="661" spans="1:12" s="74" customFormat="1" ht="15.75">
      <c r="A661" s="110"/>
      <c r="B661" s="79"/>
      <c r="C661" s="79"/>
      <c r="D661" s="79"/>
      <c r="E661" s="79"/>
      <c r="F661" s="79"/>
      <c r="G661" s="79"/>
      <c r="H661" s="79"/>
      <c r="I661" s="82"/>
      <c r="J661" s="81"/>
      <c r="K661" s="81"/>
      <c r="L661" s="81"/>
    </row>
    <row r="662" spans="1:12" s="74" customFormat="1" ht="15.75">
      <c r="A662" s="110"/>
      <c r="B662" s="79"/>
      <c r="C662" s="79"/>
      <c r="D662" s="79"/>
      <c r="E662" s="79"/>
      <c r="F662" s="79"/>
      <c r="G662" s="79"/>
      <c r="H662" s="79"/>
      <c r="I662" s="82"/>
      <c r="J662" s="81"/>
      <c r="K662" s="81"/>
      <c r="L662" s="81"/>
    </row>
    <row r="663" spans="1:12" s="74" customFormat="1" ht="15.75">
      <c r="A663" s="110"/>
      <c r="B663" s="79"/>
      <c r="C663" s="79"/>
      <c r="D663" s="79"/>
      <c r="E663" s="79"/>
      <c r="F663" s="79"/>
      <c r="G663" s="79"/>
      <c r="H663" s="79"/>
      <c r="I663" s="82"/>
      <c r="J663" s="81"/>
      <c r="K663" s="81"/>
      <c r="L663" s="81"/>
    </row>
    <row r="664" spans="1:12" s="74" customFormat="1" ht="15.75">
      <c r="A664" s="110"/>
      <c r="B664" s="79"/>
      <c r="C664" s="79"/>
      <c r="D664" s="79"/>
      <c r="E664" s="79"/>
      <c r="F664" s="79"/>
      <c r="G664" s="79"/>
      <c r="H664" s="79"/>
      <c r="I664" s="82"/>
      <c r="J664" s="81"/>
      <c r="K664" s="81"/>
      <c r="L664" s="81"/>
    </row>
    <row r="665" spans="1:12" s="74" customFormat="1" ht="15.75">
      <c r="A665" s="110"/>
      <c r="B665" s="79"/>
      <c r="C665" s="79"/>
      <c r="D665" s="79"/>
      <c r="E665" s="79"/>
      <c r="F665" s="79"/>
      <c r="G665" s="79"/>
      <c r="H665" s="79"/>
      <c r="I665" s="82"/>
      <c r="J665" s="81"/>
      <c r="K665" s="81"/>
      <c r="L665" s="81"/>
    </row>
    <row r="666" spans="1:12" s="74" customFormat="1" ht="15.75">
      <c r="A666" s="110"/>
      <c r="B666" s="79"/>
      <c r="C666" s="79"/>
      <c r="D666" s="79"/>
      <c r="E666" s="79"/>
      <c r="F666" s="79"/>
      <c r="G666" s="79"/>
      <c r="H666" s="79"/>
      <c r="I666" s="82"/>
      <c r="J666" s="81"/>
      <c r="K666" s="81"/>
      <c r="L666" s="81"/>
    </row>
    <row r="667" spans="1:12" s="74" customFormat="1" ht="15.75">
      <c r="A667" s="110"/>
      <c r="B667" s="79"/>
      <c r="C667" s="79"/>
      <c r="D667" s="79"/>
      <c r="E667" s="79"/>
      <c r="F667" s="79"/>
      <c r="G667" s="79"/>
      <c r="H667" s="79"/>
      <c r="I667" s="82"/>
      <c r="J667" s="81"/>
      <c r="K667" s="81"/>
      <c r="L667" s="81"/>
    </row>
    <row r="668" spans="1:12" s="74" customFormat="1" ht="15.75">
      <c r="A668" s="110"/>
      <c r="B668" s="79"/>
      <c r="C668" s="79"/>
      <c r="D668" s="79"/>
      <c r="E668" s="79"/>
      <c r="F668" s="79"/>
      <c r="G668" s="79"/>
      <c r="H668" s="79"/>
      <c r="I668" s="82"/>
      <c r="J668" s="81"/>
      <c r="K668" s="81"/>
      <c r="L668" s="81"/>
    </row>
    <row r="669" spans="1:12" s="74" customFormat="1" ht="15.75">
      <c r="A669" s="110"/>
      <c r="B669" s="79"/>
      <c r="C669" s="79"/>
      <c r="D669" s="79"/>
      <c r="E669" s="79"/>
      <c r="F669" s="79"/>
      <c r="G669" s="79"/>
      <c r="H669" s="79"/>
      <c r="I669" s="82"/>
      <c r="J669" s="81"/>
      <c r="K669" s="81"/>
      <c r="L669" s="81"/>
    </row>
    <row r="670" spans="1:12" s="74" customFormat="1" ht="15.75">
      <c r="A670" s="110"/>
      <c r="B670" s="79"/>
      <c r="C670" s="79"/>
      <c r="D670" s="79"/>
      <c r="E670" s="79"/>
      <c r="F670" s="79"/>
      <c r="G670" s="79"/>
      <c r="H670" s="79"/>
      <c r="I670" s="82"/>
      <c r="J670" s="81"/>
      <c r="K670" s="81"/>
      <c r="L670" s="81"/>
    </row>
    <row r="671" spans="1:12" s="74" customFormat="1" ht="15.75">
      <c r="A671" s="110"/>
      <c r="B671" s="79"/>
      <c r="C671" s="79"/>
      <c r="D671" s="79"/>
      <c r="E671" s="79"/>
      <c r="F671" s="79"/>
      <c r="G671" s="79"/>
      <c r="H671" s="79"/>
      <c r="I671" s="82"/>
      <c r="J671" s="81"/>
      <c r="K671" s="81"/>
      <c r="L671" s="81"/>
    </row>
    <row r="672" spans="1:12" s="74" customFormat="1" ht="15.75">
      <c r="A672" s="110"/>
      <c r="B672" s="79"/>
      <c r="C672" s="79"/>
      <c r="D672" s="79"/>
      <c r="E672" s="79"/>
      <c r="F672" s="79"/>
      <c r="G672" s="79"/>
      <c r="H672" s="79"/>
      <c r="I672" s="82"/>
      <c r="J672" s="81"/>
      <c r="K672" s="81"/>
      <c r="L672" s="81"/>
    </row>
    <row r="673" spans="1:12" s="74" customFormat="1" ht="15.75">
      <c r="A673" s="110"/>
      <c r="B673" s="79"/>
      <c r="C673" s="79"/>
      <c r="D673" s="79"/>
      <c r="E673" s="79"/>
      <c r="F673" s="79"/>
      <c r="G673" s="79"/>
      <c r="H673" s="79"/>
      <c r="I673" s="82"/>
      <c r="J673" s="81"/>
      <c r="K673" s="81"/>
      <c r="L673" s="81"/>
    </row>
    <row r="674" spans="1:12" s="74" customFormat="1" ht="15.75">
      <c r="A674" s="110"/>
      <c r="B674" s="79"/>
      <c r="C674" s="79"/>
      <c r="D674" s="79"/>
      <c r="E674" s="79"/>
      <c r="F674" s="79"/>
      <c r="G674" s="79"/>
      <c r="H674" s="79"/>
      <c r="I674" s="82"/>
      <c r="J674" s="81"/>
      <c r="K674" s="81"/>
      <c r="L674" s="81"/>
    </row>
    <row r="675" spans="1:12" s="74" customFormat="1" ht="15.75">
      <c r="A675" s="110"/>
      <c r="B675" s="79"/>
      <c r="C675" s="79"/>
      <c r="D675" s="79"/>
      <c r="E675" s="79"/>
      <c r="F675" s="79"/>
      <c r="G675" s="79"/>
      <c r="H675" s="79"/>
      <c r="I675" s="82"/>
      <c r="J675" s="81"/>
      <c r="K675" s="81"/>
      <c r="L675" s="81"/>
    </row>
    <row r="676" spans="1:12" s="74" customFormat="1" ht="15.75">
      <c r="A676" s="110"/>
      <c r="B676" s="79"/>
      <c r="C676" s="79"/>
      <c r="D676" s="79"/>
      <c r="E676" s="79"/>
      <c r="F676" s="79"/>
      <c r="G676" s="79"/>
      <c r="H676" s="79"/>
      <c r="I676" s="82"/>
      <c r="J676" s="81"/>
      <c r="K676" s="81"/>
      <c r="L676" s="81"/>
    </row>
    <row r="677" spans="1:12" s="74" customFormat="1" ht="15.75">
      <c r="A677" s="110"/>
      <c r="B677" s="79"/>
      <c r="C677" s="79"/>
      <c r="D677" s="79"/>
      <c r="E677" s="79"/>
      <c r="F677" s="79"/>
      <c r="G677" s="79"/>
      <c r="H677" s="79"/>
      <c r="I677" s="82"/>
      <c r="J677" s="81"/>
      <c r="K677" s="81"/>
      <c r="L677" s="81"/>
    </row>
    <row r="678" spans="1:12" s="74" customFormat="1" ht="15.75">
      <c r="A678" s="110"/>
      <c r="B678" s="79"/>
      <c r="C678" s="79"/>
      <c r="D678" s="79"/>
      <c r="E678" s="79"/>
      <c r="F678" s="79"/>
      <c r="G678" s="79"/>
      <c r="H678" s="79"/>
      <c r="I678" s="82"/>
      <c r="J678" s="81"/>
      <c r="K678" s="81"/>
      <c r="L678" s="81"/>
    </row>
    <row r="679" spans="1:12" s="74" customFormat="1" ht="15.75">
      <c r="A679" s="110"/>
      <c r="B679" s="79"/>
      <c r="C679" s="79"/>
      <c r="D679" s="79"/>
      <c r="E679" s="79"/>
      <c r="F679" s="79"/>
      <c r="G679" s="79"/>
      <c r="H679" s="79"/>
      <c r="I679" s="82"/>
      <c r="J679" s="81"/>
      <c r="K679" s="81"/>
      <c r="L679" s="81"/>
    </row>
    <row r="680" spans="1:12" s="74" customFormat="1" ht="15.75">
      <c r="A680" s="110"/>
      <c r="B680" s="79"/>
      <c r="C680" s="79"/>
      <c r="D680" s="79"/>
      <c r="E680" s="79"/>
      <c r="F680" s="79"/>
      <c r="G680" s="79"/>
      <c r="H680" s="79"/>
      <c r="I680" s="82"/>
      <c r="J680" s="81"/>
      <c r="K680" s="81"/>
      <c r="L680" s="81"/>
    </row>
    <row r="681" spans="1:12" s="74" customFormat="1" ht="15.75">
      <c r="A681" s="110"/>
      <c r="B681" s="79"/>
      <c r="C681" s="79"/>
      <c r="D681" s="79"/>
      <c r="E681" s="79"/>
      <c r="F681" s="79"/>
      <c r="G681" s="79"/>
      <c r="H681" s="79"/>
      <c r="I681" s="82"/>
      <c r="J681" s="81"/>
      <c r="K681" s="81"/>
      <c r="L681" s="81"/>
    </row>
    <row r="682" spans="1:12" s="74" customFormat="1" ht="15.75">
      <c r="A682" s="110"/>
      <c r="B682" s="79"/>
      <c r="C682" s="79"/>
      <c r="D682" s="79"/>
      <c r="E682" s="79"/>
      <c r="F682" s="79"/>
      <c r="G682" s="79"/>
      <c r="H682" s="79"/>
      <c r="I682" s="82"/>
      <c r="J682" s="81"/>
      <c r="K682" s="81"/>
      <c r="L682" s="81"/>
    </row>
    <row r="683" spans="1:12" s="74" customFormat="1" ht="15.75">
      <c r="A683" s="110"/>
      <c r="B683" s="79"/>
      <c r="C683" s="79"/>
      <c r="D683" s="79"/>
      <c r="E683" s="79"/>
      <c r="F683" s="79"/>
      <c r="G683" s="79"/>
      <c r="H683" s="79"/>
      <c r="I683" s="82"/>
      <c r="J683" s="81"/>
      <c r="K683" s="81"/>
      <c r="L683" s="81"/>
    </row>
    <row r="684" spans="1:12" s="74" customFormat="1" ht="15.75">
      <c r="A684" s="110"/>
      <c r="B684" s="79"/>
      <c r="C684" s="79"/>
      <c r="D684" s="79"/>
      <c r="E684" s="79"/>
      <c r="F684" s="79"/>
      <c r="G684" s="79"/>
      <c r="H684" s="79"/>
      <c r="I684" s="82"/>
      <c r="J684" s="81"/>
      <c r="K684" s="81"/>
      <c r="L684" s="81"/>
    </row>
    <row r="685" spans="1:12" s="74" customFormat="1" ht="15.75">
      <c r="A685" s="110"/>
      <c r="B685" s="79"/>
      <c r="C685" s="79"/>
      <c r="D685" s="79"/>
      <c r="E685" s="79"/>
      <c r="F685" s="79"/>
      <c r="G685" s="79"/>
      <c r="H685" s="79"/>
      <c r="I685" s="82"/>
      <c r="J685" s="81"/>
      <c r="K685" s="81"/>
      <c r="L685" s="81"/>
    </row>
    <row r="686" spans="1:12" ht="15.75">
      <c r="A686" s="111"/>
      <c r="B686" s="112"/>
      <c r="C686" s="112"/>
      <c r="D686" s="112"/>
      <c r="E686" s="112"/>
      <c r="F686" s="112"/>
      <c r="G686" s="112"/>
      <c r="H686" s="112"/>
      <c r="I686" s="113"/>
      <c r="J686" s="114"/>
      <c r="K686" s="114"/>
      <c r="L686" s="114"/>
    </row>
    <row r="687" spans="1:12" ht="15.75">
      <c r="A687" s="111"/>
      <c r="B687" s="112"/>
      <c r="C687" s="112"/>
      <c r="D687" s="112"/>
      <c r="E687" s="112"/>
      <c r="F687" s="112"/>
      <c r="G687" s="112"/>
      <c r="H687" s="112"/>
      <c r="I687" s="113"/>
      <c r="J687" s="114"/>
      <c r="K687" s="114"/>
      <c r="L687" s="114"/>
    </row>
    <row r="688" spans="1:12" ht="15.75">
      <c r="A688" s="111"/>
      <c r="B688" s="112"/>
      <c r="C688" s="112"/>
      <c r="D688" s="112"/>
      <c r="E688" s="112"/>
      <c r="F688" s="112"/>
      <c r="G688" s="112"/>
      <c r="H688" s="112"/>
      <c r="I688" s="113"/>
      <c r="J688" s="114"/>
      <c r="K688" s="114"/>
      <c r="L688" s="114"/>
    </row>
    <row r="689" spans="1:12" ht="15.75">
      <c r="A689" s="111"/>
      <c r="B689" s="112"/>
      <c r="C689" s="112"/>
      <c r="D689" s="112"/>
      <c r="E689" s="112"/>
      <c r="F689" s="112"/>
      <c r="G689" s="112"/>
      <c r="H689" s="112"/>
      <c r="I689" s="113"/>
      <c r="J689" s="114"/>
      <c r="K689" s="114"/>
      <c r="L689" s="114"/>
    </row>
    <row r="690" spans="1:12" ht="15.75">
      <c r="A690" s="111"/>
      <c r="B690" s="112"/>
      <c r="C690" s="112"/>
      <c r="D690" s="112"/>
      <c r="E690" s="112"/>
      <c r="F690" s="112"/>
      <c r="G690" s="112"/>
      <c r="H690" s="112"/>
      <c r="I690" s="113"/>
      <c r="J690" s="114"/>
      <c r="K690" s="114"/>
      <c r="L690" s="114"/>
    </row>
    <row r="691" spans="1:12" ht="15.75">
      <c r="A691" s="111"/>
      <c r="B691" s="112"/>
      <c r="C691" s="112"/>
      <c r="D691" s="112"/>
      <c r="E691" s="112"/>
      <c r="F691" s="112"/>
      <c r="G691" s="112"/>
      <c r="H691" s="112"/>
      <c r="I691" s="113"/>
      <c r="J691" s="114"/>
      <c r="K691" s="114"/>
      <c r="L691" s="114"/>
    </row>
    <row r="692" spans="1:12" ht="15.75">
      <c r="A692" s="111"/>
      <c r="B692" s="111"/>
      <c r="C692" s="112"/>
      <c r="D692" s="112"/>
      <c r="E692" s="112"/>
      <c r="F692" s="112"/>
      <c r="G692" s="112"/>
      <c r="H692" s="112"/>
      <c r="I692" s="113"/>
      <c r="J692" s="114"/>
      <c r="K692" s="114"/>
      <c r="L692" s="114"/>
    </row>
    <row r="693" spans="1:12" ht="15.75">
      <c r="A693" s="111"/>
      <c r="B693" s="111"/>
      <c r="C693" s="112"/>
      <c r="D693" s="112"/>
      <c r="E693" s="112"/>
      <c r="F693" s="112"/>
      <c r="G693" s="112"/>
      <c r="H693" s="112"/>
      <c r="I693" s="113"/>
      <c r="J693" s="114"/>
      <c r="K693" s="114"/>
      <c r="L693" s="114"/>
    </row>
    <row r="694" spans="1:12" ht="15.75">
      <c r="A694" s="111"/>
      <c r="B694" s="111"/>
      <c r="C694" s="112"/>
      <c r="D694" s="112"/>
      <c r="E694" s="112"/>
      <c r="F694" s="112"/>
      <c r="G694" s="112"/>
      <c r="H694" s="112"/>
      <c r="I694" s="113"/>
      <c r="J694" s="114"/>
      <c r="K694" s="114"/>
      <c r="L694" s="114"/>
    </row>
    <row r="695" spans="1:12" ht="15.75">
      <c r="A695" s="111"/>
      <c r="B695" s="111"/>
      <c r="C695" s="112"/>
      <c r="D695" s="112"/>
      <c r="E695" s="112"/>
      <c r="F695" s="112"/>
      <c r="G695" s="112"/>
      <c r="H695" s="112"/>
      <c r="I695" s="113"/>
      <c r="J695" s="114"/>
      <c r="K695" s="114"/>
      <c r="L695" s="114"/>
    </row>
    <row r="696" spans="1:12" ht="15.75">
      <c r="A696" s="111"/>
      <c r="B696" s="111"/>
      <c r="C696" s="112"/>
      <c r="D696" s="112"/>
      <c r="E696" s="112"/>
      <c r="F696" s="112"/>
      <c r="G696" s="112"/>
      <c r="H696" s="112"/>
      <c r="I696" s="113"/>
      <c r="J696" s="114"/>
      <c r="K696" s="114"/>
      <c r="L696" s="114"/>
    </row>
    <row r="697" spans="1:12" ht="15.75">
      <c r="A697" s="111"/>
      <c r="B697" s="111"/>
      <c r="C697" s="112"/>
      <c r="D697" s="112"/>
      <c r="E697" s="112"/>
      <c r="F697" s="112"/>
      <c r="G697" s="112"/>
      <c r="H697" s="112"/>
      <c r="I697" s="113"/>
      <c r="J697" s="114"/>
      <c r="K697" s="114"/>
      <c r="L697" s="114"/>
    </row>
    <row r="698" spans="1:12" ht="15.75">
      <c r="A698" s="111"/>
      <c r="B698" s="111"/>
      <c r="C698" s="112"/>
      <c r="D698" s="112"/>
      <c r="E698" s="112"/>
      <c r="F698" s="112"/>
      <c r="G698" s="112"/>
      <c r="H698" s="112"/>
      <c r="I698" s="113"/>
      <c r="J698" s="114"/>
      <c r="K698" s="114"/>
      <c r="L698" s="114"/>
    </row>
    <row r="699" spans="1:12" ht="15.75">
      <c r="A699" s="111"/>
      <c r="B699" s="111"/>
      <c r="C699" s="112"/>
      <c r="D699" s="112"/>
      <c r="E699" s="112"/>
      <c r="F699" s="112"/>
      <c r="G699" s="112"/>
      <c r="H699" s="112"/>
      <c r="I699" s="113"/>
      <c r="J699" s="114"/>
      <c r="K699" s="114"/>
      <c r="L699" s="114"/>
    </row>
    <row r="700" spans="1:12" ht="15.75">
      <c r="A700" s="111"/>
      <c r="B700" s="111"/>
      <c r="C700" s="112"/>
      <c r="D700" s="112"/>
      <c r="E700" s="112"/>
      <c r="F700" s="112"/>
      <c r="G700" s="112"/>
      <c r="H700" s="112"/>
      <c r="I700" s="113"/>
      <c r="J700" s="114"/>
      <c r="K700" s="114"/>
      <c r="L700" s="114"/>
    </row>
    <row r="701" spans="1:12" ht="15.75">
      <c r="A701" s="111"/>
      <c r="B701" s="111"/>
      <c r="C701" s="112"/>
      <c r="D701" s="112"/>
      <c r="E701" s="112"/>
      <c r="F701" s="112"/>
      <c r="G701" s="112"/>
      <c r="H701" s="112"/>
      <c r="I701" s="113"/>
      <c r="J701" s="114"/>
      <c r="K701" s="114"/>
      <c r="L701" s="114"/>
    </row>
    <row r="702" spans="1:12" ht="15.75">
      <c r="A702" s="111"/>
      <c r="B702" s="111"/>
      <c r="C702" s="112"/>
      <c r="D702" s="112"/>
      <c r="E702" s="112"/>
      <c r="F702" s="112"/>
      <c r="G702" s="112"/>
      <c r="H702" s="112"/>
      <c r="I702" s="113"/>
      <c r="J702" s="114"/>
      <c r="K702" s="114"/>
      <c r="L702" s="114"/>
    </row>
    <row r="703" spans="1:12" ht="15.75">
      <c r="A703" s="111"/>
      <c r="B703" s="111"/>
      <c r="C703" s="112"/>
      <c r="D703" s="112"/>
      <c r="E703" s="112"/>
      <c r="F703" s="112"/>
      <c r="G703" s="112"/>
      <c r="H703" s="112"/>
      <c r="I703" s="113"/>
      <c r="J703" s="114"/>
      <c r="K703" s="114"/>
      <c r="L703" s="114"/>
    </row>
    <row r="704" spans="1:12" ht="15.75">
      <c r="A704" s="111"/>
      <c r="B704" s="111"/>
      <c r="C704" s="112"/>
      <c r="D704" s="112"/>
      <c r="E704" s="112"/>
      <c r="F704" s="112"/>
      <c r="G704" s="112"/>
      <c r="H704" s="112"/>
      <c r="I704" s="113"/>
      <c r="J704" s="114"/>
      <c r="K704" s="114"/>
      <c r="L704" s="114"/>
    </row>
    <row r="705" spans="1:12" ht="15.75">
      <c r="A705" s="111"/>
      <c r="B705" s="111"/>
      <c r="C705" s="112"/>
      <c r="D705" s="112"/>
      <c r="E705" s="112"/>
      <c r="F705" s="112"/>
      <c r="G705" s="112"/>
      <c r="H705" s="112"/>
      <c r="I705" s="113"/>
      <c r="J705" s="114"/>
      <c r="K705" s="114"/>
      <c r="L705" s="114"/>
    </row>
    <row r="706" spans="1:12" ht="15.75">
      <c r="A706" s="111"/>
      <c r="B706" s="111"/>
      <c r="C706" s="112"/>
      <c r="D706" s="112"/>
      <c r="E706" s="112"/>
      <c r="F706" s="112"/>
      <c r="G706" s="112"/>
      <c r="H706" s="112"/>
      <c r="I706" s="113"/>
      <c r="J706" s="114"/>
      <c r="K706" s="114"/>
      <c r="L706" s="114"/>
    </row>
    <row r="707" spans="1:12" ht="15.75">
      <c r="A707" s="111"/>
      <c r="B707" s="111"/>
      <c r="C707" s="112"/>
      <c r="D707" s="112"/>
      <c r="E707" s="112"/>
      <c r="F707" s="112"/>
      <c r="G707" s="112"/>
      <c r="H707" s="112"/>
      <c r="I707" s="113"/>
      <c r="J707" s="114"/>
      <c r="K707" s="114"/>
      <c r="L707" s="114"/>
    </row>
    <row r="708" spans="1:12" ht="15.75">
      <c r="A708" s="111"/>
      <c r="B708" s="111"/>
      <c r="C708" s="112"/>
      <c r="D708" s="112"/>
      <c r="E708" s="112"/>
      <c r="F708" s="112"/>
      <c r="G708" s="112"/>
      <c r="H708" s="112"/>
      <c r="I708" s="113"/>
      <c r="J708" s="114"/>
      <c r="K708" s="114"/>
      <c r="L708" s="114"/>
    </row>
    <row r="709" spans="1:12" ht="15.75">
      <c r="A709" s="111"/>
      <c r="B709" s="111"/>
      <c r="C709" s="112"/>
      <c r="D709" s="112"/>
      <c r="E709" s="112"/>
      <c r="F709" s="112"/>
      <c r="G709" s="112"/>
      <c r="H709" s="112"/>
      <c r="I709" s="113"/>
      <c r="J709" s="114"/>
      <c r="K709" s="114"/>
      <c r="L709" s="114"/>
    </row>
    <row r="710" spans="1:12" ht="15.75">
      <c r="A710" s="111"/>
      <c r="B710" s="111"/>
      <c r="C710" s="112"/>
      <c r="D710" s="112"/>
      <c r="E710" s="112"/>
      <c r="F710" s="112"/>
      <c r="G710" s="112"/>
      <c r="H710" s="112"/>
      <c r="I710" s="113"/>
      <c r="J710" s="114"/>
      <c r="K710" s="114"/>
      <c r="L710" s="114"/>
    </row>
    <row r="711" spans="1:12" ht="15.75">
      <c r="A711" s="111"/>
      <c r="B711" s="111"/>
      <c r="C711" s="112"/>
      <c r="D711" s="112"/>
      <c r="E711" s="112"/>
      <c r="F711" s="112"/>
      <c r="G711" s="112"/>
      <c r="H711" s="112"/>
      <c r="I711" s="113"/>
      <c r="J711" s="114"/>
      <c r="K711" s="114"/>
      <c r="L711" s="114"/>
    </row>
    <row r="712" spans="1:12" ht="15.75">
      <c r="A712" s="111"/>
      <c r="B712" s="111"/>
      <c r="C712" s="112"/>
      <c r="D712" s="112"/>
      <c r="E712" s="112"/>
      <c r="F712" s="112"/>
      <c r="G712" s="112"/>
      <c r="H712" s="112"/>
      <c r="I712" s="113"/>
      <c r="J712" s="114"/>
      <c r="K712" s="114"/>
      <c r="L712" s="114"/>
    </row>
    <row r="713" spans="1:12" ht="15.75">
      <c r="A713" s="111"/>
      <c r="B713" s="111"/>
      <c r="C713" s="112"/>
      <c r="D713" s="112"/>
      <c r="E713" s="112"/>
      <c r="F713" s="112"/>
      <c r="G713" s="112"/>
      <c r="H713" s="112"/>
      <c r="I713" s="113"/>
      <c r="J713" s="114"/>
      <c r="K713" s="114"/>
      <c r="L713" s="114"/>
    </row>
    <row r="714" spans="1:12" ht="15.75">
      <c r="A714" s="111"/>
      <c r="B714" s="111"/>
      <c r="C714" s="112"/>
      <c r="D714" s="112"/>
      <c r="E714" s="112"/>
      <c r="F714" s="112"/>
      <c r="G714" s="112"/>
      <c r="H714" s="112"/>
      <c r="I714" s="113"/>
      <c r="J714" s="114"/>
      <c r="K714" s="114"/>
      <c r="L714" s="114"/>
    </row>
    <row r="715" spans="1:12" ht="15.75">
      <c r="A715" s="111"/>
      <c r="B715" s="111"/>
      <c r="C715" s="112"/>
      <c r="D715" s="112"/>
      <c r="E715" s="112"/>
      <c r="F715" s="112"/>
      <c r="G715" s="112"/>
      <c r="H715" s="112"/>
      <c r="I715" s="113"/>
      <c r="J715" s="114"/>
      <c r="K715" s="114"/>
      <c r="L715" s="114"/>
    </row>
    <row r="716" spans="1:12" ht="15.75">
      <c r="A716" s="111"/>
      <c r="B716" s="111"/>
      <c r="C716" s="112"/>
      <c r="D716" s="112"/>
      <c r="E716" s="112"/>
      <c r="F716" s="112"/>
      <c r="G716" s="112"/>
      <c r="H716" s="112"/>
      <c r="I716" s="113"/>
      <c r="J716" s="114"/>
      <c r="K716" s="114"/>
      <c r="L716" s="114"/>
    </row>
    <row r="717" spans="1:12" ht="15.75">
      <c r="A717" s="111"/>
      <c r="B717" s="111"/>
      <c r="C717" s="112"/>
      <c r="D717" s="112"/>
      <c r="E717" s="112"/>
      <c r="F717" s="112"/>
      <c r="G717" s="112"/>
      <c r="H717" s="112"/>
      <c r="I717" s="113"/>
      <c r="J717" s="114"/>
      <c r="K717" s="114"/>
      <c r="L717" s="114"/>
    </row>
    <row r="718" spans="1:12" ht="15.75">
      <c r="A718" s="111"/>
      <c r="B718" s="111"/>
      <c r="C718" s="112"/>
      <c r="D718" s="112"/>
      <c r="E718" s="112"/>
      <c r="F718" s="112"/>
      <c r="G718" s="112"/>
      <c r="H718" s="112"/>
      <c r="I718" s="113"/>
      <c r="J718" s="114"/>
      <c r="K718" s="114"/>
      <c r="L718" s="114"/>
    </row>
    <row r="719" spans="1:12" ht="15.75">
      <c r="A719" s="111"/>
      <c r="B719" s="111"/>
      <c r="C719" s="112"/>
      <c r="D719" s="112"/>
      <c r="E719" s="112"/>
      <c r="F719" s="112"/>
      <c r="G719" s="112"/>
      <c r="H719" s="112"/>
      <c r="I719" s="113"/>
      <c r="J719" s="114"/>
      <c r="K719" s="114"/>
      <c r="L719" s="114"/>
    </row>
    <row r="720" spans="1:12" ht="15.75">
      <c r="A720" s="111"/>
      <c r="B720" s="111"/>
      <c r="C720" s="112"/>
      <c r="D720" s="112"/>
      <c r="E720" s="112"/>
      <c r="F720" s="112"/>
      <c r="G720" s="112"/>
      <c r="H720" s="112"/>
      <c r="I720" s="113"/>
      <c r="J720" s="114"/>
      <c r="K720" s="114"/>
      <c r="L720" s="114"/>
    </row>
    <row r="721" spans="1:12" ht="15.75">
      <c r="A721" s="111"/>
      <c r="B721" s="111"/>
      <c r="C721" s="112"/>
      <c r="D721" s="112"/>
      <c r="E721" s="112"/>
      <c r="F721" s="112"/>
      <c r="G721" s="112"/>
      <c r="H721" s="112"/>
      <c r="I721" s="113"/>
      <c r="J721" s="114"/>
      <c r="K721" s="114"/>
      <c r="L721" s="114"/>
    </row>
    <row r="722" spans="1:12" ht="15.75">
      <c r="A722" s="111"/>
      <c r="B722" s="111"/>
      <c r="C722" s="112"/>
      <c r="D722" s="112"/>
      <c r="E722" s="112"/>
      <c r="F722" s="112"/>
      <c r="G722" s="112"/>
      <c r="H722" s="112"/>
      <c r="I722" s="113"/>
      <c r="J722" s="114"/>
      <c r="K722" s="114"/>
      <c r="L722" s="114"/>
    </row>
    <row r="723" spans="1:12" ht="15.75">
      <c r="A723" s="111"/>
      <c r="B723" s="111"/>
      <c r="C723" s="112"/>
      <c r="D723" s="112"/>
      <c r="E723" s="112"/>
      <c r="F723" s="112"/>
      <c r="G723" s="112"/>
      <c r="H723" s="112"/>
      <c r="I723" s="113"/>
      <c r="J723" s="114"/>
      <c r="K723" s="114"/>
      <c r="L723" s="114"/>
    </row>
    <row r="724" spans="1:12" ht="15.75">
      <c r="A724" s="111"/>
      <c r="B724" s="111"/>
      <c r="C724" s="112"/>
      <c r="D724" s="112"/>
      <c r="E724" s="112"/>
      <c r="F724" s="112"/>
      <c r="G724" s="112"/>
      <c r="H724" s="112"/>
      <c r="I724" s="113"/>
      <c r="J724" s="114"/>
      <c r="K724" s="114"/>
      <c r="L724" s="114"/>
    </row>
    <row r="725" spans="1:12" ht="15.75">
      <c r="A725" s="111"/>
      <c r="B725" s="111"/>
      <c r="C725" s="112"/>
      <c r="D725" s="112"/>
      <c r="E725" s="112"/>
      <c r="F725" s="112"/>
      <c r="G725" s="112"/>
      <c r="H725" s="112"/>
      <c r="I725" s="113"/>
      <c r="J725" s="114"/>
      <c r="K725" s="114"/>
      <c r="L725" s="114"/>
    </row>
    <row r="726" spans="1:12" ht="15.75">
      <c r="A726" s="111"/>
      <c r="B726" s="111"/>
      <c r="C726" s="112"/>
      <c r="D726" s="112"/>
      <c r="E726" s="112"/>
      <c r="F726" s="112"/>
      <c r="G726" s="112"/>
      <c r="H726" s="112"/>
      <c r="I726" s="113"/>
      <c r="J726" s="114"/>
      <c r="K726" s="114"/>
      <c r="L726" s="114"/>
    </row>
    <row r="727" spans="1:12" ht="15.75">
      <c r="A727" s="111"/>
      <c r="B727" s="111"/>
      <c r="C727" s="112"/>
      <c r="D727" s="112"/>
      <c r="E727" s="112"/>
      <c r="F727" s="112"/>
      <c r="G727" s="112"/>
      <c r="H727" s="112"/>
      <c r="I727" s="113"/>
      <c r="J727" s="114"/>
      <c r="K727" s="114"/>
      <c r="L727" s="114"/>
    </row>
    <row r="728" spans="1:12" ht="15.75">
      <c r="A728" s="111"/>
      <c r="B728" s="111"/>
      <c r="C728" s="112"/>
      <c r="D728" s="112"/>
      <c r="E728" s="112"/>
      <c r="F728" s="112"/>
      <c r="G728" s="112"/>
      <c r="H728" s="112"/>
      <c r="I728" s="113"/>
      <c r="J728" s="114"/>
      <c r="K728" s="114"/>
      <c r="L728" s="114"/>
    </row>
    <row r="729" spans="1:12" ht="15.75">
      <c r="A729" s="111"/>
      <c r="B729" s="111"/>
      <c r="C729" s="112"/>
      <c r="D729" s="112"/>
      <c r="E729" s="112"/>
      <c r="F729" s="112"/>
      <c r="G729" s="112"/>
      <c r="H729" s="112"/>
      <c r="I729" s="113"/>
      <c r="J729" s="114"/>
      <c r="K729" s="114"/>
      <c r="L729" s="114"/>
    </row>
    <row r="730" spans="1:12" ht="15.75">
      <c r="A730" s="111"/>
      <c r="B730" s="111"/>
      <c r="C730" s="112"/>
      <c r="D730" s="112"/>
      <c r="E730" s="112"/>
      <c r="F730" s="112"/>
      <c r="G730" s="112"/>
      <c r="H730" s="112"/>
      <c r="I730" s="113"/>
      <c r="J730" s="114"/>
      <c r="K730" s="114"/>
      <c r="L730" s="114"/>
    </row>
    <row r="731" spans="1:12" ht="15.75">
      <c r="A731" s="111"/>
      <c r="B731" s="111"/>
      <c r="C731" s="112"/>
      <c r="D731" s="112"/>
      <c r="E731" s="112"/>
      <c r="F731" s="112"/>
      <c r="G731" s="112"/>
      <c r="H731" s="112"/>
      <c r="I731" s="113"/>
      <c r="J731" s="114"/>
      <c r="K731" s="114"/>
      <c r="L731" s="114"/>
    </row>
    <row r="732" spans="1:12" ht="15.75">
      <c r="A732" s="111"/>
      <c r="B732" s="111"/>
      <c r="C732" s="112"/>
      <c r="D732" s="112"/>
      <c r="E732" s="112"/>
      <c r="F732" s="112"/>
      <c r="G732" s="112"/>
      <c r="H732" s="112"/>
      <c r="I732" s="113"/>
      <c r="J732" s="114"/>
      <c r="K732" s="114"/>
      <c r="L732" s="114"/>
    </row>
    <row r="733" spans="1:12" ht="15.75">
      <c r="A733" s="111"/>
      <c r="B733" s="111"/>
      <c r="C733" s="112"/>
      <c r="D733" s="112"/>
      <c r="E733" s="112"/>
      <c r="F733" s="112"/>
      <c r="G733" s="112"/>
      <c r="H733" s="112"/>
      <c r="I733" s="113"/>
      <c r="J733" s="114"/>
      <c r="K733" s="114"/>
      <c r="L733" s="114"/>
    </row>
    <row r="734" spans="1:12" ht="15.75">
      <c r="A734" s="111"/>
      <c r="B734" s="111"/>
      <c r="C734" s="112"/>
      <c r="D734" s="112"/>
      <c r="E734" s="112"/>
      <c r="F734" s="112"/>
      <c r="G734" s="112"/>
      <c r="H734" s="112"/>
      <c r="I734" s="113"/>
      <c r="J734" s="114"/>
      <c r="K734" s="114"/>
      <c r="L734" s="114"/>
    </row>
    <row r="735" spans="1:12" ht="15.75">
      <c r="A735" s="111"/>
      <c r="B735" s="111"/>
      <c r="C735" s="112"/>
      <c r="D735" s="112"/>
      <c r="E735" s="112"/>
      <c r="F735" s="112"/>
      <c r="G735" s="112"/>
      <c r="H735" s="112"/>
      <c r="I735" s="113"/>
      <c r="J735" s="114"/>
      <c r="K735" s="114"/>
      <c r="L735" s="114"/>
    </row>
    <row r="736" spans="1:12" ht="15.75">
      <c r="A736" s="111"/>
      <c r="B736" s="111"/>
      <c r="C736" s="112"/>
      <c r="D736" s="112"/>
      <c r="E736" s="112"/>
      <c r="F736" s="112"/>
      <c r="G736" s="112"/>
      <c r="H736" s="112"/>
      <c r="I736" s="113"/>
      <c r="J736" s="114"/>
      <c r="K736" s="114"/>
      <c r="L736" s="114"/>
    </row>
    <row r="737" spans="1:12" ht="15.75">
      <c r="A737" s="111"/>
      <c r="B737" s="111"/>
      <c r="C737" s="112"/>
      <c r="D737" s="112"/>
      <c r="E737" s="112"/>
      <c r="F737" s="112"/>
      <c r="G737" s="112"/>
      <c r="H737" s="112"/>
      <c r="I737" s="113"/>
      <c r="J737" s="114"/>
      <c r="K737" s="114"/>
      <c r="L737" s="114"/>
    </row>
    <row r="738" spans="1:12" ht="15.75">
      <c r="A738" s="111"/>
      <c r="B738" s="111"/>
      <c r="C738" s="112"/>
      <c r="D738" s="112"/>
      <c r="E738" s="112"/>
      <c r="F738" s="112"/>
      <c r="G738" s="112"/>
      <c r="H738" s="112"/>
      <c r="I738" s="113"/>
      <c r="J738" s="114"/>
      <c r="K738" s="114"/>
      <c r="L738" s="114"/>
    </row>
    <row r="739" spans="1:12" ht="15.75">
      <c r="A739" s="111"/>
      <c r="B739" s="111"/>
      <c r="C739" s="112"/>
      <c r="D739" s="112"/>
      <c r="E739" s="112"/>
      <c r="F739" s="112"/>
      <c r="G739" s="112"/>
      <c r="H739" s="112"/>
      <c r="I739" s="113"/>
      <c r="J739" s="114"/>
      <c r="K739" s="114"/>
      <c r="L739" s="114"/>
    </row>
    <row r="740" spans="1:12" ht="15.75">
      <c r="A740" s="111"/>
      <c r="B740" s="111"/>
      <c r="C740" s="112"/>
      <c r="D740" s="112"/>
      <c r="E740" s="112"/>
      <c r="F740" s="112"/>
      <c r="G740" s="112"/>
      <c r="H740" s="112"/>
      <c r="I740" s="113"/>
      <c r="J740" s="114"/>
      <c r="K740" s="114"/>
      <c r="L740" s="114"/>
    </row>
    <row r="741" spans="1:12" ht="15.75">
      <c r="A741" s="111"/>
      <c r="B741" s="111"/>
      <c r="C741" s="112"/>
      <c r="D741" s="112"/>
      <c r="E741" s="112"/>
      <c r="F741" s="112"/>
      <c r="G741" s="112"/>
      <c r="H741" s="112"/>
      <c r="I741" s="113"/>
      <c r="J741" s="114"/>
      <c r="K741" s="114"/>
      <c r="L741" s="114"/>
    </row>
    <row r="742" spans="1:12" ht="15.75">
      <c r="A742" s="111"/>
      <c r="B742" s="111"/>
      <c r="C742" s="112"/>
      <c r="D742" s="112"/>
      <c r="E742" s="112"/>
      <c r="F742" s="112"/>
      <c r="G742" s="112"/>
      <c r="H742" s="112"/>
      <c r="I742" s="113"/>
      <c r="J742" s="114"/>
      <c r="K742" s="114"/>
      <c r="L742" s="114"/>
    </row>
    <row r="743" spans="1:12" ht="15.75">
      <c r="A743" s="111"/>
      <c r="B743" s="111"/>
      <c r="C743" s="112"/>
      <c r="D743" s="112"/>
      <c r="E743" s="112"/>
      <c r="F743" s="112"/>
      <c r="G743" s="112"/>
      <c r="H743" s="112"/>
      <c r="I743" s="113"/>
      <c r="J743" s="114"/>
      <c r="K743" s="114"/>
      <c r="L743" s="114"/>
    </row>
    <row r="744" spans="1:12" ht="15.75">
      <c r="A744" s="111"/>
      <c r="B744" s="111"/>
      <c r="C744" s="112"/>
      <c r="D744" s="112"/>
      <c r="E744" s="112"/>
      <c r="F744" s="112"/>
      <c r="G744" s="112"/>
      <c r="H744" s="112"/>
      <c r="I744" s="113"/>
      <c r="J744" s="114"/>
      <c r="K744" s="114"/>
      <c r="L744" s="114"/>
    </row>
    <row r="745" spans="1:12" ht="15.75">
      <c r="A745" s="111"/>
      <c r="B745" s="111"/>
      <c r="C745" s="112"/>
      <c r="D745" s="112"/>
      <c r="E745" s="112"/>
      <c r="F745" s="112"/>
      <c r="G745" s="112"/>
      <c r="H745" s="112"/>
      <c r="I745" s="113"/>
      <c r="J745" s="114"/>
      <c r="K745" s="114"/>
      <c r="L745" s="114"/>
    </row>
    <row r="746" spans="1:12" ht="15.75">
      <c r="A746" s="111"/>
      <c r="B746" s="111"/>
      <c r="C746" s="112"/>
      <c r="D746" s="112"/>
      <c r="E746" s="112"/>
      <c r="F746" s="112"/>
      <c r="G746" s="112"/>
      <c r="H746" s="112"/>
      <c r="I746" s="113"/>
      <c r="J746" s="114"/>
      <c r="K746" s="114"/>
      <c r="L746" s="114"/>
    </row>
    <row r="747" spans="1:12" ht="15.75">
      <c r="A747" s="111"/>
      <c r="B747" s="111"/>
      <c r="C747" s="112"/>
      <c r="D747" s="112"/>
      <c r="E747" s="112"/>
      <c r="F747" s="112"/>
      <c r="G747" s="112"/>
      <c r="H747" s="112"/>
      <c r="I747" s="113"/>
      <c r="J747" s="114"/>
      <c r="K747" s="114"/>
      <c r="L747" s="114"/>
    </row>
    <row r="748" spans="1:12" ht="15.75">
      <c r="A748" s="111"/>
      <c r="B748" s="111"/>
      <c r="C748" s="112"/>
      <c r="D748" s="112"/>
      <c r="E748" s="112"/>
      <c r="F748" s="112"/>
      <c r="G748" s="112"/>
      <c r="H748" s="112"/>
      <c r="I748" s="113"/>
      <c r="J748" s="114"/>
      <c r="K748" s="114"/>
      <c r="L748" s="114"/>
    </row>
    <row r="749" spans="1:12" ht="15.75">
      <c r="A749" s="111"/>
      <c r="B749" s="111"/>
      <c r="C749" s="112"/>
      <c r="D749" s="112"/>
      <c r="E749" s="112"/>
      <c r="F749" s="112"/>
      <c r="G749" s="112"/>
      <c r="H749" s="112"/>
      <c r="I749" s="113"/>
      <c r="J749" s="114"/>
      <c r="K749" s="114"/>
      <c r="L749" s="114"/>
    </row>
    <row r="750" spans="1:12" ht="15.75">
      <c r="A750" s="111"/>
      <c r="B750" s="111"/>
      <c r="C750" s="112"/>
      <c r="D750" s="112"/>
      <c r="E750" s="112"/>
      <c r="F750" s="112"/>
      <c r="G750" s="112"/>
      <c r="H750" s="112"/>
      <c r="I750" s="113"/>
      <c r="J750" s="114"/>
      <c r="K750" s="114"/>
      <c r="L750" s="114"/>
    </row>
    <row r="751" spans="1:12" ht="15.75">
      <c r="A751" s="111"/>
      <c r="B751" s="111"/>
      <c r="C751" s="112"/>
      <c r="D751" s="112"/>
      <c r="E751" s="112"/>
      <c r="F751" s="112"/>
      <c r="G751" s="112"/>
      <c r="H751" s="112"/>
      <c r="I751" s="113"/>
      <c r="J751" s="114"/>
      <c r="K751" s="114"/>
      <c r="L751" s="114"/>
    </row>
    <row r="752" spans="1:12" ht="15.75">
      <c r="A752" s="111"/>
      <c r="B752" s="111"/>
      <c r="C752" s="112"/>
      <c r="D752" s="112"/>
      <c r="E752" s="112"/>
      <c r="F752" s="112"/>
      <c r="G752" s="112"/>
      <c r="H752" s="112"/>
      <c r="I752" s="113"/>
      <c r="J752" s="114"/>
      <c r="K752" s="114"/>
      <c r="L752" s="114"/>
    </row>
    <row r="753" spans="1:12" ht="15.75">
      <c r="A753" s="111"/>
      <c r="B753" s="111"/>
      <c r="C753" s="112"/>
      <c r="D753" s="112"/>
      <c r="E753" s="112"/>
      <c r="F753" s="112"/>
      <c r="G753" s="112"/>
      <c r="H753" s="112"/>
      <c r="I753" s="113"/>
      <c r="J753" s="114"/>
      <c r="K753" s="114"/>
      <c r="L753" s="114"/>
    </row>
    <row r="754" spans="1:12" ht="15.75">
      <c r="A754" s="111"/>
      <c r="B754" s="111"/>
      <c r="C754" s="112"/>
      <c r="D754" s="112"/>
      <c r="E754" s="112"/>
      <c r="F754" s="112"/>
      <c r="G754" s="112"/>
      <c r="H754" s="112"/>
      <c r="I754" s="113"/>
      <c r="J754" s="114"/>
      <c r="K754" s="114"/>
      <c r="L754" s="114"/>
    </row>
    <row r="755" spans="1:12" ht="15.75">
      <c r="A755" s="111"/>
      <c r="B755" s="111"/>
      <c r="C755" s="112"/>
      <c r="D755" s="112"/>
      <c r="E755" s="112"/>
      <c r="F755" s="112"/>
      <c r="G755" s="112"/>
      <c r="H755" s="112"/>
      <c r="I755" s="113"/>
      <c r="J755" s="114"/>
      <c r="K755" s="114"/>
      <c r="L755" s="114"/>
    </row>
    <row r="756" spans="1:12" ht="15.75">
      <c r="A756" s="111"/>
      <c r="B756" s="111"/>
      <c r="C756" s="112"/>
      <c r="D756" s="112"/>
      <c r="E756" s="112"/>
      <c r="F756" s="112"/>
      <c r="G756" s="112"/>
      <c r="H756" s="112"/>
      <c r="I756" s="113"/>
      <c r="J756" s="114"/>
      <c r="K756" s="114"/>
      <c r="L756" s="114"/>
    </row>
    <row r="757" spans="1:12" ht="15.75">
      <c r="A757" s="111"/>
      <c r="B757" s="111"/>
      <c r="C757" s="112"/>
      <c r="D757" s="112"/>
      <c r="E757" s="112"/>
      <c r="F757" s="112"/>
      <c r="G757" s="112"/>
      <c r="H757" s="112"/>
      <c r="I757" s="113"/>
      <c r="J757" s="114"/>
      <c r="K757" s="114"/>
      <c r="L757" s="114"/>
    </row>
    <row r="758" spans="1:12" ht="15.75">
      <c r="A758" s="111"/>
      <c r="B758" s="111"/>
      <c r="C758" s="112"/>
      <c r="D758" s="112"/>
      <c r="E758" s="112"/>
      <c r="F758" s="112"/>
      <c r="G758" s="112"/>
      <c r="H758" s="112"/>
      <c r="I758" s="113"/>
      <c r="J758" s="114"/>
      <c r="K758" s="114"/>
      <c r="L758" s="114"/>
    </row>
    <row r="759" spans="1:12" ht="15.75">
      <c r="A759" s="111"/>
      <c r="B759" s="111"/>
      <c r="C759" s="112"/>
      <c r="D759" s="112"/>
      <c r="E759" s="112"/>
      <c r="F759" s="112"/>
      <c r="G759" s="112"/>
      <c r="H759" s="112"/>
      <c r="I759" s="113"/>
      <c r="J759" s="114"/>
      <c r="K759" s="114"/>
      <c r="L759" s="114"/>
    </row>
    <row r="760" spans="1:12" ht="15.75">
      <c r="A760" s="111"/>
      <c r="B760" s="111"/>
      <c r="C760" s="112"/>
      <c r="D760" s="112"/>
      <c r="E760" s="112"/>
      <c r="F760" s="112"/>
      <c r="G760" s="112"/>
      <c r="H760" s="112"/>
      <c r="I760" s="113"/>
      <c r="J760" s="114"/>
      <c r="K760" s="114"/>
      <c r="L760" s="114"/>
    </row>
    <row r="761" spans="1:12" ht="15.75">
      <c r="A761" s="111"/>
      <c r="B761" s="111"/>
      <c r="C761" s="112"/>
      <c r="D761" s="112"/>
      <c r="E761" s="112"/>
      <c r="F761" s="112"/>
      <c r="G761" s="112"/>
      <c r="H761" s="112"/>
      <c r="I761" s="113"/>
      <c r="J761" s="114"/>
      <c r="K761" s="114"/>
      <c r="L761" s="114"/>
    </row>
    <row r="762" spans="1:12" ht="15.75">
      <c r="A762" s="111"/>
      <c r="B762" s="111"/>
      <c r="C762" s="112"/>
      <c r="D762" s="112"/>
      <c r="E762" s="112"/>
      <c r="F762" s="112"/>
      <c r="G762" s="112"/>
      <c r="H762" s="112"/>
      <c r="I762" s="113"/>
      <c r="J762" s="114"/>
      <c r="K762" s="114"/>
      <c r="L762" s="114"/>
    </row>
    <row r="763" spans="1:12" ht="15.75">
      <c r="A763" s="111"/>
      <c r="B763" s="111"/>
      <c r="C763" s="112"/>
      <c r="D763" s="112"/>
      <c r="E763" s="112"/>
      <c r="F763" s="112"/>
      <c r="G763" s="112"/>
      <c r="H763" s="112"/>
      <c r="I763" s="113"/>
      <c r="J763" s="114"/>
      <c r="K763" s="114"/>
      <c r="L763" s="114"/>
    </row>
    <row r="764" spans="1:12" ht="15.75">
      <c r="A764" s="111"/>
      <c r="B764" s="111"/>
      <c r="C764" s="112"/>
      <c r="D764" s="112"/>
      <c r="E764" s="112"/>
      <c r="F764" s="112"/>
      <c r="G764" s="112"/>
      <c r="H764" s="112"/>
      <c r="I764" s="113"/>
      <c r="J764" s="114"/>
      <c r="K764" s="114"/>
      <c r="L764" s="114"/>
    </row>
    <row r="765" spans="1:12" ht="15.75">
      <c r="A765" s="111"/>
      <c r="B765" s="111"/>
      <c r="C765" s="112"/>
      <c r="D765" s="112"/>
      <c r="E765" s="112"/>
      <c r="F765" s="112"/>
      <c r="G765" s="112"/>
      <c r="H765" s="112"/>
      <c r="I765" s="113"/>
      <c r="J765" s="114"/>
      <c r="K765" s="114"/>
      <c r="L765" s="114"/>
    </row>
    <row r="766" spans="1:12" ht="15.75">
      <c r="A766" s="111"/>
      <c r="B766" s="111"/>
      <c r="C766" s="112"/>
      <c r="D766" s="112"/>
      <c r="E766" s="112"/>
      <c r="F766" s="112"/>
      <c r="G766" s="112"/>
      <c r="H766" s="112"/>
      <c r="I766" s="113"/>
      <c r="J766" s="114"/>
      <c r="K766" s="114"/>
      <c r="L766" s="114"/>
    </row>
    <row r="767" spans="1:12" ht="15.75">
      <c r="A767" s="111"/>
      <c r="B767" s="111"/>
      <c r="C767" s="112"/>
      <c r="D767" s="112"/>
      <c r="E767" s="112"/>
      <c r="F767" s="112"/>
      <c r="G767" s="112"/>
      <c r="H767" s="112"/>
      <c r="I767" s="113"/>
      <c r="J767" s="114"/>
      <c r="K767" s="114"/>
      <c r="L767" s="114"/>
    </row>
    <row r="768" spans="1:12" ht="15.75">
      <c r="A768" s="111"/>
      <c r="B768" s="111"/>
      <c r="C768" s="112"/>
      <c r="D768" s="112"/>
      <c r="E768" s="112"/>
      <c r="F768" s="112"/>
      <c r="G768" s="112"/>
      <c r="H768" s="112"/>
      <c r="I768" s="113"/>
      <c r="J768" s="114"/>
      <c r="K768" s="114"/>
      <c r="L768" s="114"/>
    </row>
    <row r="769" spans="1:12" ht="15.75">
      <c r="A769" s="111"/>
      <c r="B769" s="111"/>
      <c r="C769" s="112"/>
      <c r="D769" s="112"/>
      <c r="E769" s="112"/>
      <c r="F769" s="112"/>
      <c r="G769" s="112"/>
      <c r="H769" s="112"/>
      <c r="I769" s="113"/>
      <c r="J769" s="114"/>
      <c r="K769" s="114"/>
      <c r="L769" s="114"/>
    </row>
    <row r="770" spans="1:12" ht="15.75">
      <c r="A770" s="111"/>
      <c r="B770" s="111"/>
      <c r="C770" s="112"/>
      <c r="D770" s="112"/>
      <c r="E770" s="112"/>
      <c r="F770" s="112"/>
      <c r="G770" s="112"/>
      <c r="H770" s="112"/>
      <c r="I770" s="113"/>
      <c r="J770" s="114"/>
      <c r="K770" s="114"/>
      <c r="L770" s="114"/>
    </row>
    <row r="771" spans="1:12" ht="15.75">
      <c r="A771" s="111"/>
      <c r="B771" s="111"/>
      <c r="C771" s="112"/>
      <c r="D771" s="112"/>
      <c r="E771" s="112"/>
      <c r="F771" s="112"/>
      <c r="G771" s="112"/>
      <c r="H771" s="112"/>
      <c r="I771" s="113"/>
      <c r="J771" s="114"/>
      <c r="K771" s="114"/>
      <c r="L771" s="114"/>
    </row>
    <row r="772" spans="1:12" ht="15.75">
      <c r="A772" s="111"/>
      <c r="B772" s="111"/>
      <c r="C772" s="112"/>
      <c r="D772" s="112"/>
      <c r="E772" s="112"/>
      <c r="F772" s="112"/>
      <c r="G772" s="112"/>
      <c r="H772" s="112"/>
      <c r="I772" s="113"/>
      <c r="J772" s="114"/>
      <c r="K772" s="114"/>
      <c r="L772" s="114"/>
    </row>
    <row r="773" spans="1:12" ht="15.75">
      <c r="A773" s="111"/>
      <c r="B773" s="111"/>
      <c r="C773" s="112"/>
      <c r="D773" s="112"/>
      <c r="E773" s="112"/>
      <c r="F773" s="112"/>
      <c r="G773" s="112"/>
      <c r="H773" s="112"/>
      <c r="I773" s="113"/>
      <c r="J773" s="114"/>
      <c r="K773" s="114"/>
      <c r="L773" s="114"/>
    </row>
    <row r="774" spans="1:12" ht="15.75">
      <c r="A774" s="111"/>
      <c r="B774" s="111"/>
      <c r="C774" s="112"/>
      <c r="D774" s="112"/>
      <c r="E774" s="112"/>
      <c r="F774" s="112"/>
      <c r="G774" s="112"/>
      <c r="H774" s="112"/>
      <c r="I774" s="113"/>
      <c r="J774" s="114"/>
      <c r="K774" s="114"/>
      <c r="L774" s="114"/>
    </row>
    <row r="775" spans="1:12" ht="15.75">
      <c r="A775" s="111"/>
      <c r="B775" s="111"/>
      <c r="C775" s="112"/>
      <c r="D775" s="112"/>
      <c r="E775" s="112"/>
      <c r="F775" s="112"/>
      <c r="G775" s="112"/>
      <c r="H775" s="112"/>
      <c r="I775" s="113"/>
      <c r="J775" s="114"/>
      <c r="K775" s="114"/>
      <c r="L775" s="114"/>
    </row>
    <row r="776" spans="1:12" ht="15.75">
      <c r="A776" s="111"/>
      <c r="B776" s="111"/>
      <c r="C776" s="112"/>
      <c r="D776" s="112"/>
      <c r="E776" s="112"/>
      <c r="F776" s="112"/>
      <c r="G776" s="112"/>
      <c r="H776" s="112"/>
      <c r="I776" s="113"/>
      <c r="J776" s="114"/>
      <c r="K776" s="114"/>
      <c r="L776" s="114"/>
    </row>
    <row r="777" spans="1:12" ht="15.75">
      <c r="A777" s="111"/>
      <c r="B777" s="111"/>
      <c r="C777" s="112"/>
      <c r="D777" s="112"/>
      <c r="E777" s="112"/>
      <c r="F777" s="112"/>
      <c r="G777" s="112"/>
      <c r="H777" s="112"/>
      <c r="I777" s="113"/>
      <c r="J777" s="114"/>
      <c r="K777" s="114"/>
      <c r="L777" s="114"/>
    </row>
    <row r="778" spans="1:12" ht="15.75">
      <c r="A778" s="111"/>
      <c r="B778" s="111"/>
      <c r="C778" s="112"/>
      <c r="D778" s="112"/>
      <c r="E778" s="112"/>
      <c r="F778" s="112"/>
      <c r="G778" s="112"/>
      <c r="H778" s="112"/>
      <c r="I778" s="113"/>
      <c r="J778" s="114"/>
      <c r="K778" s="114"/>
      <c r="L778" s="114"/>
    </row>
    <row r="779" spans="1:12" ht="15.75">
      <c r="A779" s="111"/>
      <c r="B779" s="111"/>
      <c r="C779" s="112"/>
      <c r="D779" s="112"/>
      <c r="E779" s="112"/>
      <c r="F779" s="112"/>
      <c r="G779" s="112"/>
      <c r="H779" s="112"/>
      <c r="I779" s="113"/>
      <c r="J779" s="114"/>
      <c r="K779" s="114"/>
      <c r="L779" s="114"/>
    </row>
    <row r="780" spans="1:12" ht="15.75">
      <c r="A780" s="111"/>
      <c r="B780" s="111"/>
      <c r="C780" s="112"/>
      <c r="D780" s="112"/>
      <c r="E780" s="112"/>
      <c r="F780" s="112"/>
      <c r="G780" s="112"/>
      <c r="H780" s="112"/>
      <c r="I780" s="113"/>
      <c r="J780" s="114"/>
      <c r="K780" s="114"/>
      <c r="L780" s="114"/>
    </row>
    <row r="781" spans="1:12" ht="15.75">
      <c r="A781" s="111"/>
      <c r="B781" s="111"/>
      <c r="C781" s="112"/>
      <c r="D781" s="112"/>
      <c r="E781" s="112"/>
      <c r="F781" s="112"/>
      <c r="G781" s="112"/>
      <c r="H781" s="112"/>
      <c r="I781" s="113"/>
      <c r="J781" s="114"/>
      <c r="K781" s="114"/>
      <c r="L781" s="114"/>
    </row>
    <row r="782" spans="1:12" ht="15.75">
      <c r="A782" s="111"/>
      <c r="B782" s="111"/>
      <c r="C782" s="112"/>
      <c r="D782" s="112"/>
      <c r="E782" s="112"/>
      <c r="F782" s="112"/>
      <c r="G782" s="112"/>
      <c r="H782" s="112"/>
      <c r="I782" s="113"/>
      <c r="J782" s="114"/>
      <c r="K782" s="114"/>
      <c r="L782" s="114"/>
    </row>
    <row r="783" spans="1:12" ht="15.75">
      <c r="A783" s="111"/>
      <c r="B783" s="111"/>
      <c r="C783" s="112"/>
      <c r="D783" s="112"/>
      <c r="E783" s="112"/>
      <c r="F783" s="112"/>
      <c r="G783" s="112"/>
      <c r="H783" s="112"/>
      <c r="I783" s="113"/>
      <c r="J783" s="114"/>
      <c r="K783" s="114"/>
      <c r="L783" s="114"/>
    </row>
    <row r="784" spans="1:12" ht="15.75">
      <c r="A784" s="111"/>
      <c r="B784" s="111"/>
      <c r="C784" s="112"/>
      <c r="D784" s="112"/>
      <c r="E784" s="112"/>
      <c r="F784" s="112"/>
      <c r="G784" s="112"/>
      <c r="H784" s="112"/>
      <c r="I784" s="113"/>
      <c r="J784" s="114"/>
      <c r="K784" s="114"/>
      <c r="L784" s="114"/>
    </row>
    <row r="785" spans="1:12" ht="15.75">
      <c r="A785" s="111"/>
      <c r="B785" s="111"/>
      <c r="C785" s="112"/>
      <c r="D785" s="112"/>
      <c r="E785" s="112"/>
      <c r="F785" s="112"/>
      <c r="G785" s="112"/>
      <c r="H785" s="112"/>
      <c r="I785" s="113"/>
      <c r="J785" s="114"/>
      <c r="K785" s="114"/>
      <c r="L785" s="114"/>
    </row>
    <row r="786" spans="1:12" ht="15.75">
      <c r="A786" s="111"/>
      <c r="B786" s="111"/>
      <c r="C786" s="112"/>
      <c r="D786" s="112"/>
      <c r="E786" s="112"/>
      <c r="F786" s="112"/>
      <c r="G786" s="112"/>
      <c r="H786" s="112"/>
      <c r="I786" s="113"/>
      <c r="J786" s="114"/>
      <c r="K786" s="114"/>
      <c r="L786" s="114"/>
    </row>
    <row r="787" spans="1:12" ht="15.75">
      <c r="A787" s="111"/>
      <c r="B787" s="111"/>
      <c r="C787" s="112"/>
      <c r="D787" s="112"/>
      <c r="E787" s="112"/>
      <c r="F787" s="112"/>
      <c r="G787" s="112"/>
      <c r="H787" s="112"/>
      <c r="I787" s="113"/>
      <c r="J787" s="114"/>
      <c r="K787" s="114"/>
      <c r="L787" s="114"/>
    </row>
    <row r="788" spans="1:12" ht="15.75">
      <c r="A788" s="111"/>
      <c r="B788" s="111"/>
      <c r="C788" s="112"/>
      <c r="D788" s="112"/>
      <c r="E788" s="112"/>
      <c r="F788" s="112"/>
      <c r="G788" s="112"/>
      <c r="H788" s="112"/>
      <c r="I788" s="113"/>
      <c r="J788" s="114"/>
      <c r="K788" s="114"/>
      <c r="L788" s="114"/>
    </row>
    <row r="789" spans="1:12" ht="15.75">
      <c r="A789" s="111"/>
      <c r="B789" s="111"/>
      <c r="C789" s="112"/>
      <c r="D789" s="112"/>
      <c r="E789" s="112"/>
      <c r="F789" s="112"/>
      <c r="G789" s="112"/>
      <c r="H789" s="112"/>
      <c r="I789" s="113"/>
      <c r="J789" s="114"/>
      <c r="K789" s="114"/>
      <c r="L789" s="114"/>
    </row>
    <row r="790" spans="1:12" ht="15.75">
      <c r="A790" s="111"/>
      <c r="B790" s="111"/>
      <c r="C790" s="112"/>
      <c r="D790" s="112"/>
      <c r="E790" s="112"/>
      <c r="F790" s="112"/>
      <c r="G790" s="112"/>
      <c r="H790" s="112"/>
      <c r="I790" s="113"/>
      <c r="J790" s="114"/>
      <c r="K790" s="114"/>
      <c r="L790" s="114"/>
    </row>
    <row r="791" spans="1:12" ht="15.75">
      <c r="A791" s="111"/>
      <c r="B791" s="111"/>
      <c r="C791" s="112"/>
      <c r="D791" s="112"/>
      <c r="E791" s="112"/>
      <c r="F791" s="112"/>
      <c r="G791" s="112"/>
      <c r="H791" s="112"/>
      <c r="I791" s="113"/>
      <c r="J791" s="114"/>
      <c r="K791" s="114"/>
      <c r="L791" s="114"/>
    </row>
    <row r="792" spans="1:12" ht="15.75">
      <c r="A792" s="111"/>
      <c r="B792" s="111"/>
      <c r="C792" s="112"/>
      <c r="D792" s="112"/>
      <c r="E792" s="112"/>
      <c r="F792" s="112"/>
      <c r="G792" s="112"/>
      <c r="H792" s="112"/>
      <c r="I792" s="113"/>
      <c r="J792" s="114"/>
      <c r="K792" s="114"/>
      <c r="L792" s="114"/>
    </row>
    <row r="793" spans="1:12" ht="15.75">
      <c r="A793" s="111"/>
      <c r="B793" s="111"/>
      <c r="C793" s="112"/>
      <c r="D793" s="112"/>
      <c r="E793" s="112"/>
      <c r="F793" s="112"/>
      <c r="G793" s="112"/>
      <c r="H793" s="112"/>
      <c r="I793" s="113"/>
      <c r="J793" s="114"/>
      <c r="K793" s="114"/>
      <c r="L793" s="114"/>
    </row>
    <row r="794" spans="1:12" ht="15.75">
      <c r="A794" s="111"/>
      <c r="B794" s="111"/>
      <c r="C794" s="112"/>
      <c r="D794" s="112"/>
      <c r="E794" s="112"/>
      <c r="F794" s="112"/>
      <c r="G794" s="112"/>
      <c r="H794" s="112"/>
      <c r="I794" s="113"/>
      <c r="J794" s="114"/>
      <c r="K794" s="114"/>
      <c r="L794" s="114"/>
    </row>
    <row r="795" spans="1:12" ht="15.75">
      <c r="A795" s="111"/>
      <c r="B795" s="111"/>
      <c r="C795" s="112"/>
      <c r="D795" s="112"/>
      <c r="E795" s="112"/>
      <c r="F795" s="112"/>
      <c r="G795" s="112"/>
      <c r="H795" s="112"/>
      <c r="I795" s="113"/>
      <c r="J795" s="114"/>
      <c r="K795" s="114"/>
      <c r="L795" s="114"/>
    </row>
    <row r="796" spans="1:12" ht="15.75">
      <c r="A796" s="111"/>
      <c r="B796" s="111"/>
      <c r="C796" s="112"/>
      <c r="D796" s="112"/>
      <c r="E796" s="112"/>
      <c r="F796" s="112"/>
      <c r="G796" s="112"/>
      <c r="H796" s="112"/>
      <c r="I796" s="113"/>
      <c r="J796" s="114"/>
      <c r="K796" s="114"/>
      <c r="L796" s="114"/>
    </row>
    <row r="797" spans="1:12" ht="15.75">
      <c r="A797" s="111"/>
      <c r="B797" s="111"/>
      <c r="C797" s="112"/>
      <c r="D797" s="112"/>
      <c r="E797" s="112"/>
      <c r="F797" s="112"/>
      <c r="G797" s="112"/>
      <c r="H797" s="112"/>
      <c r="I797" s="113"/>
      <c r="J797" s="114"/>
      <c r="K797" s="114"/>
      <c r="L797" s="114"/>
    </row>
    <row r="798" spans="1:12" ht="15.75">
      <c r="A798" s="111"/>
      <c r="B798" s="111"/>
      <c r="C798" s="112"/>
      <c r="D798" s="112"/>
      <c r="E798" s="112"/>
      <c r="F798" s="112"/>
      <c r="G798" s="112"/>
      <c r="H798" s="112"/>
      <c r="I798" s="113"/>
      <c r="J798" s="114"/>
      <c r="K798" s="114"/>
      <c r="L798" s="114"/>
    </row>
    <row r="799" spans="1:12" ht="15.75">
      <c r="A799" s="111"/>
      <c r="B799" s="111"/>
      <c r="C799" s="112"/>
      <c r="D799" s="112"/>
      <c r="E799" s="112"/>
      <c r="F799" s="112"/>
      <c r="G799" s="112"/>
      <c r="H799" s="112"/>
      <c r="I799" s="113"/>
      <c r="J799" s="114"/>
      <c r="K799" s="114"/>
      <c r="L799" s="114"/>
    </row>
    <row r="800" spans="1:12" ht="15.75">
      <c r="A800" s="111"/>
      <c r="B800" s="111"/>
      <c r="C800" s="112"/>
      <c r="D800" s="112"/>
      <c r="E800" s="112"/>
      <c r="F800" s="112"/>
      <c r="G800" s="112"/>
      <c r="H800" s="112"/>
      <c r="I800" s="113"/>
      <c r="J800" s="114"/>
      <c r="K800" s="114"/>
      <c r="L800" s="114"/>
    </row>
    <row r="801" spans="1:12" ht="15.75">
      <c r="A801" s="111"/>
      <c r="B801" s="111"/>
      <c r="C801" s="112"/>
      <c r="D801" s="112"/>
      <c r="E801" s="112"/>
      <c r="F801" s="112"/>
      <c r="G801" s="112"/>
      <c r="H801" s="112"/>
      <c r="I801" s="113"/>
      <c r="J801" s="114"/>
      <c r="K801" s="114"/>
      <c r="L801" s="114"/>
    </row>
    <row r="802" spans="1:12" ht="15.75">
      <c r="A802" s="111"/>
      <c r="B802" s="111"/>
      <c r="C802" s="112"/>
      <c r="D802" s="112"/>
      <c r="E802" s="112"/>
      <c r="F802" s="112"/>
      <c r="G802" s="112"/>
      <c r="H802" s="112"/>
      <c r="I802" s="113"/>
      <c r="J802" s="114"/>
      <c r="K802" s="114"/>
      <c r="L802" s="114"/>
    </row>
    <row r="803" spans="1:12" ht="15.75">
      <c r="A803" s="111"/>
      <c r="B803" s="111"/>
      <c r="C803" s="112"/>
      <c r="D803" s="112"/>
      <c r="E803" s="112"/>
      <c r="F803" s="112"/>
      <c r="G803" s="112"/>
      <c r="H803" s="112"/>
      <c r="I803" s="113"/>
      <c r="J803" s="114"/>
      <c r="K803" s="114"/>
      <c r="L803" s="114"/>
    </row>
    <row r="804" spans="1:12" ht="15.75">
      <c r="A804" s="111"/>
      <c r="B804" s="111"/>
      <c r="C804" s="112"/>
      <c r="D804" s="112"/>
      <c r="E804" s="112"/>
      <c r="F804" s="112"/>
      <c r="G804" s="112"/>
      <c r="H804" s="112"/>
      <c r="I804" s="113"/>
      <c r="J804" s="114"/>
      <c r="K804" s="114"/>
      <c r="L804" s="114"/>
    </row>
    <row r="805" spans="1:12" ht="15.75">
      <c r="A805" s="111"/>
      <c r="B805" s="111"/>
      <c r="C805" s="112"/>
      <c r="D805" s="112"/>
      <c r="E805" s="112"/>
      <c r="F805" s="112"/>
      <c r="G805" s="112"/>
      <c r="H805" s="112"/>
      <c r="I805" s="113"/>
      <c r="J805" s="114"/>
      <c r="K805" s="114"/>
      <c r="L805" s="114"/>
    </row>
    <row r="806" spans="1:12" ht="15.75">
      <c r="A806" s="111"/>
      <c r="B806" s="111"/>
      <c r="C806" s="112"/>
      <c r="D806" s="112"/>
      <c r="E806" s="112"/>
      <c r="F806" s="112"/>
      <c r="G806" s="112"/>
      <c r="H806" s="112"/>
      <c r="I806" s="113"/>
      <c r="J806" s="114"/>
      <c r="K806" s="114"/>
      <c r="L806" s="114"/>
    </row>
    <row r="807" spans="1:12" ht="15.75">
      <c r="A807" s="111"/>
      <c r="B807" s="111"/>
      <c r="C807" s="112"/>
      <c r="D807" s="112"/>
      <c r="E807" s="112"/>
      <c r="F807" s="112"/>
      <c r="G807" s="112"/>
      <c r="H807" s="112"/>
      <c r="I807" s="113"/>
      <c r="J807" s="114"/>
      <c r="K807" s="114"/>
      <c r="L807" s="114"/>
    </row>
    <row r="808" spans="1:12" ht="15.75">
      <c r="A808" s="111"/>
      <c r="B808" s="111"/>
      <c r="C808" s="112"/>
      <c r="D808" s="112"/>
      <c r="E808" s="112"/>
      <c r="F808" s="112"/>
      <c r="G808" s="112"/>
      <c r="H808" s="112"/>
      <c r="I808" s="113"/>
      <c r="J808" s="114"/>
      <c r="K808" s="114"/>
      <c r="L808" s="114"/>
    </row>
    <row r="809" spans="1:12" ht="15.75">
      <c r="A809" s="111"/>
      <c r="B809" s="111"/>
      <c r="C809" s="112"/>
      <c r="D809" s="112"/>
      <c r="E809" s="112"/>
      <c r="F809" s="112"/>
      <c r="G809" s="112"/>
      <c r="H809" s="112"/>
      <c r="I809" s="113"/>
      <c r="J809" s="114"/>
      <c r="K809" s="114"/>
      <c r="L809" s="114"/>
    </row>
    <row r="810" spans="1:12" ht="15.75">
      <c r="A810" s="111"/>
      <c r="B810" s="111"/>
      <c r="C810" s="112"/>
      <c r="D810" s="112"/>
      <c r="E810" s="112"/>
      <c r="F810" s="112"/>
      <c r="G810" s="112"/>
      <c r="H810" s="112"/>
      <c r="I810" s="113"/>
      <c r="J810" s="114"/>
      <c r="K810" s="114"/>
      <c r="L810" s="114"/>
    </row>
    <row r="811" spans="1:12" ht="15.75">
      <c r="A811" s="111"/>
      <c r="B811" s="111"/>
      <c r="C811" s="112"/>
      <c r="D811" s="112"/>
      <c r="E811" s="112"/>
      <c r="F811" s="112"/>
      <c r="G811" s="112"/>
      <c r="H811" s="112"/>
      <c r="I811" s="113"/>
      <c r="J811" s="114"/>
      <c r="K811" s="114"/>
      <c r="L811" s="114"/>
    </row>
    <row r="812" spans="1:12" ht="15.75">
      <c r="A812" s="111"/>
      <c r="B812" s="111"/>
      <c r="C812" s="112"/>
      <c r="D812" s="112"/>
      <c r="E812" s="112"/>
      <c r="F812" s="112"/>
      <c r="G812" s="112"/>
      <c r="H812" s="112"/>
      <c r="I812" s="113"/>
      <c r="J812" s="114"/>
      <c r="K812" s="114"/>
      <c r="L812" s="114"/>
    </row>
  </sheetData>
  <sheetProtection/>
  <mergeCells count="13">
    <mergeCell ref="A1:I1"/>
    <mergeCell ref="A2:I2"/>
    <mergeCell ref="A3:I3"/>
    <mergeCell ref="A4:I4"/>
    <mergeCell ref="A5:I5"/>
    <mergeCell ref="A6:I6"/>
    <mergeCell ref="J547:K547"/>
    <mergeCell ref="A7:I7"/>
    <mergeCell ref="A8:I8"/>
    <mergeCell ref="J148:L148"/>
    <mergeCell ref="J165:K165"/>
    <mergeCell ref="J332:K332"/>
    <mergeCell ref="J358:K35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7.00390625" style="0" customWidth="1"/>
    <col min="4" max="4" width="5.375" style="0" customWidth="1"/>
    <col min="5" max="5" width="5.875" style="0" customWidth="1"/>
    <col min="6" max="6" width="6.875" style="0" customWidth="1"/>
    <col min="7" max="7" width="5.375" style="0" customWidth="1"/>
    <col min="8" max="8" width="52.25390625" style="0" customWidth="1"/>
    <col min="9" max="9" width="17.875" style="0" customWidth="1"/>
    <col min="11" max="11" width="16.625" style="0" customWidth="1"/>
  </cols>
  <sheetData>
    <row r="1" spans="8:9" ht="15.75">
      <c r="H1" s="115" t="s">
        <v>670</v>
      </c>
      <c r="I1" s="115"/>
    </row>
    <row r="2" spans="8:9" ht="15.75" hidden="1">
      <c r="H2" s="115" t="s">
        <v>256</v>
      </c>
      <c r="I2" s="115"/>
    </row>
    <row r="3" spans="8:9" ht="15.75">
      <c r="H3" s="115" t="s">
        <v>671</v>
      </c>
      <c r="I3" s="115"/>
    </row>
    <row r="4" spans="8:9" ht="15.75">
      <c r="H4" s="115" t="s">
        <v>672</v>
      </c>
      <c r="I4" s="115"/>
    </row>
    <row r="5" spans="8:9" ht="12.75">
      <c r="H5" s="131" t="s">
        <v>673</v>
      </c>
      <c r="I5" s="131"/>
    </row>
    <row r="7" spans="1:9" ht="14.25">
      <c r="A7" s="132" t="s">
        <v>674</v>
      </c>
      <c r="B7" s="133"/>
      <c r="C7" s="133"/>
      <c r="D7" s="133"/>
      <c r="E7" s="133"/>
      <c r="F7" s="133"/>
      <c r="G7" s="133"/>
      <c r="H7" s="133"/>
      <c r="I7" s="133"/>
    </row>
    <row r="8" spans="1:9" ht="14.25">
      <c r="A8" s="132" t="s">
        <v>675</v>
      </c>
      <c r="B8" s="133"/>
      <c r="C8" s="133"/>
      <c r="D8" s="133"/>
      <c r="E8" s="133"/>
      <c r="F8" s="133"/>
      <c r="G8" s="133"/>
      <c r="H8" s="133"/>
      <c r="I8" s="133"/>
    </row>
    <row r="9" spans="8:9" ht="12.75">
      <c r="H9" s="134"/>
      <c r="I9" s="134"/>
    </row>
    <row r="10" ht="12.75">
      <c r="I10" s="135"/>
    </row>
    <row r="11" spans="1:9" ht="31.5">
      <c r="A11" s="136" t="s">
        <v>676</v>
      </c>
      <c r="B11" s="136"/>
      <c r="C11" s="136"/>
      <c r="D11" s="136"/>
      <c r="E11" s="136"/>
      <c r="F11" s="136"/>
      <c r="G11" s="136"/>
      <c r="H11" s="137" t="s">
        <v>110</v>
      </c>
      <c r="I11" s="138" t="s">
        <v>111</v>
      </c>
    </row>
    <row r="12" spans="1:9" ht="15.75">
      <c r="A12" s="136">
        <v>1</v>
      </c>
      <c r="B12" s="136"/>
      <c r="C12" s="136"/>
      <c r="D12" s="136"/>
      <c r="E12" s="136"/>
      <c r="F12" s="136"/>
      <c r="G12" s="136"/>
      <c r="H12" s="137">
        <v>2</v>
      </c>
      <c r="I12" s="138">
        <v>3</v>
      </c>
    </row>
    <row r="13" spans="1:9" ht="15.75">
      <c r="A13" s="139"/>
      <c r="B13" s="139"/>
      <c r="C13" s="139"/>
      <c r="D13" s="139"/>
      <c r="E13" s="139"/>
      <c r="F13" s="139"/>
      <c r="G13" s="139"/>
      <c r="H13" s="140"/>
      <c r="I13" s="139"/>
    </row>
    <row r="14" spans="1:11" ht="31.5">
      <c r="A14" s="141" t="s">
        <v>117</v>
      </c>
      <c r="B14" s="141" t="s">
        <v>114</v>
      </c>
      <c r="C14" s="141" t="s">
        <v>114</v>
      </c>
      <c r="D14" s="141" t="s">
        <v>114</v>
      </c>
      <c r="E14" s="141" t="s">
        <v>114</v>
      </c>
      <c r="F14" s="141" t="s">
        <v>116</v>
      </c>
      <c r="G14" s="141" t="s">
        <v>112</v>
      </c>
      <c r="H14" s="142" t="s">
        <v>677</v>
      </c>
      <c r="I14" s="143">
        <f>SUM(I15,I24)</f>
        <v>76684.8600000001</v>
      </c>
      <c r="K14" s="143"/>
    </row>
    <row r="15" spans="1:11" ht="31.5">
      <c r="A15" s="141" t="s">
        <v>117</v>
      </c>
      <c r="B15" s="141" t="s">
        <v>125</v>
      </c>
      <c r="C15" s="141" t="s">
        <v>114</v>
      </c>
      <c r="D15" s="141" t="s">
        <v>114</v>
      </c>
      <c r="E15" s="141" t="s">
        <v>114</v>
      </c>
      <c r="F15" s="141" t="s">
        <v>116</v>
      </c>
      <c r="G15" s="141" t="s">
        <v>112</v>
      </c>
      <c r="H15" s="142" t="s">
        <v>678</v>
      </c>
      <c r="I15" s="144">
        <f>SUM(I20,I17)</f>
        <v>76684.8600000001</v>
      </c>
      <c r="K15" s="144"/>
    </row>
    <row r="16" spans="1:11" ht="19.5" customHeight="1">
      <c r="A16" s="141" t="s">
        <v>117</v>
      </c>
      <c r="B16" s="141" t="s">
        <v>125</v>
      </c>
      <c r="C16" s="141" t="s">
        <v>114</v>
      </c>
      <c r="D16" s="141" t="s">
        <v>114</v>
      </c>
      <c r="E16" s="141" t="s">
        <v>114</v>
      </c>
      <c r="F16" s="141" t="s">
        <v>116</v>
      </c>
      <c r="G16" s="141" t="s">
        <v>317</v>
      </c>
      <c r="H16" s="145" t="s">
        <v>679</v>
      </c>
      <c r="I16" s="144">
        <f>SUM(I17)</f>
        <v>-748007.2069999999</v>
      </c>
      <c r="K16" s="144"/>
    </row>
    <row r="17" spans="1:11" ht="21.75" customHeight="1">
      <c r="A17" s="141" t="s">
        <v>117</v>
      </c>
      <c r="B17" s="141" t="s">
        <v>125</v>
      </c>
      <c r="C17" s="141" t="s">
        <v>127</v>
      </c>
      <c r="D17" s="141" t="s">
        <v>114</v>
      </c>
      <c r="E17" s="141" t="s">
        <v>114</v>
      </c>
      <c r="F17" s="141" t="s">
        <v>116</v>
      </c>
      <c r="G17" s="141" t="s">
        <v>317</v>
      </c>
      <c r="H17" s="145" t="s">
        <v>680</v>
      </c>
      <c r="I17" s="144">
        <f>SUM(I18)</f>
        <v>-748007.2069999999</v>
      </c>
      <c r="K17" s="144"/>
    </row>
    <row r="18" spans="1:11" ht="35.25" customHeight="1">
      <c r="A18" s="141" t="s">
        <v>117</v>
      </c>
      <c r="B18" s="141" t="s">
        <v>125</v>
      </c>
      <c r="C18" s="141" t="s">
        <v>127</v>
      </c>
      <c r="D18" s="141" t="s">
        <v>117</v>
      </c>
      <c r="E18" s="141" t="s">
        <v>114</v>
      </c>
      <c r="F18" s="141" t="s">
        <v>116</v>
      </c>
      <c r="G18" s="141" t="s">
        <v>681</v>
      </c>
      <c r="H18" s="40" t="s">
        <v>682</v>
      </c>
      <c r="I18" s="144">
        <f>SUM(I19)</f>
        <v>-748007.2069999999</v>
      </c>
      <c r="K18" s="144"/>
    </row>
    <row r="19" spans="1:11" ht="36.75" customHeight="1">
      <c r="A19" s="141" t="s">
        <v>117</v>
      </c>
      <c r="B19" s="141" t="s">
        <v>125</v>
      </c>
      <c r="C19" s="141" t="s">
        <v>127</v>
      </c>
      <c r="D19" s="141" t="s">
        <v>117</v>
      </c>
      <c r="E19" s="141" t="s">
        <v>125</v>
      </c>
      <c r="F19" s="141" t="s">
        <v>116</v>
      </c>
      <c r="G19" s="141" t="s">
        <v>681</v>
      </c>
      <c r="H19" s="40" t="s">
        <v>683</v>
      </c>
      <c r="I19" s="144">
        <f>-746184.7-1822.507</f>
        <v>-748007.2069999999</v>
      </c>
      <c r="K19" s="144"/>
    </row>
    <row r="20" spans="1:11" ht="22.5" customHeight="1">
      <c r="A20" s="141" t="s">
        <v>117</v>
      </c>
      <c r="B20" s="141" t="s">
        <v>125</v>
      </c>
      <c r="C20" s="141" t="s">
        <v>114</v>
      </c>
      <c r="D20" s="141" t="s">
        <v>114</v>
      </c>
      <c r="E20" s="141" t="s">
        <v>114</v>
      </c>
      <c r="F20" s="141" t="s">
        <v>116</v>
      </c>
      <c r="G20" s="141" t="s">
        <v>684</v>
      </c>
      <c r="H20" s="145" t="s">
        <v>685</v>
      </c>
      <c r="I20" s="144">
        <f>SUM(I21)</f>
        <v>824692.067</v>
      </c>
      <c r="K20" s="144"/>
    </row>
    <row r="21" spans="1:11" ht="22.5" customHeight="1">
      <c r="A21" s="141" t="s">
        <v>117</v>
      </c>
      <c r="B21" s="141" t="s">
        <v>125</v>
      </c>
      <c r="C21" s="141" t="s">
        <v>127</v>
      </c>
      <c r="D21" s="141" t="s">
        <v>114</v>
      </c>
      <c r="E21" s="141" t="s">
        <v>114</v>
      </c>
      <c r="F21" s="141" t="s">
        <v>116</v>
      </c>
      <c r="G21" s="141" t="s">
        <v>684</v>
      </c>
      <c r="H21" s="145" t="s">
        <v>686</v>
      </c>
      <c r="I21" s="144">
        <f>SUM(I22)</f>
        <v>824692.067</v>
      </c>
      <c r="K21" s="144"/>
    </row>
    <row r="22" spans="1:11" ht="39" customHeight="1">
      <c r="A22" s="141" t="s">
        <v>117</v>
      </c>
      <c r="B22" s="141" t="s">
        <v>125</v>
      </c>
      <c r="C22" s="141" t="s">
        <v>127</v>
      </c>
      <c r="D22" s="141" t="s">
        <v>117</v>
      </c>
      <c r="E22" s="141" t="s">
        <v>114</v>
      </c>
      <c r="F22" s="141" t="s">
        <v>116</v>
      </c>
      <c r="G22" s="141" t="s">
        <v>687</v>
      </c>
      <c r="H22" s="40" t="s">
        <v>688</v>
      </c>
      <c r="I22" s="144">
        <f>SUM(I23)</f>
        <v>824692.067</v>
      </c>
      <c r="K22" s="144"/>
    </row>
    <row r="23" spans="1:11" ht="36" customHeight="1">
      <c r="A23" s="141" t="s">
        <v>117</v>
      </c>
      <c r="B23" s="141" t="s">
        <v>125</v>
      </c>
      <c r="C23" s="141" t="s">
        <v>127</v>
      </c>
      <c r="D23" s="141" t="s">
        <v>117</v>
      </c>
      <c r="E23" s="141" t="s">
        <v>125</v>
      </c>
      <c r="F23" s="141" t="s">
        <v>116</v>
      </c>
      <c r="G23" s="141" t="s">
        <v>687</v>
      </c>
      <c r="H23" s="40" t="s">
        <v>689</v>
      </c>
      <c r="I23" s="144">
        <f>1822.507+822869.56</f>
        <v>824692.067</v>
      </c>
      <c r="K23" s="144"/>
    </row>
    <row r="24" spans="1:9" ht="31.5" hidden="1">
      <c r="A24" s="141" t="s">
        <v>117</v>
      </c>
      <c r="B24" s="141" t="s">
        <v>129</v>
      </c>
      <c r="C24" s="141" t="s">
        <v>114</v>
      </c>
      <c r="D24" s="141" t="s">
        <v>114</v>
      </c>
      <c r="E24" s="141" t="s">
        <v>114</v>
      </c>
      <c r="F24" s="141" t="s">
        <v>116</v>
      </c>
      <c r="G24" s="141" t="s">
        <v>112</v>
      </c>
      <c r="H24" s="142" t="s">
        <v>690</v>
      </c>
      <c r="I24" s="144">
        <f>SUM(I25,I28)</f>
        <v>0</v>
      </c>
    </row>
    <row r="25" spans="1:9" ht="31.5" hidden="1">
      <c r="A25" s="141" t="s">
        <v>117</v>
      </c>
      <c r="B25" s="141" t="s">
        <v>129</v>
      </c>
      <c r="C25" s="141" t="s">
        <v>279</v>
      </c>
      <c r="D25" s="141" t="s">
        <v>114</v>
      </c>
      <c r="E25" s="141" t="s">
        <v>114</v>
      </c>
      <c r="F25" s="141" t="s">
        <v>116</v>
      </c>
      <c r="G25" s="141" t="s">
        <v>112</v>
      </c>
      <c r="H25" s="40" t="s">
        <v>691</v>
      </c>
      <c r="I25" s="144">
        <f>SUM(I26)</f>
        <v>0</v>
      </c>
    </row>
    <row r="26" spans="1:9" ht="117" customHeight="1" hidden="1">
      <c r="A26" s="141" t="s">
        <v>117</v>
      </c>
      <c r="B26" s="141" t="s">
        <v>129</v>
      </c>
      <c r="C26" s="141" t="s">
        <v>279</v>
      </c>
      <c r="D26" s="141" t="s">
        <v>114</v>
      </c>
      <c r="E26" s="141" t="s">
        <v>114</v>
      </c>
      <c r="F26" s="141" t="s">
        <v>116</v>
      </c>
      <c r="G26" s="141" t="s">
        <v>692</v>
      </c>
      <c r="H26" s="40" t="s">
        <v>693</v>
      </c>
      <c r="I26" s="144">
        <f>SUM(I27)</f>
        <v>0</v>
      </c>
    </row>
    <row r="27" spans="1:9" ht="122.25" customHeight="1" hidden="1">
      <c r="A27" s="141" t="s">
        <v>117</v>
      </c>
      <c r="B27" s="141" t="s">
        <v>129</v>
      </c>
      <c r="C27" s="141" t="s">
        <v>279</v>
      </c>
      <c r="D27" s="141" t="s">
        <v>114</v>
      </c>
      <c r="E27" s="141" t="s">
        <v>125</v>
      </c>
      <c r="F27" s="141" t="s">
        <v>116</v>
      </c>
      <c r="G27" s="141" t="s">
        <v>327</v>
      </c>
      <c r="H27" s="40" t="s">
        <v>694</v>
      </c>
      <c r="I27" s="144">
        <v>0</v>
      </c>
    </row>
    <row r="28" spans="1:9" ht="31.5" hidden="1">
      <c r="A28" s="141" t="s">
        <v>117</v>
      </c>
      <c r="B28" s="141" t="s">
        <v>129</v>
      </c>
      <c r="C28" s="141" t="s">
        <v>125</v>
      </c>
      <c r="D28" s="141" t="s">
        <v>114</v>
      </c>
      <c r="E28" s="141" t="s">
        <v>114</v>
      </c>
      <c r="F28" s="141" t="s">
        <v>116</v>
      </c>
      <c r="G28" s="141" t="s">
        <v>112</v>
      </c>
      <c r="H28" s="40" t="s">
        <v>695</v>
      </c>
      <c r="I28" s="144">
        <f>SUM(I29)</f>
        <v>0</v>
      </c>
    </row>
    <row r="29" spans="1:9" ht="31.5" hidden="1">
      <c r="A29" s="141" t="s">
        <v>117</v>
      </c>
      <c r="B29" s="141" t="s">
        <v>129</v>
      </c>
      <c r="C29" s="141" t="s">
        <v>125</v>
      </c>
      <c r="D29" s="141" t="s">
        <v>114</v>
      </c>
      <c r="E29" s="141" t="s">
        <v>114</v>
      </c>
      <c r="F29" s="141" t="s">
        <v>116</v>
      </c>
      <c r="G29" s="141" t="s">
        <v>684</v>
      </c>
      <c r="H29" s="40" t="s">
        <v>696</v>
      </c>
      <c r="I29" s="144">
        <f>SUM(I30)</f>
        <v>0</v>
      </c>
    </row>
    <row r="30" spans="1:9" ht="47.25" hidden="1">
      <c r="A30" s="141" t="s">
        <v>117</v>
      </c>
      <c r="B30" s="141" t="s">
        <v>129</v>
      </c>
      <c r="C30" s="141" t="s">
        <v>125</v>
      </c>
      <c r="D30" s="141" t="s">
        <v>117</v>
      </c>
      <c r="E30" s="141" t="s">
        <v>125</v>
      </c>
      <c r="F30" s="141" t="s">
        <v>116</v>
      </c>
      <c r="G30" s="141" t="s">
        <v>697</v>
      </c>
      <c r="H30" s="40" t="s">
        <v>698</v>
      </c>
      <c r="I30" s="146"/>
    </row>
    <row r="31" spans="1:9" ht="12.75">
      <c r="A31" s="147"/>
      <c r="B31" s="147"/>
      <c r="C31" s="147"/>
      <c r="D31" s="147"/>
      <c r="E31" s="147"/>
      <c r="F31" s="147"/>
      <c r="G31" s="147"/>
      <c r="H31" s="148"/>
      <c r="I31" s="149"/>
    </row>
    <row r="32" spans="1:9" ht="12.75">
      <c r="A32" s="147"/>
      <c r="B32" s="147"/>
      <c r="C32" s="147"/>
      <c r="D32" s="147"/>
      <c r="E32" s="147"/>
      <c r="F32" s="147"/>
      <c r="G32" s="147"/>
      <c r="H32" s="46"/>
      <c r="I32" s="150"/>
    </row>
  </sheetData>
  <sheetProtection/>
  <mergeCells count="10">
    <mergeCell ref="A8:I8"/>
    <mergeCell ref="H9:I9"/>
    <mergeCell ref="A11:G11"/>
    <mergeCell ref="A12:G12"/>
    <mergeCell ref="H1:I1"/>
    <mergeCell ref="H2:I2"/>
    <mergeCell ref="H3:I3"/>
    <mergeCell ref="H4:I4"/>
    <mergeCell ref="H5:I5"/>
    <mergeCell ref="A7:I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8.00390625" style="151" customWidth="1"/>
    <col min="2" max="2" width="22.625" style="152" customWidth="1"/>
    <col min="3" max="3" width="119.375" style="56" customWidth="1"/>
    <col min="4" max="4" width="10.375" style="56" customWidth="1"/>
    <col min="5" max="16384" width="9.125" style="56" customWidth="1"/>
  </cols>
  <sheetData>
    <row r="1" spans="3:5" ht="21.75" customHeight="1">
      <c r="C1" s="153" t="s">
        <v>699</v>
      </c>
      <c r="E1" s="154"/>
    </row>
    <row r="2" ht="21.75" customHeight="1" hidden="1">
      <c r="C2" s="153" t="s">
        <v>256</v>
      </c>
    </row>
    <row r="3" ht="21.75" customHeight="1">
      <c r="C3" s="153" t="s">
        <v>700</v>
      </c>
    </row>
    <row r="4" ht="21.75" customHeight="1">
      <c r="C4" s="153" t="s">
        <v>701</v>
      </c>
    </row>
    <row r="5" ht="18" customHeight="1">
      <c r="C5" s="153" t="s">
        <v>702</v>
      </c>
    </row>
    <row r="6" ht="18" customHeight="1">
      <c r="C6" s="153"/>
    </row>
    <row r="7" spans="1:3" ht="21" customHeight="1">
      <c r="A7" s="155"/>
      <c r="B7" s="155"/>
      <c r="C7" s="155"/>
    </row>
    <row r="8" spans="1:3" ht="18.75">
      <c r="A8" s="156" t="s">
        <v>703</v>
      </c>
      <c r="B8" s="156"/>
      <c r="C8" s="156"/>
    </row>
    <row r="9" spans="1:3" ht="18.75">
      <c r="A9" s="156" t="s">
        <v>704</v>
      </c>
      <c r="B9" s="156"/>
      <c r="C9" s="156"/>
    </row>
    <row r="10" spans="1:3" ht="21" customHeight="1">
      <c r="A10" s="157"/>
      <c r="B10" s="158"/>
      <c r="C10" s="157"/>
    </row>
    <row r="11" spans="1:3" s="162" customFormat="1" ht="60" customHeight="1">
      <c r="A11" s="159" t="s">
        <v>705</v>
      </c>
      <c r="B11" s="160"/>
      <c r="C11" s="161" t="s">
        <v>263</v>
      </c>
    </row>
    <row r="12" spans="1:3" s="162" customFormat="1" ht="90" customHeight="1">
      <c r="A12" s="163" t="s">
        <v>706</v>
      </c>
      <c r="B12" s="163" t="s">
        <v>707</v>
      </c>
      <c r="C12" s="164"/>
    </row>
    <row r="13" spans="1:3" s="162" customFormat="1" ht="14.25" customHeight="1">
      <c r="A13" s="163">
        <v>1</v>
      </c>
      <c r="B13" s="165">
        <v>2</v>
      </c>
      <c r="C13" s="166">
        <v>3</v>
      </c>
    </row>
    <row r="14" spans="1:3" s="162" customFormat="1" ht="20.25" customHeight="1">
      <c r="A14" s="167"/>
      <c r="B14" s="168"/>
      <c r="C14" s="169"/>
    </row>
    <row r="15" spans="1:3" s="162" customFormat="1" ht="18.75" customHeight="1">
      <c r="A15" s="170">
        <v>923</v>
      </c>
      <c r="B15" s="171" t="s">
        <v>275</v>
      </c>
      <c r="C15" s="171"/>
    </row>
    <row r="16" spans="1:3" s="162" customFormat="1" ht="31.5">
      <c r="A16" s="172">
        <v>923</v>
      </c>
      <c r="B16" s="173" t="s">
        <v>708</v>
      </c>
      <c r="C16" s="173" t="s">
        <v>709</v>
      </c>
    </row>
    <row r="17" spans="1:3" s="162" customFormat="1" ht="31.5">
      <c r="A17" s="172">
        <v>923</v>
      </c>
      <c r="B17" s="174" t="s">
        <v>710</v>
      </c>
      <c r="C17" s="174" t="s">
        <v>232</v>
      </c>
    </row>
    <row r="18" spans="1:3" s="162" customFormat="1" ht="41.25" customHeight="1">
      <c r="A18" s="172">
        <v>923</v>
      </c>
      <c r="B18" s="174" t="s">
        <v>711</v>
      </c>
      <c r="C18" s="174" t="s">
        <v>712</v>
      </c>
    </row>
    <row r="19" spans="1:3" s="162" customFormat="1" ht="61.5" customHeight="1">
      <c r="A19" s="172">
        <v>923</v>
      </c>
      <c r="B19" s="174" t="s">
        <v>713</v>
      </c>
      <c r="C19" s="174" t="s">
        <v>714</v>
      </c>
    </row>
    <row r="20" spans="1:3" s="162" customFormat="1" ht="31.5">
      <c r="A20" s="175">
        <v>923</v>
      </c>
      <c r="B20" s="174" t="s">
        <v>715</v>
      </c>
      <c r="C20" s="174" t="s">
        <v>716</v>
      </c>
    </row>
    <row r="21" spans="1:3" s="162" customFormat="1" ht="31.5">
      <c r="A21" s="175">
        <v>923</v>
      </c>
      <c r="B21" s="174" t="s">
        <v>717</v>
      </c>
      <c r="C21" s="174" t="s">
        <v>718</v>
      </c>
    </row>
    <row r="22" spans="1:3" s="162" customFormat="1" ht="31.5">
      <c r="A22" s="172">
        <v>923</v>
      </c>
      <c r="B22" s="174" t="s">
        <v>719</v>
      </c>
      <c r="C22" s="174" t="s">
        <v>720</v>
      </c>
    </row>
    <row r="23" spans="1:3" s="162" customFormat="1" ht="58.5" customHeight="1">
      <c r="A23" s="172">
        <v>923</v>
      </c>
      <c r="B23" s="174" t="s">
        <v>721</v>
      </c>
      <c r="C23" s="174" t="s">
        <v>722</v>
      </c>
    </row>
    <row r="24" spans="1:3" s="162" customFormat="1" ht="31.5">
      <c r="A24" s="172">
        <v>923</v>
      </c>
      <c r="B24" s="174" t="s">
        <v>723</v>
      </c>
      <c r="C24" s="174" t="s">
        <v>724</v>
      </c>
    </row>
    <row r="25" spans="1:3" s="162" customFormat="1" ht="31.5">
      <c r="A25" s="172">
        <v>923</v>
      </c>
      <c r="B25" s="174" t="s">
        <v>725</v>
      </c>
      <c r="C25" s="174" t="s">
        <v>726</v>
      </c>
    </row>
    <row r="26" spans="1:3" s="162" customFormat="1" ht="63.75" customHeight="1">
      <c r="A26" s="172">
        <v>923</v>
      </c>
      <c r="B26" s="174" t="s">
        <v>727</v>
      </c>
      <c r="C26" s="174" t="s">
        <v>728</v>
      </c>
    </row>
    <row r="27" spans="1:3" s="162" customFormat="1" ht="63" customHeight="1">
      <c r="A27" s="172">
        <v>923</v>
      </c>
      <c r="B27" s="174" t="s">
        <v>729</v>
      </c>
      <c r="C27" s="174" t="s">
        <v>730</v>
      </c>
    </row>
    <row r="28" spans="1:3" s="162" customFormat="1" ht="47.25">
      <c r="A28" s="172">
        <v>923</v>
      </c>
      <c r="B28" s="174" t="s">
        <v>731</v>
      </c>
      <c r="C28" s="174" t="s">
        <v>732</v>
      </c>
    </row>
    <row r="29" spans="1:3" s="162" customFormat="1" ht="47.25">
      <c r="A29" s="172">
        <v>923</v>
      </c>
      <c r="B29" s="174" t="s">
        <v>733</v>
      </c>
      <c r="C29" s="174" t="s">
        <v>734</v>
      </c>
    </row>
    <row r="30" spans="1:3" s="162" customFormat="1" ht="31.5">
      <c r="A30" s="172">
        <v>923</v>
      </c>
      <c r="B30" s="174" t="s">
        <v>735</v>
      </c>
      <c r="C30" s="174" t="s">
        <v>736</v>
      </c>
    </row>
    <row r="31" spans="1:3" s="162" customFormat="1" ht="39" customHeight="1">
      <c r="A31" s="172">
        <v>923</v>
      </c>
      <c r="B31" s="174" t="s">
        <v>737</v>
      </c>
      <c r="C31" s="174" t="s">
        <v>738</v>
      </c>
    </row>
    <row r="32" spans="1:3" s="162" customFormat="1" ht="39" customHeight="1">
      <c r="A32" s="172">
        <v>923</v>
      </c>
      <c r="B32" s="174" t="s">
        <v>739</v>
      </c>
      <c r="C32" s="174" t="s">
        <v>41</v>
      </c>
    </row>
    <row r="33" spans="1:3" s="162" customFormat="1" ht="31.5">
      <c r="A33" s="172">
        <v>923</v>
      </c>
      <c r="B33" s="174" t="s">
        <v>740</v>
      </c>
      <c r="C33" s="174" t="s">
        <v>741</v>
      </c>
    </row>
    <row r="34" spans="1:3" s="162" customFormat="1" ht="31.5">
      <c r="A34" s="172">
        <v>923</v>
      </c>
      <c r="B34" s="174" t="s">
        <v>742</v>
      </c>
      <c r="C34" s="174" t="s">
        <v>743</v>
      </c>
    </row>
    <row r="35" spans="1:3" s="162" customFormat="1" ht="31.5">
      <c r="A35" s="172">
        <v>923</v>
      </c>
      <c r="B35" s="174" t="s">
        <v>744</v>
      </c>
      <c r="C35" s="174" t="s">
        <v>89</v>
      </c>
    </row>
    <row r="36" spans="1:3" s="162" customFormat="1" ht="32.25">
      <c r="A36" s="172">
        <v>923</v>
      </c>
      <c r="B36" s="176" t="s">
        <v>745</v>
      </c>
      <c r="C36" s="177" t="s">
        <v>746</v>
      </c>
    </row>
    <row r="37" spans="1:3" s="162" customFormat="1" ht="47.25">
      <c r="A37" s="172">
        <v>923</v>
      </c>
      <c r="B37" s="174" t="s">
        <v>747</v>
      </c>
      <c r="C37" s="174" t="s">
        <v>748</v>
      </c>
    </row>
    <row r="38" spans="1:3" s="162" customFormat="1" ht="47.25">
      <c r="A38" s="172">
        <v>923</v>
      </c>
      <c r="B38" s="174" t="s">
        <v>749</v>
      </c>
      <c r="C38" s="174" t="s">
        <v>750</v>
      </c>
    </row>
    <row r="39" spans="1:3" s="162" customFormat="1" ht="31.5">
      <c r="A39" s="172">
        <v>923</v>
      </c>
      <c r="B39" s="174" t="s">
        <v>751</v>
      </c>
      <c r="C39" s="174" t="s">
        <v>6</v>
      </c>
    </row>
    <row r="40" spans="1:3" s="162" customFormat="1" ht="18.75" customHeight="1">
      <c r="A40" s="172">
        <v>923</v>
      </c>
      <c r="B40" s="174" t="s">
        <v>752</v>
      </c>
      <c r="C40" s="174" t="s">
        <v>753</v>
      </c>
    </row>
    <row r="41" spans="1:3" s="162" customFormat="1" ht="31.5">
      <c r="A41" s="172">
        <v>923</v>
      </c>
      <c r="B41" s="174" t="s">
        <v>754</v>
      </c>
      <c r="C41" s="178" t="s">
        <v>755</v>
      </c>
    </row>
    <row r="42" spans="1:3" s="162" customFormat="1" ht="18.75">
      <c r="A42" s="172"/>
      <c r="B42" s="174"/>
      <c r="C42" s="178"/>
    </row>
    <row r="43" spans="1:3" s="162" customFormat="1" ht="18.75">
      <c r="A43" s="170">
        <v>956</v>
      </c>
      <c r="B43" s="179" t="s">
        <v>463</v>
      </c>
      <c r="C43" s="179"/>
    </row>
    <row r="44" spans="1:3" s="162" customFormat="1" ht="31.5">
      <c r="A44" s="172">
        <v>956</v>
      </c>
      <c r="B44" s="174" t="s">
        <v>710</v>
      </c>
      <c r="C44" s="174" t="s">
        <v>232</v>
      </c>
    </row>
    <row r="45" spans="1:3" s="162" customFormat="1" ht="31.5">
      <c r="A45" s="172">
        <v>956</v>
      </c>
      <c r="B45" s="174" t="s">
        <v>711</v>
      </c>
      <c r="C45" s="174" t="s">
        <v>712</v>
      </c>
    </row>
    <row r="46" spans="1:3" s="162" customFormat="1" ht="31.5">
      <c r="A46" s="172">
        <v>956</v>
      </c>
      <c r="B46" s="174" t="s">
        <v>723</v>
      </c>
      <c r="C46" s="174" t="s">
        <v>724</v>
      </c>
    </row>
    <row r="47" spans="1:3" s="162" customFormat="1" ht="31.5">
      <c r="A47" s="172">
        <v>956</v>
      </c>
      <c r="B47" s="174" t="s">
        <v>729</v>
      </c>
      <c r="C47" s="174" t="s">
        <v>730</v>
      </c>
    </row>
    <row r="48" spans="1:3" s="162" customFormat="1" ht="31.5">
      <c r="A48" s="172">
        <v>956</v>
      </c>
      <c r="B48" s="174" t="s">
        <v>739</v>
      </c>
      <c r="C48" s="174" t="s">
        <v>41</v>
      </c>
    </row>
    <row r="49" spans="1:3" s="162" customFormat="1" ht="18.75" customHeight="1">
      <c r="A49" s="172"/>
      <c r="B49" s="174" t="s">
        <v>756</v>
      </c>
      <c r="C49" s="174" t="s">
        <v>757</v>
      </c>
    </row>
    <row r="50" spans="1:3" s="162" customFormat="1" ht="31.5">
      <c r="A50" s="172">
        <v>956</v>
      </c>
      <c r="B50" s="174" t="s">
        <v>754</v>
      </c>
      <c r="C50" s="178" t="s">
        <v>755</v>
      </c>
    </row>
    <row r="51" spans="1:3" s="162" customFormat="1" ht="18.75">
      <c r="A51" s="172"/>
      <c r="B51" s="176"/>
      <c r="C51" s="173"/>
    </row>
    <row r="52" spans="1:3" s="162" customFormat="1" ht="31.5" customHeight="1">
      <c r="A52" s="170">
        <v>963</v>
      </c>
      <c r="B52" s="171" t="s">
        <v>758</v>
      </c>
      <c r="C52" s="171"/>
    </row>
    <row r="53" spans="1:3" s="162" customFormat="1" ht="31.5">
      <c r="A53" s="172">
        <v>963</v>
      </c>
      <c r="B53" s="174" t="s">
        <v>759</v>
      </c>
      <c r="C53" s="174" t="s">
        <v>760</v>
      </c>
    </row>
    <row r="54" spans="1:3" s="162" customFormat="1" ht="31.5">
      <c r="A54" s="172">
        <v>963</v>
      </c>
      <c r="B54" s="174" t="s">
        <v>761</v>
      </c>
      <c r="C54" s="174" t="s">
        <v>762</v>
      </c>
    </row>
    <row r="55" spans="1:3" s="162" customFormat="1" ht="47.25">
      <c r="A55" s="172">
        <v>963</v>
      </c>
      <c r="B55" s="174" t="s">
        <v>763</v>
      </c>
      <c r="C55" s="174" t="s">
        <v>223</v>
      </c>
    </row>
    <row r="56" spans="1:3" s="162" customFormat="1" ht="47.25">
      <c r="A56" s="172">
        <v>963</v>
      </c>
      <c r="B56" s="174" t="s">
        <v>764</v>
      </c>
      <c r="C56" s="174" t="s">
        <v>224</v>
      </c>
    </row>
    <row r="57" spans="1:3" s="162" customFormat="1" ht="47.25">
      <c r="A57" s="172">
        <v>963</v>
      </c>
      <c r="B57" s="174" t="s">
        <v>765</v>
      </c>
      <c r="C57" s="174" t="s">
        <v>766</v>
      </c>
    </row>
    <row r="58" spans="1:3" s="162" customFormat="1" ht="47.25">
      <c r="A58" s="172">
        <v>963</v>
      </c>
      <c r="B58" s="174" t="s">
        <v>767</v>
      </c>
      <c r="C58" s="174" t="s">
        <v>768</v>
      </c>
    </row>
    <row r="59" spans="1:3" s="162" customFormat="1" ht="31.5">
      <c r="A59" s="172">
        <v>963</v>
      </c>
      <c r="B59" s="174" t="s">
        <v>769</v>
      </c>
      <c r="C59" s="174" t="s">
        <v>770</v>
      </c>
    </row>
    <row r="60" spans="1:3" s="162" customFormat="1" ht="47.25">
      <c r="A60" s="172">
        <v>963</v>
      </c>
      <c r="B60" s="174" t="s">
        <v>771</v>
      </c>
      <c r="C60" s="174" t="s">
        <v>772</v>
      </c>
    </row>
    <row r="61" spans="1:3" s="162" customFormat="1" ht="31.5">
      <c r="A61" s="172">
        <v>963</v>
      </c>
      <c r="B61" s="174" t="s">
        <v>773</v>
      </c>
      <c r="C61" s="174" t="s">
        <v>774</v>
      </c>
    </row>
    <row r="62" spans="1:3" s="162" customFormat="1" ht="31.5">
      <c r="A62" s="172">
        <v>963</v>
      </c>
      <c r="B62" s="173" t="s">
        <v>775</v>
      </c>
      <c r="C62" s="173" t="s">
        <v>776</v>
      </c>
    </row>
    <row r="63" spans="1:3" s="162" customFormat="1" ht="31.5">
      <c r="A63" s="172">
        <v>963</v>
      </c>
      <c r="B63" s="174" t="s">
        <v>777</v>
      </c>
      <c r="C63" s="174" t="s">
        <v>778</v>
      </c>
    </row>
    <row r="64" spans="1:3" s="162" customFormat="1" ht="47.25">
      <c r="A64" s="172">
        <v>963</v>
      </c>
      <c r="B64" s="174" t="s">
        <v>779</v>
      </c>
      <c r="C64" s="174" t="s">
        <v>780</v>
      </c>
    </row>
    <row r="65" spans="1:3" s="162" customFormat="1" ht="31.5">
      <c r="A65" s="172">
        <v>963</v>
      </c>
      <c r="B65" s="174" t="s">
        <v>710</v>
      </c>
      <c r="C65" s="174" t="s">
        <v>232</v>
      </c>
    </row>
    <row r="66" spans="1:3" s="162" customFormat="1" ht="31.5">
      <c r="A66" s="172">
        <v>963</v>
      </c>
      <c r="B66" s="174" t="s">
        <v>711</v>
      </c>
      <c r="C66" s="174" t="s">
        <v>712</v>
      </c>
    </row>
    <row r="67" spans="1:3" ht="31.5">
      <c r="A67" s="172">
        <v>963</v>
      </c>
      <c r="B67" s="174" t="s">
        <v>781</v>
      </c>
      <c r="C67" s="174" t="s">
        <v>782</v>
      </c>
    </row>
    <row r="68" spans="1:3" ht="47.25">
      <c r="A68" s="172">
        <v>963</v>
      </c>
      <c r="B68" s="174" t="s">
        <v>783</v>
      </c>
      <c r="C68" s="174" t="s">
        <v>784</v>
      </c>
    </row>
    <row r="69" spans="1:3" ht="47.25">
      <c r="A69" s="172">
        <v>963</v>
      </c>
      <c r="B69" s="174" t="s">
        <v>785</v>
      </c>
      <c r="C69" s="174" t="s">
        <v>786</v>
      </c>
    </row>
    <row r="70" spans="1:3" ht="47.25">
      <c r="A70" s="172">
        <v>963</v>
      </c>
      <c r="B70" s="174" t="s">
        <v>787</v>
      </c>
      <c r="C70" s="174" t="s">
        <v>788</v>
      </c>
    </row>
    <row r="71" spans="1:3" ht="47.25">
      <c r="A71" s="172">
        <v>963</v>
      </c>
      <c r="B71" s="174" t="s">
        <v>789</v>
      </c>
      <c r="C71" s="174" t="s">
        <v>790</v>
      </c>
    </row>
    <row r="72" spans="1:3" ht="47.25">
      <c r="A72" s="172">
        <v>963</v>
      </c>
      <c r="B72" s="174" t="s">
        <v>791</v>
      </c>
      <c r="C72" s="174" t="s">
        <v>792</v>
      </c>
    </row>
    <row r="73" spans="1:3" ht="47.25">
      <c r="A73" s="172">
        <v>963</v>
      </c>
      <c r="B73" s="174" t="s">
        <v>793</v>
      </c>
      <c r="C73" s="174" t="s">
        <v>794</v>
      </c>
    </row>
    <row r="74" spans="1:3" ht="31.5">
      <c r="A74" s="172">
        <v>963</v>
      </c>
      <c r="B74" s="174" t="s">
        <v>795</v>
      </c>
      <c r="C74" s="174" t="s">
        <v>796</v>
      </c>
    </row>
    <row r="75" spans="1:3" ht="31.5">
      <c r="A75" s="172">
        <v>963</v>
      </c>
      <c r="B75" s="174" t="s">
        <v>797</v>
      </c>
      <c r="C75" s="174" t="s">
        <v>798</v>
      </c>
    </row>
    <row r="76" spans="1:6" ht="31.5">
      <c r="A76" s="172">
        <v>963</v>
      </c>
      <c r="B76" s="174" t="s">
        <v>799</v>
      </c>
      <c r="C76" s="174" t="s">
        <v>800</v>
      </c>
      <c r="D76" s="180"/>
      <c r="E76" s="180"/>
      <c r="F76" s="180"/>
    </row>
    <row r="77" spans="1:6" ht="31.5">
      <c r="A77" s="172">
        <v>963</v>
      </c>
      <c r="B77" s="174" t="s">
        <v>801</v>
      </c>
      <c r="C77" s="181" t="s">
        <v>802</v>
      </c>
      <c r="D77" s="180"/>
      <c r="E77" s="180"/>
      <c r="F77" s="180"/>
    </row>
    <row r="78" spans="1:6" ht="37.5" customHeight="1">
      <c r="A78" s="172">
        <v>963</v>
      </c>
      <c r="B78" s="174" t="s">
        <v>801</v>
      </c>
      <c r="C78" s="181" t="s">
        <v>803</v>
      </c>
      <c r="D78" s="180"/>
      <c r="E78" s="180"/>
      <c r="F78" s="180"/>
    </row>
    <row r="79" spans="1:6" ht="31.5">
      <c r="A79" s="172">
        <v>963</v>
      </c>
      <c r="B79" s="174" t="s">
        <v>804</v>
      </c>
      <c r="C79" s="181" t="s">
        <v>805</v>
      </c>
      <c r="D79" s="180"/>
      <c r="E79" s="180"/>
      <c r="F79" s="180"/>
    </row>
    <row r="80" spans="1:6" ht="31.5">
      <c r="A80" s="172">
        <v>963</v>
      </c>
      <c r="B80" s="174" t="s">
        <v>723</v>
      </c>
      <c r="C80" s="174" t="s">
        <v>724</v>
      </c>
      <c r="D80" s="180"/>
      <c r="E80" s="180"/>
      <c r="F80" s="180"/>
    </row>
    <row r="81" spans="1:3" ht="31.5">
      <c r="A81" s="172">
        <v>963</v>
      </c>
      <c r="B81" s="174" t="s">
        <v>727</v>
      </c>
      <c r="C81" s="174" t="s">
        <v>728</v>
      </c>
    </row>
    <row r="82" spans="1:3" ht="47.25">
      <c r="A82" s="172">
        <v>963</v>
      </c>
      <c r="B82" s="174" t="s">
        <v>731</v>
      </c>
      <c r="C82" s="174" t="s">
        <v>732</v>
      </c>
    </row>
    <row r="83" spans="1:3" ht="47.25">
      <c r="A83" s="172">
        <v>963</v>
      </c>
      <c r="B83" s="174" t="s">
        <v>733</v>
      </c>
      <c r="C83" s="174" t="s">
        <v>734</v>
      </c>
    </row>
    <row r="84" spans="1:3" ht="31.5">
      <c r="A84" s="172">
        <v>963</v>
      </c>
      <c r="B84" s="174" t="s">
        <v>735</v>
      </c>
      <c r="C84" s="174" t="s">
        <v>736</v>
      </c>
    </row>
    <row r="85" spans="1:3" ht="31.5">
      <c r="A85" s="172">
        <v>963</v>
      </c>
      <c r="B85" s="174" t="s">
        <v>737</v>
      </c>
      <c r="C85" s="174" t="s">
        <v>738</v>
      </c>
    </row>
    <row r="86" spans="1:3" ht="31.5">
      <c r="A86" s="172"/>
      <c r="B86" s="174" t="s">
        <v>744</v>
      </c>
      <c r="C86" s="181" t="s">
        <v>89</v>
      </c>
    </row>
    <row r="87" spans="1:3" ht="47.25">
      <c r="A87" s="172">
        <v>963</v>
      </c>
      <c r="B87" s="174" t="s">
        <v>806</v>
      </c>
      <c r="C87" s="181" t="s">
        <v>807</v>
      </c>
    </row>
    <row r="88" spans="1:3" ht="48">
      <c r="A88" s="172">
        <v>963</v>
      </c>
      <c r="B88" s="176" t="s">
        <v>808</v>
      </c>
      <c r="C88" s="177" t="s">
        <v>809</v>
      </c>
    </row>
    <row r="89" spans="1:3" ht="47.25">
      <c r="A89" s="172">
        <v>963</v>
      </c>
      <c r="B89" s="57" t="s">
        <v>747</v>
      </c>
      <c r="C89" s="57" t="s">
        <v>101</v>
      </c>
    </row>
    <row r="90" spans="1:3" ht="31.5">
      <c r="A90" s="172">
        <v>963</v>
      </c>
      <c r="B90" s="174" t="s">
        <v>752</v>
      </c>
      <c r="C90" s="174" t="s">
        <v>753</v>
      </c>
    </row>
    <row r="91" spans="1:4" ht="31.5">
      <c r="A91" s="172">
        <v>963</v>
      </c>
      <c r="B91" s="174" t="s">
        <v>754</v>
      </c>
      <c r="C91" s="178" t="s">
        <v>755</v>
      </c>
      <c r="D91" s="154"/>
    </row>
    <row r="92" spans="1:4" ht="18.75">
      <c r="A92" s="172"/>
      <c r="B92" s="176"/>
      <c r="C92" s="173"/>
      <c r="D92" s="154"/>
    </row>
    <row r="93" spans="1:4" ht="18.75">
      <c r="A93" s="170">
        <v>975</v>
      </c>
      <c r="B93" s="171" t="s">
        <v>546</v>
      </c>
      <c r="C93" s="171"/>
      <c r="D93" s="154"/>
    </row>
    <row r="94" spans="1:4" ht="31.5">
      <c r="A94" s="172">
        <v>975</v>
      </c>
      <c r="B94" s="174" t="s">
        <v>710</v>
      </c>
      <c r="C94" s="174" t="s">
        <v>232</v>
      </c>
      <c r="D94" s="154"/>
    </row>
    <row r="95" spans="1:3" ht="31.5">
      <c r="A95" s="172">
        <v>975</v>
      </c>
      <c r="B95" s="174" t="s">
        <v>711</v>
      </c>
      <c r="C95" s="174" t="s">
        <v>712</v>
      </c>
    </row>
    <row r="96" spans="1:3" ht="31.5">
      <c r="A96" s="172">
        <v>975</v>
      </c>
      <c r="B96" s="174" t="s">
        <v>723</v>
      </c>
      <c r="C96" s="174" t="s">
        <v>724</v>
      </c>
    </row>
    <row r="97" spans="1:3" ht="31.5">
      <c r="A97" s="172">
        <v>975</v>
      </c>
      <c r="B97" s="174" t="s">
        <v>810</v>
      </c>
      <c r="C97" s="174" t="s">
        <v>56</v>
      </c>
    </row>
    <row r="98" spans="1:3" ht="31.5">
      <c r="A98" s="172">
        <v>975</v>
      </c>
      <c r="B98" s="174" t="s">
        <v>811</v>
      </c>
      <c r="C98" s="174" t="s">
        <v>812</v>
      </c>
    </row>
    <row r="99" spans="1:3" ht="31.5">
      <c r="A99" s="172">
        <v>975</v>
      </c>
      <c r="B99" s="174" t="s">
        <v>813</v>
      </c>
      <c r="C99" s="174" t="s">
        <v>814</v>
      </c>
    </row>
    <row r="100" spans="1:3" ht="31.5">
      <c r="A100" s="172">
        <v>975</v>
      </c>
      <c r="B100" s="174" t="s">
        <v>739</v>
      </c>
      <c r="C100" s="174" t="s">
        <v>41</v>
      </c>
    </row>
    <row r="101" spans="1:3" ht="31.5">
      <c r="A101" s="172">
        <v>975</v>
      </c>
      <c r="B101" s="174" t="s">
        <v>815</v>
      </c>
      <c r="C101" s="174" t="s">
        <v>816</v>
      </c>
    </row>
    <row r="102" spans="1:4" ht="20.25" customHeight="1">
      <c r="A102" s="172">
        <v>975</v>
      </c>
      <c r="B102" s="174" t="s">
        <v>744</v>
      </c>
      <c r="C102" s="174" t="s">
        <v>89</v>
      </c>
      <c r="D102" s="154"/>
    </row>
    <row r="103" spans="1:3" ht="47.25">
      <c r="A103" s="172">
        <v>975</v>
      </c>
      <c r="B103" s="174" t="s">
        <v>817</v>
      </c>
      <c r="C103" s="174" t="s">
        <v>818</v>
      </c>
    </row>
    <row r="104" spans="1:3" ht="31.5">
      <c r="A104" s="172">
        <v>975</v>
      </c>
      <c r="B104" s="174" t="s">
        <v>819</v>
      </c>
      <c r="C104" s="174" t="s">
        <v>40</v>
      </c>
    </row>
    <row r="105" spans="1:3" ht="31.5">
      <c r="A105" s="172">
        <v>975</v>
      </c>
      <c r="B105" s="174" t="s">
        <v>751</v>
      </c>
      <c r="C105" s="174" t="s">
        <v>6</v>
      </c>
    </row>
    <row r="106" spans="1:3" ht="31.5">
      <c r="A106" s="172">
        <v>975</v>
      </c>
      <c r="B106" s="174" t="s">
        <v>752</v>
      </c>
      <c r="C106" s="174" t="s">
        <v>753</v>
      </c>
    </row>
    <row r="107" spans="1:3" ht="31.5">
      <c r="A107" s="172">
        <v>975</v>
      </c>
      <c r="B107" s="174" t="s">
        <v>754</v>
      </c>
      <c r="C107" s="178" t="s">
        <v>755</v>
      </c>
    </row>
    <row r="108" spans="1:3" ht="18.75">
      <c r="A108" s="172"/>
      <c r="B108" s="173"/>
      <c r="C108" s="173"/>
    </row>
    <row r="109" spans="1:3" ht="18.75">
      <c r="A109" s="170">
        <v>992</v>
      </c>
      <c r="B109" s="171" t="s">
        <v>820</v>
      </c>
      <c r="C109" s="171"/>
    </row>
    <row r="110" spans="1:3" ht="31.5">
      <c r="A110" s="172">
        <v>992</v>
      </c>
      <c r="B110" s="182" t="s">
        <v>821</v>
      </c>
      <c r="C110" s="181" t="s">
        <v>822</v>
      </c>
    </row>
    <row r="111" spans="1:3" ht="31.5">
      <c r="A111" s="172">
        <v>992</v>
      </c>
      <c r="B111" s="182" t="s">
        <v>823</v>
      </c>
      <c r="C111" s="181" t="s">
        <v>824</v>
      </c>
    </row>
    <row r="112" spans="1:3" ht="18.75" customHeight="1">
      <c r="A112" s="172"/>
      <c r="B112" s="174" t="s">
        <v>710</v>
      </c>
      <c r="C112" s="174" t="s">
        <v>232</v>
      </c>
    </row>
    <row r="113" spans="1:3" ht="31.5">
      <c r="A113" s="172">
        <v>992</v>
      </c>
      <c r="B113" s="174" t="s">
        <v>711</v>
      </c>
      <c r="C113" s="174" t="s">
        <v>712</v>
      </c>
    </row>
    <row r="114" spans="1:3" ht="31.5">
      <c r="A114" s="172">
        <v>992</v>
      </c>
      <c r="B114" s="174" t="s">
        <v>719</v>
      </c>
      <c r="C114" s="174" t="s">
        <v>720</v>
      </c>
    </row>
    <row r="115" spans="1:3" ht="31.5">
      <c r="A115" s="172">
        <v>992</v>
      </c>
      <c r="B115" s="174" t="s">
        <v>723</v>
      </c>
      <c r="C115" s="174" t="s">
        <v>724</v>
      </c>
    </row>
    <row r="116" spans="1:3" ht="31.5">
      <c r="A116" s="172">
        <v>992</v>
      </c>
      <c r="B116" s="174" t="s">
        <v>727</v>
      </c>
      <c r="C116" s="174" t="s">
        <v>728</v>
      </c>
    </row>
    <row r="117" spans="1:3" ht="31.5">
      <c r="A117" s="172">
        <v>992</v>
      </c>
      <c r="B117" s="174" t="s">
        <v>825</v>
      </c>
      <c r="C117" s="174" t="s">
        <v>826</v>
      </c>
    </row>
    <row r="118" spans="1:3" ht="31.5">
      <c r="A118" s="172">
        <v>992</v>
      </c>
      <c r="B118" s="174" t="s">
        <v>827</v>
      </c>
      <c r="C118" s="174" t="s">
        <v>828</v>
      </c>
    </row>
    <row r="119" spans="1:3" ht="32.25">
      <c r="A119" s="172">
        <v>992</v>
      </c>
      <c r="B119" s="174" t="s">
        <v>829</v>
      </c>
      <c r="C119" s="177" t="s">
        <v>830</v>
      </c>
    </row>
    <row r="120" spans="1:3" ht="31.5">
      <c r="A120" s="172">
        <v>992</v>
      </c>
      <c r="B120" s="174" t="s">
        <v>739</v>
      </c>
      <c r="C120" s="174" t="s">
        <v>41</v>
      </c>
    </row>
    <row r="121" spans="1:3" ht="31.5">
      <c r="A121" s="172">
        <v>992</v>
      </c>
      <c r="B121" s="174" t="s">
        <v>742</v>
      </c>
      <c r="C121" s="174" t="s">
        <v>743</v>
      </c>
    </row>
    <row r="122" spans="1:3" ht="40.5" customHeight="1">
      <c r="A122" s="172">
        <v>992</v>
      </c>
      <c r="B122" s="174" t="s">
        <v>831</v>
      </c>
      <c r="C122" s="174" t="s">
        <v>832</v>
      </c>
    </row>
    <row r="123" spans="1:3" ht="31.5">
      <c r="A123" s="172">
        <v>992</v>
      </c>
      <c r="B123" s="174" t="s">
        <v>833</v>
      </c>
      <c r="C123" s="174" t="s">
        <v>834</v>
      </c>
    </row>
    <row r="124" spans="1:3" ht="31.5">
      <c r="A124" s="172">
        <v>992</v>
      </c>
      <c r="B124" s="174" t="s">
        <v>744</v>
      </c>
      <c r="C124" s="174" t="s">
        <v>89</v>
      </c>
    </row>
    <row r="125" spans="1:3" ht="61.5" customHeight="1">
      <c r="A125" s="172">
        <v>992</v>
      </c>
      <c r="B125" s="174" t="s">
        <v>819</v>
      </c>
      <c r="C125" s="174" t="s">
        <v>40</v>
      </c>
    </row>
    <row r="126" spans="1:3" ht="47.25">
      <c r="A126" s="172">
        <v>992</v>
      </c>
      <c r="B126" s="174" t="s">
        <v>747</v>
      </c>
      <c r="C126" s="174" t="s">
        <v>748</v>
      </c>
    </row>
    <row r="127" spans="1:3" ht="31.5">
      <c r="A127" s="172">
        <v>992</v>
      </c>
      <c r="B127" s="174" t="s">
        <v>751</v>
      </c>
      <c r="C127" s="174" t="s">
        <v>6</v>
      </c>
    </row>
    <row r="128" spans="1:3" ht="31.5">
      <c r="A128" s="172"/>
      <c r="B128" s="174" t="s">
        <v>752</v>
      </c>
      <c r="C128" s="174" t="s">
        <v>753</v>
      </c>
    </row>
    <row r="129" spans="1:3" ht="63">
      <c r="A129" s="172">
        <v>992</v>
      </c>
      <c r="B129" s="174" t="s">
        <v>835</v>
      </c>
      <c r="C129" s="174" t="s">
        <v>836</v>
      </c>
    </row>
    <row r="130" spans="1:3" ht="31.5">
      <c r="A130" s="172">
        <v>992</v>
      </c>
      <c r="B130" s="174" t="s">
        <v>837</v>
      </c>
      <c r="C130" s="181" t="s">
        <v>838</v>
      </c>
    </row>
    <row r="131" spans="1:3" ht="31.5">
      <c r="A131" s="172">
        <v>992</v>
      </c>
      <c r="B131" s="174" t="s">
        <v>754</v>
      </c>
      <c r="C131" s="178" t="s">
        <v>755</v>
      </c>
    </row>
    <row r="132" spans="1:3" ht="18.75">
      <c r="A132" s="183"/>
      <c r="B132" s="184"/>
      <c r="C132" s="154"/>
    </row>
    <row r="133" ht="18.75">
      <c r="A133" s="183"/>
    </row>
    <row r="134" ht="18.75">
      <c r="A134" s="183"/>
    </row>
    <row r="135" ht="18.75">
      <c r="A135" s="183"/>
    </row>
    <row r="136" ht="18.75">
      <c r="A136" s="183"/>
    </row>
    <row r="137" ht="18.75">
      <c r="A137" s="183"/>
    </row>
    <row r="138" ht="18.75">
      <c r="A138" s="183"/>
    </row>
    <row r="139" ht="18.75">
      <c r="A139" s="183"/>
    </row>
    <row r="140" ht="18.75">
      <c r="A140" s="183"/>
    </row>
    <row r="141" ht="18.75">
      <c r="A141" s="183"/>
    </row>
    <row r="142" ht="18.75">
      <c r="A142" s="183"/>
    </row>
    <row r="143" ht="18.75">
      <c r="A143" s="183"/>
    </row>
    <row r="144" ht="18.75">
      <c r="A144" s="183"/>
    </row>
    <row r="145" ht="18.75">
      <c r="A145" s="183"/>
    </row>
    <row r="146" ht="18.75">
      <c r="A146" s="183"/>
    </row>
    <row r="147" ht="18.75">
      <c r="A147" s="183"/>
    </row>
    <row r="148" ht="18.75">
      <c r="A148" s="183"/>
    </row>
    <row r="149" ht="18.75">
      <c r="A149" s="183"/>
    </row>
    <row r="150" ht="18.75">
      <c r="A150" s="183"/>
    </row>
    <row r="151" ht="18.75">
      <c r="A151" s="183"/>
    </row>
    <row r="152" ht="18.75">
      <c r="A152" s="183"/>
    </row>
    <row r="153" ht="18.75">
      <c r="A153" s="183"/>
    </row>
    <row r="154" ht="18.75">
      <c r="A154" s="183"/>
    </row>
    <row r="155" ht="18.75">
      <c r="A155" s="183"/>
    </row>
    <row r="156" ht="18.75">
      <c r="A156" s="183"/>
    </row>
    <row r="157" ht="18.75">
      <c r="A157" s="183"/>
    </row>
    <row r="158" ht="18.75">
      <c r="A158" s="183"/>
    </row>
    <row r="159" ht="18.75">
      <c r="A159" s="183"/>
    </row>
    <row r="160" ht="18.75">
      <c r="A160" s="183"/>
    </row>
    <row r="161" ht="18.75">
      <c r="A161" s="183"/>
    </row>
    <row r="162" ht="18.75">
      <c r="A162" s="183"/>
    </row>
    <row r="163" ht="18.75">
      <c r="A163" s="183"/>
    </row>
    <row r="164" ht="18.75">
      <c r="A164" s="183"/>
    </row>
    <row r="165" ht="18.75">
      <c r="A165" s="183"/>
    </row>
    <row r="166" ht="18.75">
      <c r="A166" s="183"/>
    </row>
    <row r="167" ht="18.75">
      <c r="A167" s="183"/>
    </row>
    <row r="168" ht="18.75">
      <c r="A168" s="183"/>
    </row>
    <row r="169" ht="18.75">
      <c r="A169" s="183"/>
    </row>
    <row r="170" ht="18.75">
      <c r="A170" s="183"/>
    </row>
    <row r="171" ht="18.75">
      <c r="A171" s="183"/>
    </row>
    <row r="172" ht="18.75">
      <c r="A172" s="183"/>
    </row>
    <row r="173" ht="18.75">
      <c r="A173" s="183"/>
    </row>
    <row r="174" ht="18.75">
      <c r="A174" s="183"/>
    </row>
    <row r="175" ht="18.75">
      <c r="A175" s="183"/>
    </row>
    <row r="176" ht="18.75">
      <c r="A176" s="183"/>
    </row>
    <row r="177" ht="18.75">
      <c r="A177" s="183"/>
    </row>
    <row r="178" ht="18.75">
      <c r="A178" s="183"/>
    </row>
    <row r="179" ht="18.75">
      <c r="A179" s="183"/>
    </row>
    <row r="180" ht="18.75">
      <c r="A180" s="183"/>
    </row>
    <row r="181" ht="18.75">
      <c r="A181" s="183"/>
    </row>
    <row r="182" ht="18.75">
      <c r="A182" s="183"/>
    </row>
    <row r="183" ht="18.75">
      <c r="A183" s="183"/>
    </row>
    <row r="184" ht="18.75">
      <c r="A184" s="183"/>
    </row>
    <row r="185" ht="18.75">
      <c r="A185" s="183"/>
    </row>
  </sheetData>
  <sheetProtection/>
  <mergeCells count="9">
    <mergeCell ref="B52:C52"/>
    <mergeCell ref="B93:C93"/>
    <mergeCell ref="B109:C109"/>
    <mergeCell ref="A8:C8"/>
    <mergeCell ref="A9:C9"/>
    <mergeCell ref="A11:B11"/>
    <mergeCell ref="C11:C12"/>
    <mergeCell ref="B15:C15"/>
    <mergeCell ref="B43:C4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5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5" customWidth="1"/>
    <col min="2" max="2" width="58.25390625" style="5" customWidth="1"/>
    <col min="3" max="3" width="14.875" style="5" hidden="1" customWidth="1"/>
    <col min="4" max="4" width="10.875" style="5" hidden="1" customWidth="1"/>
    <col min="5" max="5" width="15.00390625" style="5" customWidth="1"/>
    <col min="6" max="16384" width="9.125" style="5" customWidth="1"/>
  </cols>
  <sheetData>
    <row r="1" spans="2:5" ht="15.75">
      <c r="B1" s="115" t="s">
        <v>839</v>
      </c>
      <c r="C1" s="115"/>
      <c r="D1" s="115"/>
      <c r="E1" s="115"/>
    </row>
    <row r="2" spans="2:5" ht="15.75" hidden="1">
      <c r="B2" s="115" t="s">
        <v>256</v>
      </c>
      <c r="C2" s="115"/>
      <c r="D2" s="115"/>
      <c r="E2" s="115"/>
    </row>
    <row r="3" spans="2:5" ht="15.75">
      <c r="B3" s="115" t="s">
        <v>257</v>
      </c>
      <c r="C3" s="115"/>
      <c r="D3" s="115"/>
      <c r="E3" s="115"/>
    </row>
    <row r="4" spans="2:5" ht="15.75">
      <c r="B4" s="115" t="s">
        <v>258</v>
      </c>
      <c r="C4" s="115"/>
      <c r="D4" s="115"/>
      <c r="E4" s="115"/>
    </row>
    <row r="5" spans="1:5" ht="15.75">
      <c r="A5" s="185"/>
      <c r="B5" s="186" t="s">
        <v>673</v>
      </c>
      <c r="C5" s="186"/>
      <c r="D5" s="186"/>
      <c r="E5" s="186"/>
    </row>
    <row r="6" spans="1:5" ht="15.75">
      <c r="A6" s="185"/>
      <c r="B6" s="185"/>
      <c r="C6" s="185"/>
      <c r="D6" s="185"/>
      <c r="E6" s="185"/>
    </row>
    <row r="7" spans="1:5" ht="15.75">
      <c r="A7" s="185"/>
      <c r="B7" s="187" t="s">
        <v>840</v>
      </c>
      <c r="C7" s="187"/>
      <c r="D7" s="187"/>
      <c r="E7" s="187"/>
    </row>
    <row r="8" spans="1:5" ht="15.75">
      <c r="A8" s="185"/>
      <c r="B8" s="187" t="s">
        <v>841</v>
      </c>
      <c r="C8" s="187"/>
      <c r="D8" s="187"/>
      <c r="E8" s="187"/>
    </row>
    <row r="9" spans="1:5" ht="15.75">
      <c r="A9" s="185"/>
      <c r="B9" s="187"/>
      <c r="C9" s="187"/>
      <c r="D9" s="187"/>
      <c r="E9" s="187"/>
    </row>
    <row r="10" spans="1:5" ht="15.75">
      <c r="A10" s="185"/>
      <c r="B10" s="188" t="s">
        <v>842</v>
      </c>
      <c r="C10" s="188"/>
      <c r="D10" s="188"/>
      <c r="E10" s="189"/>
    </row>
    <row r="11" spans="1:5" ht="34.5" customHeight="1">
      <c r="A11" s="185"/>
      <c r="B11" s="190" t="s">
        <v>843</v>
      </c>
      <c r="C11" s="190"/>
      <c r="D11" s="190"/>
      <c r="E11" s="191"/>
    </row>
    <row r="12" spans="1:5" ht="15.75">
      <c r="A12" s="185"/>
      <c r="B12" s="192"/>
      <c r="C12" s="192"/>
      <c r="D12" s="192"/>
      <c r="E12" s="193"/>
    </row>
    <row r="13" spans="1:5" ht="31.5">
      <c r="A13" s="185"/>
      <c r="B13" s="194" t="s">
        <v>844</v>
      </c>
      <c r="C13" s="194" t="s">
        <v>111</v>
      </c>
      <c r="D13" s="195" t="s">
        <v>845</v>
      </c>
      <c r="E13" s="194" t="s">
        <v>111</v>
      </c>
    </row>
    <row r="14" spans="1:5" ht="15.75">
      <c r="A14" s="185"/>
      <c r="B14" s="196" t="s">
        <v>846</v>
      </c>
      <c r="C14" s="197">
        <f>SUM(C16:C25)</f>
        <v>44140</v>
      </c>
      <c r="D14" s="197">
        <f>SUM(D16:D25)</f>
        <v>-33417.1</v>
      </c>
      <c r="E14" s="197">
        <f>SUM(E16:E25)</f>
        <v>10722.899999999998</v>
      </c>
    </row>
    <row r="15" spans="1:5" ht="15.75">
      <c r="A15" s="185"/>
      <c r="B15" s="192"/>
      <c r="C15" s="192"/>
      <c r="D15" s="192"/>
      <c r="E15" s="198"/>
    </row>
    <row r="16" spans="1:5" ht="15.75">
      <c r="A16" s="185"/>
      <c r="B16" s="199" t="s">
        <v>847</v>
      </c>
      <c r="C16" s="200">
        <f>7610+10000</f>
        <v>17610</v>
      </c>
      <c r="D16" s="201">
        <v>-11184.2</v>
      </c>
      <c r="E16" s="200">
        <f>SUM(C16:D16)</f>
        <v>6425.799999999999</v>
      </c>
    </row>
    <row r="17" spans="1:5" ht="15.75">
      <c r="A17" s="185"/>
      <c r="B17" s="202" t="s">
        <v>848</v>
      </c>
      <c r="C17" s="203">
        <v>4600</v>
      </c>
      <c r="D17" s="204">
        <v>-3978</v>
      </c>
      <c r="E17" s="200">
        <f aca="true" t="shared" si="0" ref="E17:E25">SUM(C17:D17)</f>
        <v>622</v>
      </c>
    </row>
    <row r="18" spans="1:5" ht="15.75">
      <c r="A18" s="185"/>
      <c r="B18" s="202" t="s">
        <v>849</v>
      </c>
      <c r="C18" s="203">
        <v>1900</v>
      </c>
      <c r="D18" s="204">
        <v>-1867.4</v>
      </c>
      <c r="E18" s="200">
        <f t="shared" si="0"/>
        <v>32.59999999999991</v>
      </c>
    </row>
    <row r="19" spans="1:5" ht="15.75">
      <c r="A19" s="185"/>
      <c r="B19" s="202" t="s">
        <v>850</v>
      </c>
      <c r="C19" s="203">
        <v>2030</v>
      </c>
      <c r="D19" s="204">
        <v>-1820.5</v>
      </c>
      <c r="E19" s="200">
        <f t="shared" si="0"/>
        <v>209.5</v>
      </c>
    </row>
    <row r="20" spans="1:5" ht="15.75">
      <c r="A20" s="185"/>
      <c r="B20" s="199" t="s">
        <v>851</v>
      </c>
      <c r="C20" s="203">
        <v>3950</v>
      </c>
      <c r="D20" s="201">
        <v>-2859.1</v>
      </c>
      <c r="E20" s="200">
        <f t="shared" si="0"/>
        <v>1090.9</v>
      </c>
    </row>
    <row r="21" spans="1:5" ht="15.75">
      <c r="A21" s="185"/>
      <c r="B21" s="199" t="s">
        <v>852</v>
      </c>
      <c r="C21" s="203">
        <v>2860</v>
      </c>
      <c r="D21" s="201">
        <v>-2175.7</v>
      </c>
      <c r="E21" s="200">
        <f t="shared" si="0"/>
        <v>684.3000000000002</v>
      </c>
    </row>
    <row r="22" spans="1:5" ht="15.75">
      <c r="A22" s="185"/>
      <c r="B22" s="199" t="s">
        <v>853</v>
      </c>
      <c r="C22" s="203">
        <v>3420</v>
      </c>
      <c r="D22" s="201">
        <v>-3029.1</v>
      </c>
      <c r="E22" s="200">
        <f t="shared" si="0"/>
        <v>390.9000000000001</v>
      </c>
    </row>
    <row r="23" spans="1:5" ht="15.75">
      <c r="A23" s="185"/>
      <c r="B23" s="202" t="s">
        <v>854</v>
      </c>
      <c r="C23" s="203">
        <f>1370</f>
        <v>1370</v>
      </c>
      <c r="D23" s="204">
        <v>-1261</v>
      </c>
      <c r="E23" s="200">
        <f t="shared" si="0"/>
        <v>109</v>
      </c>
    </row>
    <row r="24" spans="1:5" ht="15.75">
      <c r="A24" s="185"/>
      <c r="B24" s="202" t="s">
        <v>855</v>
      </c>
      <c r="C24" s="203">
        <v>2280</v>
      </c>
      <c r="D24" s="204">
        <v>-1435.3</v>
      </c>
      <c r="E24" s="200">
        <f t="shared" si="0"/>
        <v>844.7</v>
      </c>
    </row>
    <row r="25" spans="1:8" ht="15.75">
      <c r="A25" s="205"/>
      <c r="B25" s="206" t="s">
        <v>856</v>
      </c>
      <c r="C25" s="203">
        <v>4120</v>
      </c>
      <c r="D25" s="201">
        <v>-3806.8</v>
      </c>
      <c r="E25" s="200">
        <f t="shared" si="0"/>
        <v>313.1999999999998</v>
      </c>
      <c r="F25" s="207"/>
      <c r="G25" s="207"/>
      <c r="H25" s="207"/>
    </row>
    <row r="26" spans="1:8" ht="15.75">
      <c r="A26" s="208"/>
      <c r="B26" s="209"/>
      <c r="C26" s="210"/>
      <c r="D26" s="210"/>
      <c r="E26" s="211"/>
      <c r="F26" s="207"/>
      <c r="G26" s="207"/>
      <c r="H26" s="207"/>
    </row>
    <row r="27" spans="1:8" ht="15.75">
      <c r="A27" s="110"/>
      <c r="B27" s="110"/>
      <c r="C27" s="110"/>
      <c r="D27" s="110"/>
      <c r="E27" s="110"/>
      <c r="F27" s="207"/>
      <c r="G27" s="207"/>
      <c r="H27" s="207"/>
    </row>
    <row r="28" spans="1:8" ht="15.75">
      <c r="A28" s="205"/>
      <c r="B28" s="212"/>
      <c r="C28" s="212"/>
      <c r="D28" s="212"/>
      <c r="E28" s="211"/>
      <c r="F28" s="207"/>
      <c r="G28" s="207"/>
      <c r="H28" s="207"/>
    </row>
    <row r="29" spans="1:8" ht="15.75">
      <c r="A29" s="205"/>
      <c r="B29" s="210"/>
      <c r="C29" s="210"/>
      <c r="D29" s="210"/>
      <c r="E29" s="211"/>
      <c r="F29" s="207"/>
      <c r="G29" s="207"/>
      <c r="H29" s="207"/>
    </row>
    <row r="30" spans="1:8" ht="15.75">
      <c r="A30" s="205"/>
      <c r="B30" s="210"/>
      <c r="C30" s="210"/>
      <c r="D30" s="210"/>
      <c r="E30" s="211"/>
      <c r="F30" s="207"/>
      <c r="G30" s="207"/>
      <c r="H30" s="207"/>
    </row>
    <row r="31" spans="1:5" ht="15.75">
      <c r="A31" s="185"/>
      <c r="B31" s="213"/>
      <c r="C31" s="213"/>
      <c r="D31" s="213"/>
      <c r="E31" s="211"/>
    </row>
    <row r="32" spans="1:5" ht="15.75">
      <c r="A32" s="185"/>
      <c r="B32" s="213"/>
      <c r="C32" s="213"/>
      <c r="D32" s="213"/>
      <c r="E32" s="211"/>
    </row>
    <row r="33" spans="1:5" ht="15.75">
      <c r="A33" s="185"/>
      <c r="B33" s="213"/>
      <c r="C33" s="213"/>
      <c r="D33" s="213"/>
      <c r="E33" s="211"/>
    </row>
    <row r="34" spans="1:5" ht="15.75">
      <c r="A34" s="185"/>
      <c r="B34" s="213"/>
      <c r="C34" s="213"/>
      <c r="D34" s="213"/>
      <c r="E34" s="211"/>
    </row>
    <row r="35" spans="1:5" ht="15.75">
      <c r="A35" s="185"/>
      <c r="B35" s="213"/>
      <c r="C35" s="213"/>
      <c r="D35" s="213"/>
      <c r="E35" s="211"/>
    </row>
    <row r="36" spans="2:5" ht="15.75">
      <c r="B36" s="213"/>
      <c r="C36" s="213"/>
      <c r="D36" s="213"/>
      <c r="E36" s="211"/>
    </row>
    <row r="37" spans="2:5" ht="15.75">
      <c r="B37" s="214"/>
      <c r="C37" s="214"/>
      <c r="D37" s="214"/>
      <c r="E37" s="211"/>
    </row>
    <row r="38" spans="2:5" ht="15.75">
      <c r="B38" s="214"/>
      <c r="C38" s="214"/>
      <c r="D38" s="214"/>
      <c r="E38" s="215"/>
    </row>
    <row r="39" spans="2:5" ht="15.75">
      <c r="B39" s="213"/>
      <c r="C39" s="213"/>
      <c r="D39" s="213"/>
      <c r="E39" s="216"/>
    </row>
    <row r="40" spans="2:5" ht="15.75">
      <c r="B40" s="217"/>
      <c r="C40" s="217"/>
      <c r="D40" s="217"/>
      <c r="E40" s="211"/>
    </row>
    <row r="41" spans="2:5" ht="15.75">
      <c r="B41" s="218"/>
      <c r="C41" s="218"/>
      <c r="D41" s="218"/>
      <c r="E41" s="219"/>
    </row>
    <row r="42" spans="2:5" ht="15.75">
      <c r="B42" s="218"/>
      <c r="C42" s="218"/>
      <c r="D42" s="218"/>
      <c r="E42" s="219"/>
    </row>
    <row r="43" spans="2:5" ht="15.75">
      <c r="B43" s="218"/>
      <c r="C43" s="218"/>
      <c r="D43" s="218"/>
      <c r="E43" s="219"/>
    </row>
    <row r="44" spans="2:5" ht="15.75">
      <c r="B44" s="218"/>
      <c r="C44" s="218"/>
      <c r="D44" s="218"/>
      <c r="E44" s="219"/>
    </row>
    <row r="45" spans="2:5" ht="15.75">
      <c r="B45" s="218"/>
      <c r="C45" s="218"/>
      <c r="D45" s="218"/>
      <c r="E45" s="219"/>
    </row>
    <row r="46" spans="2:5" ht="15.75">
      <c r="B46" s="218"/>
      <c r="C46" s="218"/>
      <c r="D46" s="218"/>
      <c r="E46" s="219"/>
    </row>
    <row r="47" spans="2:5" ht="15.75">
      <c r="B47" s="218"/>
      <c r="C47" s="218"/>
      <c r="D47" s="218"/>
      <c r="E47" s="219"/>
    </row>
    <row r="48" spans="2:5" ht="15.75">
      <c r="B48" s="220"/>
      <c r="C48" s="220"/>
      <c r="D48" s="220"/>
      <c r="E48" s="219"/>
    </row>
    <row r="49" spans="2:5" ht="15.75">
      <c r="B49" s="185"/>
      <c r="C49" s="185"/>
      <c r="D49" s="185"/>
      <c r="E49" s="221"/>
    </row>
    <row r="50" ht="15.75">
      <c r="E50" s="222"/>
    </row>
    <row r="51" ht="15.75">
      <c r="E51" s="222"/>
    </row>
    <row r="52" ht="15.75">
      <c r="E52" s="222"/>
    </row>
    <row r="53" ht="15.75">
      <c r="E53" s="222"/>
    </row>
    <row r="54" ht="15.75">
      <c r="E54" s="222"/>
    </row>
    <row r="55" ht="15.75">
      <c r="E55" s="222"/>
    </row>
    <row r="56" ht="15.75">
      <c r="E56" s="222"/>
    </row>
    <row r="57" ht="15.75">
      <c r="E57" s="222"/>
    </row>
    <row r="58" ht="15.75">
      <c r="E58" s="222"/>
    </row>
    <row r="59" ht="15.75">
      <c r="E59" s="222"/>
    </row>
    <row r="60" ht="15.75">
      <c r="E60" s="222"/>
    </row>
    <row r="61" ht="15.75">
      <c r="E61" s="222"/>
    </row>
    <row r="62" ht="15.75">
      <c r="E62" s="222"/>
    </row>
    <row r="63" ht="15.75">
      <c r="E63" s="222"/>
    </row>
    <row r="64" ht="15.75">
      <c r="E64" s="222"/>
    </row>
    <row r="65" ht="15.75">
      <c r="E65" s="222"/>
    </row>
    <row r="66" ht="15.75">
      <c r="E66" s="222"/>
    </row>
    <row r="67" ht="15.75">
      <c r="E67" s="222"/>
    </row>
    <row r="68" ht="15.75">
      <c r="E68" s="222"/>
    </row>
    <row r="69" ht="15.75">
      <c r="E69" s="222"/>
    </row>
    <row r="70" ht="15.75">
      <c r="E70" s="222"/>
    </row>
    <row r="71" ht="15.75">
      <c r="E71" s="222"/>
    </row>
    <row r="72" ht="15.75">
      <c r="E72" s="222"/>
    </row>
    <row r="73" ht="15.75">
      <c r="E73" s="222"/>
    </row>
    <row r="74" ht="15.75">
      <c r="E74" s="222"/>
    </row>
    <row r="75" ht="15.75">
      <c r="E75" s="222"/>
    </row>
    <row r="76" ht="15.75">
      <c r="E76" s="222"/>
    </row>
    <row r="77" ht="15.75">
      <c r="E77" s="222"/>
    </row>
    <row r="78" ht="15.75">
      <c r="E78" s="222"/>
    </row>
    <row r="79" ht="15.75">
      <c r="E79" s="222"/>
    </row>
    <row r="80" ht="15.75">
      <c r="E80" s="222"/>
    </row>
    <row r="81" ht="15.75">
      <c r="E81" s="222"/>
    </row>
    <row r="82" ht="15.75">
      <c r="E82" s="222"/>
    </row>
    <row r="83" ht="15.75">
      <c r="E83" s="222"/>
    </row>
    <row r="84" ht="15.75">
      <c r="E84" s="222"/>
    </row>
    <row r="85" ht="15.75">
      <c r="E85" s="222"/>
    </row>
    <row r="86" ht="15.75">
      <c r="E86" s="222"/>
    </row>
    <row r="87" ht="15.75">
      <c r="E87" s="222"/>
    </row>
    <row r="88" ht="15.75">
      <c r="E88" s="222"/>
    </row>
    <row r="89" ht="15.75">
      <c r="E89" s="222"/>
    </row>
    <row r="90" ht="15.75">
      <c r="E90" s="222"/>
    </row>
    <row r="91" ht="15.75">
      <c r="E91" s="222"/>
    </row>
    <row r="92" ht="15.75">
      <c r="E92" s="222"/>
    </row>
    <row r="93" ht="15.75">
      <c r="E93" s="222"/>
    </row>
    <row r="94" ht="15.75">
      <c r="E94" s="222"/>
    </row>
    <row r="95" ht="15.75">
      <c r="E95" s="222"/>
    </row>
    <row r="96" ht="15.75">
      <c r="E96" s="222"/>
    </row>
    <row r="97" ht="15.75">
      <c r="E97" s="222"/>
    </row>
    <row r="98" ht="15.75">
      <c r="E98" s="222"/>
    </row>
    <row r="99" ht="15.75">
      <c r="E99" s="222"/>
    </row>
    <row r="100" ht="15.75">
      <c r="E100" s="222"/>
    </row>
    <row r="101" ht="15.75">
      <c r="E101" s="222"/>
    </row>
    <row r="102" ht="15.75">
      <c r="E102" s="222"/>
    </row>
    <row r="103" ht="15.75">
      <c r="E103" s="222"/>
    </row>
    <row r="104" ht="15.75">
      <c r="E104" s="222"/>
    </row>
    <row r="105" ht="15.75">
      <c r="E105" s="222"/>
    </row>
    <row r="106" ht="15.75">
      <c r="E106" s="222"/>
    </row>
    <row r="107" ht="15.75">
      <c r="E107" s="222"/>
    </row>
    <row r="108" ht="15.75">
      <c r="E108" s="222"/>
    </row>
    <row r="109" ht="15.75">
      <c r="E109" s="222"/>
    </row>
    <row r="110" ht="15.75">
      <c r="E110" s="222"/>
    </row>
    <row r="111" ht="15.75">
      <c r="E111" s="222"/>
    </row>
    <row r="112" ht="15.75">
      <c r="E112" s="222"/>
    </row>
    <row r="113" ht="15.75">
      <c r="E113" s="222"/>
    </row>
    <row r="114" ht="15.75">
      <c r="E114" s="222"/>
    </row>
    <row r="115" ht="15.75">
      <c r="E115" s="222"/>
    </row>
    <row r="116" ht="15.75">
      <c r="E116" s="222"/>
    </row>
    <row r="117" ht="15.75">
      <c r="E117" s="222"/>
    </row>
    <row r="118" ht="15.75">
      <c r="E118" s="222"/>
    </row>
    <row r="119" ht="15.75">
      <c r="E119" s="222"/>
    </row>
    <row r="120" ht="15.75">
      <c r="E120" s="222"/>
    </row>
    <row r="121" ht="15.75">
      <c r="E121" s="222"/>
    </row>
    <row r="122" ht="15.75">
      <c r="E122" s="222"/>
    </row>
    <row r="123" ht="15.75">
      <c r="E123" s="222"/>
    </row>
    <row r="124" ht="15.75">
      <c r="E124" s="222"/>
    </row>
    <row r="125" ht="15.75">
      <c r="E125" s="222"/>
    </row>
    <row r="126" ht="15.75">
      <c r="E126" s="222"/>
    </row>
    <row r="127" ht="15.75">
      <c r="E127" s="222"/>
    </row>
    <row r="128" ht="15.75">
      <c r="E128" s="222"/>
    </row>
    <row r="129" ht="15.75">
      <c r="E129" s="222"/>
    </row>
    <row r="130" ht="15.75">
      <c r="E130" s="222"/>
    </row>
    <row r="131" ht="15.75">
      <c r="E131" s="222"/>
    </row>
    <row r="132" ht="15.75">
      <c r="E132" s="222"/>
    </row>
    <row r="133" ht="15.75">
      <c r="E133" s="222"/>
    </row>
    <row r="134" ht="15.75">
      <c r="E134" s="222"/>
    </row>
    <row r="135" ht="15.75">
      <c r="E135" s="222"/>
    </row>
    <row r="136" ht="15.75">
      <c r="E136" s="222"/>
    </row>
    <row r="137" ht="15.75">
      <c r="E137" s="222"/>
    </row>
    <row r="138" ht="15.75">
      <c r="E138" s="222"/>
    </row>
    <row r="139" ht="15.75">
      <c r="E139" s="222"/>
    </row>
    <row r="140" ht="15.75">
      <c r="E140" s="222"/>
    </row>
    <row r="141" ht="15.75">
      <c r="E141" s="222"/>
    </row>
    <row r="142" ht="15.75">
      <c r="E142" s="222"/>
    </row>
    <row r="143" ht="15.75">
      <c r="E143" s="222"/>
    </row>
    <row r="144" ht="15.75">
      <c r="E144" s="222"/>
    </row>
    <row r="145" ht="15.75">
      <c r="E145" s="222"/>
    </row>
    <row r="146" ht="15.75">
      <c r="E146" s="222"/>
    </row>
    <row r="147" ht="15.75">
      <c r="E147" s="222"/>
    </row>
    <row r="148" ht="15.75">
      <c r="E148" s="222"/>
    </row>
    <row r="149" ht="15.75">
      <c r="E149" s="222"/>
    </row>
    <row r="150" ht="15.75">
      <c r="E150" s="222"/>
    </row>
    <row r="151" ht="15.75">
      <c r="E151" s="222"/>
    </row>
    <row r="152" ht="15.75">
      <c r="E152" s="222"/>
    </row>
    <row r="153" ht="15.75">
      <c r="E153" s="222"/>
    </row>
    <row r="154" ht="15.75">
      <c r="E154" s="222"/>
    </row>
    <row r="155" ht="15.75">
      <c r="E155" s="222"/>
    </row>
    <row r="156" ht="15.75">
      <c r="E156" s="222"/>
    </row>
    <row r="157" ht="15.75">
      <c r="E157" s="222"/>
    </row>
    <row r="158" ht="15.75">
      <c r="E158" s="222"/>
    </row>
    <row r="159" ht="15.75">
      <c r="E159" s="222"/>
    </row>
    <row r="160" ht="15.75">
      <c r="E160" s="222"/>
    </row>
    <row r="161" ht="15.75">
      <c r="E161" s="222"/>
    </row>
    <row r="162" ht="15.75">
      <c r="E162" s="222"/>
    </row>
    <row r="163" ht="15.75">
      <c r="E163" s="222"/>
    </row>
    <row r="164" ht="15.75">
      <c r="E164" s="222"/>
    </row>
    <row r="165" ht="15.75">
      <c r="E165" s="222"/>
    </row>
    <row r="166" ht="15.75">
      <c r="E166" s="222"/>
    </row>
    <row r="167" ht="15.75">
      <c r="E167" s="222"/>
    </row>
    <row r="168" ht="15.75">
      <c r="E168" s="222"/>
    </row>
    <row r="169" ht="15.75">
      <c r="E169" s="222"/>
    </row>
    <row r="170" ht="15.75">
      <c r="E170" s="222"/>
    </row>
    <row r="171" ht="15.75">
      <c r="E171" s="222"/>
    </row>
    <row r="172" ht="15.75">
      <c r="E172" s="222"/>
    </row>
    <row r="173" ht="15.75">
      <c r="E173" s="222"/>
    </row>
    <row r="174" ht="15.75">
      <c r="E174" s="222"/>
    </row>
    <row r="175" ht="15.75">
      <c r="E175" s="222"/>
    </row>
    <row r="176" ht="15.75">
      <c r="E176" s="222"/>
    </row>
    <row r="177" ht="15.75">
      <c r="E177" s="222"/>
    </row>
    <row r="178" ht="15.75">
      <c r="E178" s="222"/>
    </row>
    <row r="179" ht="15.75">
      <c r="E179" s="222"/>
    </row>
    <row r="180" ht="15.75">
      <c r="E180" s="222"/>
    </row>
    <row r="181" ht="15.75">
      <c r="E181" s="222"/>
    </row>
    <row r="182" ht="15.75">
      <c r="E182" s="222"/>
    </row>
    <row r="183" ht="15.75">
      <c r="E183" s="222"/>
    </row>
    <row r="184" ht="15.75">
      <c r="E184" s="222"/>
    </row>
    <row r="185" ht="15.75">
      <c r="E185" s="222"/>
    </row>
    <row r="186" ht="15.75">
      <c r="E186" s="222"/>
    </row>
    <row r="187" ht="15.75">
      <c r="E187" s="222"/>
    </row>
    <row r="188" ht="15.75">
      <c r="E188" s="222"/>
    </row>
    <row r="189" ht="15.75">
      <c r="E189" s="222"/>
    </row>
    <row r="190" ht="15.75">
      <c r="E190" s="222"/>
    </row>
    <row r="191" ht="15.75">
      <c r="E191" s="222"/>
    </row>
    <row r="192" ht="15.75">
      <c r="E192" s="222"/>
    </row>
    <row r="193" ht="15.75">
      <c r="E193" s="222"/>
    </row>
    <row r="194" ht="15.75">
      <c r="E194" s="222"/>
    </row>
    <row r="195" ht="15.75">
      <c r="E195" s="222"/>
    </row>
    <row r="196" ht="15.75">
      <c r="E196" s="222"/>
    </row>
    <row r="197" ht="15.75">
      <c r="E197" s="222"/>
    </row>
    <row r="198" ht="15.75">
      <c r="E198" s="222"/>
    </row>
    <row r="199" ht="15.75">
      <c r="E199" s="222"/>
    </row>
    <row r="200" ht="15.75">
      <c r="E200" s="222"/>
    </row>
    <row r="201" ht="15.75">
      <c r="E201" s="222"/>
    </row>
    <row r="202" ht="15.75">
      <c r="E202" s="222"/>
    </row>
    <row r="203" ht="15.75">
      <c r="E203" s="222"/>
    </row>
    <row r="204" ht="15.75">
      <c r="E204" s="222"/>
    </row>
    <row r="205" ht="15.75">
      <c r="E205" s="222"/>
    </row>
    <row r="206" ht="15.75">
      <c r="E206" s="222"/>
    </row>
    <row r="207" ht="15.75">
      <c r="E207" s="222"/>
    </row>
    <row r="208" ht="15.75">
      <c r="E208" s="222"/>
    </row>
    <row r="209" ht="15.75">
      <c r="E209" s="222"/>
    </row>
    <row r="210" ht="15.75">
      <c r="E210" s="222"/>
    </row>
    <row r="211" ht="15.75">
      <c r="E211" s="222"/>
    </row>
    <row r="212" ht="15.75">
      <c r="E212" s="222"/>
    </row>
    <row r="213" ht="15.75">
      <c r="E213" s="222"/>
    </row>
    <row r="214" ht="15.75">
      <c r="E214" s="222"/>
    </row>
    <row r="215" ht="15.75">
      <c r="E215" s="222"/>
    </row>
    <row r="216" ht="15.75">
      <c r="E216" s="222"/>
    </row>
    <row r="217" ht="15.75">
      <c r="E217" s="222"/>
    </row>
    <row r="218" ht="15.75">
      <c r="E218" s="222"/>
    </row>
    <row r="219" ht="15.75">
      <c r="E219" s="222"/>
    </row>
    <row r="220" ht="15.75">
      <c r="E220" s="222"/>
    </row>
    <row r="221" ht="15.75">
      <c r="E221" s="222"/>
    </row>
    <row r="222" ht="15.75">
      <c r="E222" s="222"/>
    </row>
    <row r="223" ht="15.75">
      <c r="E223" s="222"/>
    </row>
    <row r="224" ht="15.75">
      <c r="E224" s="222"/>
    </row>
    <row r="225" ht="15.75">
      <c r="E225" s="222"/>
    </row>
    <row r="226" ht="15.75">
      <c r="E226" s="222"/>
    </row>
    <row r="227" ht="15.75">
      <c r="E227" s="222"/>
    </row>
    <row r="228" ht="15.75">
      <c r="E228" s="222"/>
    </row>
    <row r="229" ht="15.75">
      <c r="E229" s="222"/>
    </row>
    <row r="230" ht="15.75">
      <c r="E230" s="222"/>
    </row>
    <row r="231" ht="15.75">
      <c r="E231" s="222"/>
    </row>
    <row r="232" ht="15.75">
      <c r="E232" s="222"/>
    </row>
    <row r="233" ht="15.75">
      <c r="E233" s="222"/>
    </row>
    <row r="234" ht="15.75">
      <c r="E234" s="222"/>
    </row>
    <row r="235" ht="15.75">
      <c r="E235" s="222"/>
    </row>
    <row r="236" ht="15.75">
      <c r="E236" s="222"/>
    </row>
    <row r="237" ht="15.75">
      <c r="E237" s="222"/>
    </row>
    <row r="238" ht="15.75">
      <c r="E238" s="222"/>
    </row>
    <row r="239" ht="15.75">
      <c r="E239" s="222"/>
    </row>
    <row r="240" ht="15.75">
      <c r="E240" s="222"/>
    </row>
    <row r="241" ht="15.75">
      <c r="E241" s="222"/>
    </row>
    <row r="242" ht="15.75">
      <c r="E242" s="222"/>
    </row>
    <row r="243" ht="15.75">
      <c r="E243" s="222"/>
    </row>
    <row r="244" ht="15.75">
      <c r="E244" s="222"/>
    </row>
    <row r="245" ht="15.75">
      <c r="E245" s="222"/>
    </row>
    <row r="246" ht="15.75">
      <c r="E246" s="222"/>
    </row>
    <row r="247" ht="15.75">
      <c r="E247" s="222"/>
    </row>
    <row r="248" ht="15.75">
      <c r="E248" s="222"/>
    </row>
    <row r="249" ht="15.75">
      <c r="E249" s="222"/>
    </row>
    <row r="250" ht="15.75">
      <c r="E250" s="222"/>
    </row>
    <row r="251" ht="15.75">
      <c r="E251" s="222"/>
    </row>
    <row r="252" ht="15.75">
      <c r="E252" s="222"/>
    </row>
    <row r="253" ht="15.75">
      <c r="E253" s="222"/>
    </row>
    <row r="254" ht="15.75">
      <c r="E254" s="222"/>
    </row>
    <row r="255" ht="15.75">
      <c r="E255" s="222"/>
    </row>
    <row r="256" ht="15.75">
      <c r="E256" s="222"/>
    </row>
    <row r="257" ht="15.75">
      <c r="E257" s="222"/>
    </row>
    <row r="258" ht="15.75">
      <c r="E258" s="222"/>
    </row>
    <row r="259" ht="15.75">
      <c r="E259" s="222"/>
    </row>
    <row r="260" ht="15.75">
      <c r="E260" s="222"/>
    </row>
    <row r="261" ht="15.75">
      <c r="E261" s="222"/>
    </row>
    <row r="262" ht="15.75">
      <c r="E262" s="222"/>
    </row>
    <row r="263" ht="15.75">
      <c r="E263" s="222"/>
    </row>
    <row r="264" ht="15.75">
      <c r="E264" s="222"/>
    </row>
    <row r="265" ht="15.75">
      <c r="E265" s="222"/>
    </row>
    <row r="266" ht="15.75">
      <c r="E266" s="222"/>
    </row>
    <row r="267" ht="15.75">
      <c r="E267" s="222"/>
    </row>
    <row r="268" ht="15.75">
      <c r="E268" s="222"/>
    </row>
    <row r="269" ht="15.75">
      <c r="E269" s="222"/>
    </row>
    <row r="270" ht="15.75">
      <c r="E270" s="222"/>
    </row>
    <row r="271" ht="15.75">
      <c r="E271" s="222"/>
    </row>
    <row r="272" ht="15.75">
      <c r="E272" s="222"/>
    </row>
    <row r="273" ht="15.75">
      <c r="E273" s="222"/>
    </row>
    <row r="274" ht="15.75">
      <c r="E274" s="222"/>
    </row>
    <row r="275" ht="15.75">
      <c r="E275" s="222"/>
    </row>
    <row r="276" ht="15.75">
      <c r="E276" s="222"/>
    </row>
    <row r="277" ht="15.75">
      <c r="E277" s="222"/>
    </row>
    <row r="278" ht="15.75">
      <c r="E278" s="222"/>
    </row>
    <row r="279" ht="15.75">
      <c r="E279" s="222"/>
    </row>
    <row r="280" ht="15.75">
      <c r="E280" s="222"/>
    </row>
    <row r="281" ht="15.75">
      <c r="E281" s="222"/>
    </row>
    <row r="282" ht="15.75">
      <c r="E282" s="222"/>
    </row>
    <row r="283" ht="15.75">
      <c r="E283" s="222"/>
    </row>
    <row r="284" ht="15.75">
      <c r="E284" s="222"/>
    </row>
    <row r="285" ht="15.75">
      <c r="E285" s="222"/>
    </row>
    <row r="286" ht="15.75">
      <c r="E286" s="222"/>
    </row>
    <row r="287" ht="15.75">
      <c r="E287" s="222"/>
    </row>
    <row r="288" ht="15.75">
      <c r="E288" s="222"/>
    </row>
    <row r="289" ht="15.75">
      <c r="E289" s="222"/>
    </row>
    <row r="290" ht="15.75">
      <c r="E290" s="222"/>
    </row>
    <row r="291" ht="15.75">
      <c r="E291" s="222"/>
    </row>
    <row r="292" ht="15.75">
      <c r="E292" s="222"/>
    </row>
    <row r="293" ht="15.75">
      <c r="E293" s="222"/>
    </row>
    <row r="294" ht="15.75">
      <c r="E294" s="222"/>
    </row>
    <row r="295" ht="15.75">
      <c r="E295" s="222"/>
    </row>
    <row r="296" ht="15.75">
      <c r="E296" s="222"/>
    </row>
    <row r="297" ht="15.75">
      <c r="E297" s="222"/>
    </row>
    <row r="298" ht="15.75">
      <c r="E298" s="222"/>
    </row>
    <row r="299" ht="15.75">
      <c r="E299" s="222"/>
    </row>
    <row r="300" ht="15.75">
      <c r="E300" s="222"/>
    </row>
    <row r="301" ht="15.75">
      <c r="E301" s="222"/>
    </row>
    <row r="302" ht="15.75">
      <c r="E302" s="222"/>
    </row>
    <row r="303" ht="15.75">
      <c r="E303" s="222"/>
    </row>
    <row r="304" ht="15.75">
      <c r="E304" s="222"/>
    </row>
    <row r="305" ht="15.75">
      <c r="E305" s="222"/>
    </row>
    <row r="306" ht="15.75">
      <c r="E306" s="222"/>
    </row>
    <row r="307" ht="15.75">
      <c r="E307" s="222"/>
    </row>
    <row r="308" ht="15.75">
      <c r="E308" s="222"/>
    </row>
    <row r="309" ht="15.75">
      <c r="E309" s="222"/>
    </row>
    <row r="310" ht="15.75">
      <c r="E310" s="222"/>
    </row>
    <row r="311" ht="15.75">
      <c r="E311" s="222"/>
    </row>
    <row r="312" ht="15.75">
      <c r="E312" s="222"/>
    </row>
    <row r="313" ht="15.75">
      <c r="E313" s="222"/>
    </row>
    <row r="314" ht="15.75">
      <c r="E314" s="222"/>
    </row>
    <row r="315" ht="15.75">
      <c r="E315" s="222"/>
    </row>
    <row r="316" ht="15.75">
      <c r="E316" s="222"/>
    </row>
    <row r="317" ht="15.75">
      <c r="E317" s="222"/>
    </row>
    <row r="318" ht="15.75">
      <c r="E318" s="222"/>
    </row>
    <row r="319" ht="15.75">
      <c r="E319" s="222"/>
    </row>
    <row r="320" ht="15.75">
      <c r="E320" s="222"/>
    </row>
    <row r="321" ht="15.75">
      <c r="E321" s="222"/>
    </row>
    <row r="322" ht="15.75">
      <c r="E322" s="222"/>
    </row>
    <row r="323" ht="15.75">
      <c r="E323" s="222"/>
    </row>
    <row r="324" ht="15.75">
      <c r="E324" s="222"/>
    </row>
    <row r="325" ht="15.75">
      <c r="E325" s="222"/>
    </row>
    <row r="326" ht="15.75">
      <c r="E326" s="222"/>
    </row>
    <row r="327" ht="15.75">
      <c r="E327" s="222"/>
    </row>
    <row r="328" ht="15.75">
      <c r="E328" s="222"/>
    </row>
    <row r="329" ht="15.75">
      <c r="E329" s="222"/>
    </row>
    <row r="330" ht="15.75">
      <c r="E330" s="222"/>
    </row>
    <row r="331" ht="15.75">
      <c r="E331" s="222"/>
    </row>
    <row r="332" ht="15.75">
      <c r="E332" s="222"/>
    </row>
    <row r="333" ht="15.75">
      <c r="E333" s="222"/>
    </row>
    <row r="334" ht="15.75">
      <c r="E334" s="222"/>
    </row>
    <row r="335" ht="15.75">
      <c r="E335" s="222"/>
    </row>
    <row r="336" ht="15.75">
      <c r="E336" s="222"/>
    </row>
    <row r="337" ht="15.75">
      <c r="E337" s="222"/>
    </row>
    <row r="338" ht="15.75">
      <c r="E338" s="222"/>
    </row>
    <row r="339" ht="15.75">
      <c r="E339" s="222"/>
    </row>
    <row r="340" ht="15.75">
      <c r="E340" s="222"/>
    </row>
    <row r="341" ht="15.75">
      <c r="E341" s="222"/>
    </row>
    <row r="342" ht="15.75">
      <c r="E342" s="222"/>
    </row>
    <row r="343" ht="15.75">
      <c r="E343" s="222"/>
    </row>
    <row r="344" ht="15.75">
      <c r="E344" s="222"/>
    </row>
    <row r="345" ht="15.75">
      <c r="E345" s="222"/>
    </row>
    <row r="346" ht="15.75">
      <c r="E346" s="222"/>
    </row>
    <row r="347" ht="15.75">
      <c r="E347" s="222"/>
    </row>
    <row r="348" ht="15.75">
      <c r="E348" s="222"/>
    </row>
    <row r="349" ht="15.75">
      <c r="E349" s="222"/>
    </row>
    <row r="350" ht="15.75">
      <c r="E350" s="222"/>
    </row>
    <row r="351" ht="15.75">
      <c r="E351" s="222"/>
    </row>
    <row r="352" ht="15.75">
      <c r="E352" s="222"/>
    </row>
    <row r="353" ht="15.75">
      <c r="E353" s="222"/>
    </row>
    <row r="354" ht="15.75">
      <c r="E354" s="222"/>
    </row>
    <row r="355" ht="15.75">
      <c r="E355" s="222"/>
    </row>
    <row r="356" ht="15.75">
      <c r="E356" s="222"/>
    </row>
    <row r="357" ht="15.75">
      <c r="E357" s="222"/>
    </row>
    <row r="358" ht="15.75">
      <c r="E358" s="222"/>
    </row>
    <row r="359" ht="15.75">
      <c r="E359" s="222"/>
    </row>
    <row r="360" ht="15.75">
      <c r="E360" s="222"/>
    </row>
    <row r="361" ht="15.75">
      <c r="E361" s="222"/>
    </row>
    <row r="362" ht="15.75">
      <c r="E362" s="222"/>
    </row>
    <row r="363" ht="15.75">
      <c r="E363" s="222"/>
    </row>
    <row r="364" ht="15.75">
      <c r="E364" s="222"/>
    </row>
    <row r="365" ht="15.75">
      <c r="E365" s="222"/>
    </row>
    <row r="366" ht="15.75">
      <c r="E366" s="222"/>
    </row>
    <row r="367" ht="15.75">
      <c r="E367" s="222"/>
    </row>
    <row r="368" ht="15.75">
      <c r="E368" s="222"/>
    </row>
    <row r="369" ht="15.75">
      <c r="E369" s="222"/>
    </row>
    <row r="370" ht="15.75">
      <c r="E370" s="222"/>
    </row>
    <row r="371" ht="15.75">
      <c r="E371" s="222"/>
    </row>
    <row r="372" ht="15.75">
      <c r="E372" s="222"/>
    </row>
    <row r="373" ht="15.75">
      <c r="E373" s="222"/>
    </row>
    <row r="374" ht="15.75">
      <c r="E374" s="222"/>
    </row>
    <row r="375" ht="15.75">
      <c r="E375" s="222"/>
    </row>
    <row r="376" ht="15.75">
      <c r="E376" s="222"/>
    </row>
    <row r="377" ht="15.75">
      <c r="E377" s="222"/>
    </row>
    <row r="378" ht="15.75">
      <c r="E378" s="222"/>
    </row>
    <row r="379" ht="15.75">
      <c r="E379" s="222"/>
    </row>
    <row r="380" ht="15.75">
      <c r="E380" s="222"/>
    </row>
    <row r="381" ht="15.75">
      <c r="E381" s="222"/>
    </row>
    <row r="382" ht="15.75">
      <c r="E382" s="222"/>
    </row>
    <row r="383" ht="15.75">
      <c r="E383" s="222"/>
    </row>
    <row r="384" ht="15.75">
      <c r="E384" s="222"/>
    </row>
    <row r="385" ht="15.75">
      <c r="E385" s="222"/>
    </row>
    <row r="386" ht="15.75">
      <c r="E386" s="222"/>
    </row>
    <row r="387" ht="15.75">
      <c r="E387" s="222"/>
    </row>
    <row r="388" ht="15.75">
      <c r="E388" s="222"/>
    </row>
    <row r="389" ht="15.75">
      <c r="E389" s="222"/>
    </row>
    <row r="390" ht="15.75">
      <c r="E390" s="222"/>
    </row>
    <row r="391" ht="15.75">
      <c r="E391" s="222"/>
    </row>
    <row r="392" ht="15.75">
      <c r="E392" s="222"/>
    </row>
    <row r="393" ht="15.75">
      <c r="E393" s="222"/>
    </row>
    <row r="394" ht="15.75">
      <c r="E394" s="222"/>
    </row>
    <row r="395" ht="15.75">
      <c r="E395" s="222"/>
    </row>
    <row r="396" ht="15.75">
      <c r="E396" s="222"/>
    </row>
    <row r="397" ht="15.75">
      <c r="E397" s="222"/>
    </row>
    <row r="398" ht="15.75">
      <c r="E398" s="222"/>
    </row>
    <row r="399" ht="15.75">
      <c r="E399" s="222"/>
    </row>
    <row r="400" ht="15.75">
      <c r="E400" s="222"/>
    </row>
    <row r="401" ht="15.75">
      <c r="E401" s="222"/>
    </row>
    <row r="402" ht="15.75">
      <c r="E402" s="222"/>
    </row>
    <row r="403" ht="15.75">
      <c r="E403" s="222"/>
    </row>
    <row r="404" ht="15.75">
      <c r="E404" s="222"/>
    </row>
    <row r="405" ht="15.75">
      <c r="E405" s="222"/>
    </row>
    <row r="406" ht="15.75">
      <c r="E406" s="222"/>
    </row>
    <row r="407" ht="15.75">
      <c r="E407" s="222"/>
    </row>
    <row r="408" ht="15.75">
      <c r="E408" s="222"/>
    </row>
    <row r="409" ht="15.75">
      <c r="E409" s="222"/>
    </row>
    <row r="410" ht="15.75">
      <c r="E410" s="222"/>
    </row>
    <row r="411" ht="15.75">
      <c r="E411" s="222"/>
    </row>
    <row r="412" ht="15.75">
      <c r="E412" s="222"/>
    </row>
    <row r="413" ht="15.75">
      <c r="E413" s="222"/>
    </row>
    <row r="414" ht="15.75">
      <c r="E414" s="222"/>
    </row>
    <row r="415" ht="15.75">
      <c r="E415" s="222"/>
    </row>
    <row r="416" ht="15.75">
      <c r="E416" s="222"/>
    </row>
    <row r="417" ht="15.75">
      <c r="E417" s="222"/>
    </row>
    <row r="418" ht="15.75">
      <c r="E418" s="222"/>
    </row>
    <row r="419" ht="15.75">
      <c r="E419" s="222"/>
    </row>
    <row r="420" ht="15.75">
      <c r="E420" s="222"/>
    </row>
    <row r="421" ht="15.75">
      <c r="E421" s="222"/>
    </row>
    <row r="422" ht="15.75">
      <c r="E422" s="222"/>
    </row>
    <row r="423" ht="15.75">
      <c r="E423" s="222"/>
    </row>
    <row r="424" ht="15.75">
      <c r="E424" s="222"/>
    </row>
    <row r="425" ht="15.75">
      <c r="E425" s="222"/>
    </row>
    <row r="426" ht="15.75">
      <c r="E426" s="222"/>
    </row>
    <row r="427" ht="15.75">
      <c r="E427" s="222"/>
    </row>
    <row r="428" ht="15.75">
      <c r="E428" s="222"/>
    </row>
    <row r="429" ht="15.75">
      <c r="E429" s="222"/>
    </row>
    <row r="430" ht="15.75">
      <c r="E430" s="222"/>
    </row>
    <row r="431" ht="15.75">
      <c r="E431" s="222"/>
    </row>
    <row r="432" ht="15.75">
      <c r="E432" s="222"/>
    </row>
    <row r="433" ht="15.75">
      <c r="E433" s="222"/>
    </row>
    <row r="434" ht="15.75">
      <c r="E434" s="222"/>
    </row>
    <row r="435" ht="15.75">
      <c r="E435" s="222"/>
    </row>
    <row r="436" ht="15.75">
      <c r="E436" s="222"/>
    </row>
    <row r="437" ht="15.75">
      <c r="E437" s="222"/>
    </row>
    <row r="438" ht="15.75">
      <c r="E438" s="222"/>
    </row>
    <row r="439" ht="15.75">
      <c r="E439" s="222"/>
    </row>
    <row r="440" ht="15.75">
      <c r="E440" s="222"/>
    </row>
    <row r="441" ht="15.75">
      <c r="E441" s="222"/>
    </row>
    <row r="442" ht="15.75">
      <c r="E442" s="222"/>
    </row>
    <row r="443" ht="15.75">
      <c r="E443" s="222"/>
    </row>
    <row r="444" ht="15.75">
      <c r="E444" s="222"/>
    </row>
    <row r="445" ht="15.75">
      <c r="E445" s="222"/>
    </row>
    <row r="446" ht="15.75">
      <c r="E446" s="222"/>
    </row>
    <row r="447" ht="15.75">
      <c r="E447" s="222"/>
    </row>
    <row r="448" ht="15.75">
      <c r="E448" s="222"/>
    </row>
    <row r="449" ht="15.75">
      <c r="E449" s="222"/>
    </row>
    <row r="450" ht="15.75">
      <c r="E450" s="222"/>
    </row>
    <row r="451" ht="15.75">
      <c r="E451" s="222"/>
    </row>
    <row r="452" ht="15.75">
      <c r="E452" s="222"/>
    </row>
    <row r="453" ht="15.75">
      <c r="E453" s="222"/>
    </row>
    <row r="454" ht="15.75">
      <c r="E454" s="222"/>
    </row>
    <row r="455" ht="15.75">
      <c r="E455" s="222"/>
    </row>
    <row r="456" ht="15.75">
      <c r="E456" s="222"/>
    </row>
    <row r="457" ht="15.75">
      <c r="E457" s="222"/>
    </row>
    <row r="458" ht="15.75">
      <c r="E458" s="222"/>
    </row>
    <row r="459" ht="15.75">
      <c r="E459" s="222"/>
    </row>
    <row r="460" ht="15.75">
      <c r="E460" s="222"/>
    </row>
    <row r="461" ht="15.75">
      <c r="E461" s="222"/>
    </row>
    <row r="462" ht="15.75">
      <c r="E462" s="222"/>
    </row>
    <row r="463" ht="15.75">
      <c r="E463" s="222"/>
    </row>
    <row r="464" ht="15.75">
      <c r="E464" s="222"/>
    </row>
    <row r="465" ht="15.75">
      <c r="E465" s="222"/>
    </row>
    <row r="466" ht="15.75">
      <c r="E466" s="222"/>
    </row>
    <row r="467" ht="15.75">
      <c r="E467" s="222"/>
    </row>
    <row r="468" ht="15.75">
      <c r="E468" s="222"/>
    </row>
    <row r="469" ht="15.75">
      <c r="E469" s="222"/>
    </row>
    <row r="470" ht="15.75">
      <c r="E470" s="222"/>
    </row>
    <row r="471" ht="15.75">
      <c r="E471" s="222"/>
    </row>
    <row r="472" ht="15.75">
      <c r="E472" s="222"/>
    </row>
    <row r="473" ht="15.75">
      <c r="E473" s="222"/>
    </row>
    <row r="474" ht="15.75">
      <c r="E474" s="222"/>
    </row>
    <row r="475" ht="15.75">
      <c r="E475" s="222"/>
    </row>
    <row r="476" ht="15.75">
      <c r="E476" s="222"/>
    </row>
    <row r="477" ht="15.75">
      <c r="E477" s="222"/>
    </row>
    <row r="478" ht="15.75">
      <c r="E478" s="222"/>
    </row>
    <row r="479" ht="15.75">
      <c r="E479" s="222"/>
    </row>
    <row r="480" ht="15.75">
      <c r="E480" s="222"/>
    </row>
    <row r="481" ht="15.75">
      <c r="E481" s="222"/>
    </row>
    <row r="482" ht="15.75">
      <c r="E482" s="222"/>
    </row>
    <row r="483" ht="15.75">
      <c r="E483" s="222"/>
    </row>
    <row r="484" ht="15.75">
      <c r="E484" s="222"/>
    </row>
    <row r="485" ht="15.75">
      <c r="E485" s="222"/>
    </row>
    <row r="486" ht="15.75">
      <c r="E486" s="222"/>
    </row>
    <row r="487" ht="15.75">
      <c r="E487" s="222"/>
    </row>
    <row r="488" ht="15.75">
      <c r="E488" s="222"/>
    </row>
    <row r="489" ht="15.75">
      <c r="E489" s="222"/>
    </row>
    <row r="490" ht="15.75">
      <c r="E490" s="222"/>
    </row>
    <row r="491" ht="15.75">
      <c r="E491" s="222"/>
    </row>
    <row r="492" ht="15.75">
      <c r="E492" s="222"/>
    </row>
    <row r="493" ht="15.75">
      <c r="E493" s="222"/>
    </row>
    <row r="494" ht="15.75">
      <c r="E494" s="222"/>
    </row>
    <row r="495" ht="15.75">
      <c r="E495" s="222"/>
    </row>
    <row r="496" ht="15.75">
      <c r="E496" s="222"/>
    </row>
    <row r="497" ht="15.75">
      <c r="E497" s="222"/>
    </row>
    <row r="498" ht="15.75">
      <c r="E498" s="222"/>
    </row>
    <row r="499" ht="15.75">
      <c r="E499" s="222"/>
    </row>
    <row r="500" ht="15.75">
      <c r="E500" s="222"/>
    </row>
    <row r="501" ht="15.75">
      <c r="E501" s="222"/>
    </row>
    <row r="502" ht="15.75">
      <c r="E502" s="222"/>
    </row>
    <row r="503" ht="15.75">
      <c r="E503" s="222"/>
    </row>
    <row r="504" ht="15.75">
      <c r="E504" s="222"/>
    </row>
    <row r="505" ht="15.75">
      <c r="E505" s="222"/>
    </row>
    <row r="506" ht="15.75">
      <c r="E506" s="222"/>
    </row>
    <row r="507" ht="15.75">
      <c r="E507" s="222"/>
    </row>
    <row r="508" ht="15.75">
      <c r="E508" s="222"/>
    </row>
    <row r="509" ht="15.75">
      <c r="E509" s="222"/>
    </row>
    <row r="510" ht="15.75">
      <c r="E510" s="222"/>
    </row>
    <row r="511" ht="15.75">
      <c r="E511" s="222"/>
    </row>
    <row r="512" ht="15.75">
      <c r="E512" s="222"/>
    </row>
    <row r="513" ht="15.75">
      <c r="E513" s="222"/>
    </row>
    <row r="514" ht="15.75">
      <c r="E514" s="222"/>
    </row>
    <row r="515" ht="15.75">
      <c r="E515" s="222"/>
    </row>
    <row r="516" ht="15.75">
      <c r="E516" s="222"/>
    </row>
    <row r="517" ht="15.75">
      <c r="E517" s="222"/>
    </row>
    <row r="518" ht="15.75">
      <c r="E518" s="222"/>
    </row>
    <row r="519" ht="15.75">
      <c r="E519" s="222"/>
    </row>
    <row r="520" ht="15.75">
      <c r="E520" s="222"/>
    </row>
    <row r="521" ht="15.75">
      <c r="E521" s="222"/>
    </row>
    <row r="522" ht="15.75">
      <c r="E522" s="222"/>
    </row>
    <row r="523" ht="15.75">
      <c r="E523" s="222"/>
    </row>
    <row r="524" ht="15.75">
      <c r="E524" s="222"/>
    </row>
    <row r="525" ht="15.75">
      <c r="E525" s="222"/>
    </row>
    <row r="526" ht="15.75">
      <c r="E526" s="222"/>
    </row>
    <row r="527" ht="15.75">
      <c r="E527" s="222"/>
    </row>
    <row r="528" ht="15.75">
      <c r="E528" s="222"/>
    </row>
    <row r="529" ht="15.75">
      <c r="E529" s="222"/>
    </row>
    <row r="530" ht="15.75">
      <c r="E530" s="222"/>
    </row>
    <row r="531" ht="15.75">
      <c r="E531" s="222"/>
    </row>
    <row r="532" ht="15.75">
      <c r="E532" s="222"/>
    </row>
    <row r="533" ht="15.75">
      <c r="E533" s="222"/>
    </row>
    <row r="534" ht="15.75">
      <c r="E534" s="222"/>
    </row>
    <row r="535" ht="15.75">
      <c r="E535" s="222"/>
    </row>
    <row r="536" ht="15.75">
      <c r="E536" s="222"/>
    </row>
    <row r="537" ht="15.75">
      <c r="E537" s="222"/>
    </row>
    <row r="538" ht="15.75">
      <c r="E538" s="222"/>
    </row>
    <row r="539" ht="15.75">
      <c r="E539" s="222"/>
    </row>
    <row r="540" ht="15.75">
      <c r="E540" s="222"/>
    </row>
    <row r="541" ht="15.75">
      <c r="E541" s="222"/>
    </row>
    <row r="542" ht="15.75">
      <c r="E542" s="222"/>
    </row>
    <row r="543" ht="15.75">
      <c r="E543" s="222"/>
    </row>
    <row r="544" ht="15.75">
      <c r="E544" s="222"/>
    </row>
    <row r="545" ht="15.75">
      <c r="E545" s="222"/>
    </row>
    <row r="546" ht="15.75">
      <c r="E546" s="222"/>
    </row>
    <row r="547" ht="15.75">
      <c r="E547" s="222"/>
    </row>
    <row r="548" ht="15.75">
      <c r="E548" s="222"/>
    </row>
    <row r="549" ht="15.75">
      <c r="E549" s="222"/>
    </row>
    <row r="550" ht="15.75">
      <c r="E550" s="222"/>
    </row>
    <row r="551" ht="15.75">
      <c r="E551" s="222"/>
    </row>
    <row r="552" ht="15.75">
      <c r="E552" s="222"/>
    </row>
    <row r="553" ht="15.75">
      <c r="E553" s="222"/>
    </row>
    <row r="554" ht="15.75">
      <c r="E554" s="222"/>
    </row>
    <row r="555" ht="15.75">
      <c r="E555" s="222"/>
    </row>
    <row r="556" ht="15.75">
      <c r="E556" s="222"/>
    </row>
    <row r="557" ht="15.75">
      <c r="E557" s="222"/>
    </row>
    <row r="558" ht="15.75">
      <c r="E558" s="222"/>
    </row>
    <row r="559" ht="15.75">
      <c r="E559" s="222"/>
    </row>
    <row r="560" ht="15.75">
      <c r="E560" s="222"/>
    </row>
    <row r="561" ht="15.75">
      <c r="E561" s="222"/>
    </row>
    <row r="562" ht="15.75">
      <c r="E562" s="222"/>
    </row>
    <row r="563" ht="15.75">
      <c r="E563" s="222"/>
    </row>
    <row r="564" ht="15.75">
      <c r="E564" s="222"/>
    </row>
    <row r="565" ht="15.75">
      <c r="E565" s="222"/>
    </row>
    <row r="566" ht="15.75">
      <c r="E566" s="222"/>
    </row>
    <row r="567" ht="15.75">
      <c r="E567" s="222"/>
    </row>
    <row r="568" ht="15.75">
      <c r="E568" s="222"/>
    </row>
    <row r="569" ht="15.75">
      <c r="E569" s="222"/>
    </row>
    <row r="570" ht="15.75">
      <c r="E570" s="222"/>
    </row>
    <row r="571" ht="15.75">
      <c r="E571" s="222"/>
    </row>
    <row r="572" ht="15.75">
      <c r="E572" s="222"/>
    </row>
    <row r="573" ht="15.75">
      <c r="E573" s="222"/>
    </row>
    <row r="574" ht="15.75">
      <c r="E574" s="222"/>
    </row>
    <row r="575" ht="15.75">
      <c r="E575" s="222"/>
    </row>
    <row r="576" ht="15.75">
      <c r="E576" s="222"/>
    </row>
    <row r="577" ht="15.75">
      <c r="E577" s="222"/>
    </row>
    <row r="578" ht="15.75">
      <c r="E578" s="222"/>
    </row>
    <row r="579" ht="15.75">
      <c r="E579" s="222"/>
    </row>
    <row r="580" ht="15.75">
      <c r="E580" s="222"/>
    </row>
    <row r="581" ht="15.75">
      <c r="E581" s="222"/>
    </row>
    <row r="582" ht="15.75">
      <c r="E582" s="222"/>
    </row>
    <row r="583" ht="15.75">
      <c r="E583" s="222"/>
    </row>
    <row r="584" ht="15.75">
      <c r="E584" s="222"/>
    </row>
    <row r="585" ht="15.75">
      <c r="E585" s="222"/>
    </row>
    <row r="586" ht="15.75">
      <c r="E586" s="222"/>
    </row>
    <row r="587" ht="15.75">
      <c r="E587" s="222"/>
    </row>
    <row r="588" ht="15.75">
      <c r="E588" s="222"/>
    </row>
    <row r="589" ht="15.75">
      <c r="E589" s="222"/>
    </row>
    <row r="590" ht="15.75">
      <c r="E590" s="222"/>
    </row>
    <row r="591" ht="15.75">
      <c r="E591" s="222"/>
    </row>
    <row r="592" ht="15.75">
      <c r="E592" s="222"/>
    </row>
    <row r="593" ht="15.75">
      <c r="E593" s="222"/>
    </row>
    <row r="594" ht="15.75">
      <c r="E594" s="222"/>
    </row>
    <row r="595" ht="15.75">
      <c r="E595" s="222"/>
    </row>
    <row r="596" ht="15.75">
      <c r="E596" s="222"/>
    </row>
    <row r="597" ht="15.75">
      <c r="E597" s="222"/>
    </row>
    <row r="598" ht="15.75">
      <c r="E598" s="222"/>
    </row>
    <row r="599" ht="15.75">
      <c r="E599" s="222"/>
    </row>
    <row r="600" ht="15.75">
      <c r="E600" s="222"/>
    </row>
    <row r="601" ht="15.75">
      <c r="E601" s="222"/>
    </row>
    <row r="602" ht="15.75">
      <c r="E602" s="222"/>
    </row>
    <row r="603" ht="15.75">
      <c r="E603" s="222"/>
    </row>
    <row r="604" ht="15.75">
      <c r="E604" s="222"/>
    </row>
    <row r="605" ht="15.75">
      <c r="E605" s="222"/>
    </row>
    <row r="606" ht="15.75">
      <c r="E606" s="222"/>
    </row>
    <row r="607" ht="15.75">
      <c r="E607" s="222"/>
    </row>
    <row r="608" ht="15.75">
      <c r="E608" s="222"/>
    </row>
    <row r="609" ht="15.75">
      <c r="E609" s="222"/>
    </row>
    <row r="610" ht="15.75">
      <c r="E610" s="222"/>
    </row>
    <row r="611" ht="15.75">
      <c r="E611" s="222"/>
    </row>
    <row r="612" ht="15.75">
      <c r="E612" s="222"/>
    </row>
    <row r="613" ht="15.75">
      <c r="E613" s="222"/>
    </row>
    <row r="614" ht="15.75">
      <c r="E614" s="222"/>
    </row>
    <row r="615" ht="15.75">
      <c r="E615" s="222"/>
    </row>
    <row r="616" ht="15.75">
      <c r="E616" s="222"/>
    </row>
    <row r="617" ht="15.75">
      <c r="E617" s="222"/>
    </row>
    <row r="618" ht="15.75">
      <c r="E618" s="222"/>
    </row>
    <row r="619" ht="15.75">
      <c r="E619" s="222"/>
    </row>
    <row r="620" ht="15.75">
      <c r="E620" s="222"/>
    </row>
    <row r="621" ht="15.75">
      <c r="E621" s="222"/>
    </row>
    <row r="622" ht="15.75">
      <c r="E622" s="222"/>
    </row>
    <row r="623" ht="15.75">
      <c r="E623" s="222"/>
    </row>
    <row r="624" ht="15.75">
      <c r="E624" s="222"/>
    </row>
    <row r="625" ht="15.75">
      <c r="E625" s="222"/>
    </row>
    <row r="626" ht="15.75">
      <c r="E626" s="222"/>
    </row>
    <row r="627" ht="15.75">
      <c r="E627" s="222"/>
    </row>
    <row r="628" ht="15.75">
      <c r="E628" s="222"/>
    </row>
    <row r="629" ht="15.75">
      <c r="E629" s="222"/>
    </row>
    <row r="630" ht="15.75">
      <c r="E630" s="222"/>
    </row>
    <row r="631" ht="15.75">
      <c r="E631" s="222"/>
    </row>
    <row r="632" ht="15.75">
      <c r="E632" s="222"/>
    </row>
    <row r="633" ht="15.75">
      <c r="E633" s="222"/>
    </row>
    <row r="634" ht="15.75">
      <c r="E634" s="222"/>
    </row>
    <row r="635" ht="15.75">
      <c r="E635" s="222"/>
    </row>
    <row r="636" ht="15.75">
      <c r="E636" s="222"/>
    </row>
    <row r="637" ht="15.75">
      <c r="E637" s="222"/>
    </row>
    <row r="638" ht="15.75">
      <c r="E638" s="222"/>
    </row>
    <row r="639" ht="15.75">
      <c r="E639" s="222"/>
    </row>
    <row r="640" ht="15.75">
      <c r="E640" s="222"/>
    </row>
    <row r="641" ht="15.75">
      <c r="E641" s="222"/>
    </row>
    <row r="642" ht="15.75">
      <c r="E642" s="222"/>
    </row>
    <row r="643" ht="15.75">
      <c r="E643" s="222"/>
    </row>
    <row r="644" ht="15.75">
      <c r="E644" s="222"/>
    </row>
    <row r="645" ht="15.75">
      <c r="E645" s="222"/>
    </row>
    <row r="646" ht="15.75">
      <c r="E646" s="222"/>
    </row>
    <row r="647" ht="15.75">
      <c r="E647" s="222"/>
    </row>
    <row r="648" ht="15.75">
      <c r="E648" s="222"/>
    </row>
    <row r="649" ht="15.75">
      <c r="E649" s="222"/>
    </row>
    <row r="650" ht="15.75">
      <c r="E650" s="222"/>
    </row>
    <row r="651" ht="15.75">
      <c r="E651" s="222"/>
    </row>
    <row r="652" ht="15.75">
      <c r="E652" s="222"/>
    </row>
    <row r="653" ht="15.75">
      <c r="E653" s="222"/>
    </row>
    <row r="654" ht="15.75">
      <c r="E654" s="222"/>
    </row>
    <row r="655" ht="15.75">
      <c r="E655" s="222"/>
    </row>
    <row r="656" ht="15.75">
      <c r="E656" s="222"/>
    </row>
    <row r="657" ht="15.75">
      <c r="E657" s="222"/>
    </row>
    <row r="658" ht="15.75">
      <c r="E658" s="222"/>
    </row>
    <row r="659" ht="15.75">
      <c r="E659" s="222"/>
    </row>
    <row r="660" ht="15.75">
      <c r="E660" s="222"/>
    </row>
    <row r="661" ht="15.75">
      <c r="E661" s="222"/>
    </row>
    <row r="662" ht="15.75">
      <c r="E662" s="222"/>
    </row>
    <row r="663" ht="15.75">
      <c r="E663" s="222"/>
    </row>
    <row r="664" ht="15.75">
      <c r="E664" s="222"/>
    </row>
    <row r="665" ht="15.75">
      <c r="E665" s="222"/>
    </row>
    <row r="666" ht="15.75">
      <c r="E666" s="222"/>
    </row>
    <row r="667" ht="15.75">
      <c r="E667" s="222"/>
    </row>
    <row r="668" ht="15.75">
      <c r="E668" s="222"/>
    </row>
    <row r="669" ht="15.75">
      <c r="E669" s="222"/>
    </row>
    <row r="670" ht="15.75">
      <c r="E670" s="222"/>
    </row>
    <row r="671" ht="15.75">
      <c r="E671" s="222"/>
    </row>
    <row r="672" ht="15.75">
      <c r="E672" s="222"/>
    </row>
    <row r="673" ht="15.75">
      <c r="E673" s="222"/>
    </row>
    <row r="674" ht="15.75">
      <c r="E674" s="222"/>
    </row>
    <row r="675" ht="15.75">
      <c r="E675" s="222"/>
    </row>
    <row r="676" ht="15.75">
      <c r="E676" s="222"/>
    </row>
    <row r="677" ht="15.75">
      <c r="E677" s="222"/>
    </row>
    <row r="678" ht="15.75">
      <c r="E678" s="222"/>
    </row>
    <row r="679" ht="15.75">
      <c r="E679" s="222"/>
    </row>
    <row r="680" ht="15.75">
      <c r="E680" s="222"/>
    </row>
    <row r="681" ht="15.75">
      <c r="E681" s="222"/>
    </row>
    <row r="682" ht="15.75">
      <c r="E682" s="222"/>
    </row>
    <row r="683" ht="15.75">
      <c r="E683" s="222"/>
    </row>
    <row r="684" ht="15.75">
      <c r="E684" s="222"/>
    </row>
    <row r="685" ht="15.75">
      <c r="E685" s="222"/>
    </row>
    <row r="686" ht="15.75">
      <c r="E686" s="222"/>
    </row>
    <row r="687" ht="15.75">
      <c r="E687" s="222"/>
    </row>
    <row r="688" ht="15.75">
      <c r="E688" s="222"/>
    </row>
    <row r="689" ht="15.75">
      <c r="E689" s="222"/>
    </row>
    <row r="690" ht="15.75">
      <c r="E690" s="222"/>
    </row>
    <row r="691" ht="15.75">
      <c r="E691" s="222"/>
    </row>
    <row r="692" ht="15.75">
      <c r="E692" s="222"/>
    </row>
    <row r="693" ht="15.75">
      <c r="E693" s="222"/>
    </row>
    <row r="694" ht="15.75">
      <c r="E694" s="222"/>
    </row>
    <row r="695" ht="15.75">
      <c r="E695" s="222"/>
    </row>
    <row r="696" ht="15.75">
      <c r="E696" s="222"/>
    </row>
    <row r="697" ht="15.75">
      <c r="E697" s="222"/>
    </row>
    <row r="698" ht="15.75">
      <c r="E698" s="222"/>
    </row>
    <row r="699" ht="15.75">
      <c r="E699" s="222"/>
    </row>
    <row r="700" ht="15.75">
      <c r="E700" s="222"/>
    </row>
    <row r="701" ht="15.75">
      <c r="E701" s="222"/>
    </row>
    <row r="702" ht="15.75">
      <c r="E702" s="222"/>
    </row>
    <row r="703" ht="15.75">
      <c r="E703" s="222"/>
    </row>
    <row r="704" ht="15.75">
      <c r="E704" s="222"/>
    </row>
    <row r="705" ht="15.75">
      <c r="E705" s="222"/>
    </row>
    <row r="706" ht="15.75">
      <c r="E706" s="222"/>
    </row>
    <row r="707" ht="15.75">
      <c r="E707" s="222"/>
    </row>
    <row r="708" ht="15.75">
      <c r="E708" s="222"/>
    </row>
    <row r="709" ht="15.75">
      <c r="E709" s="222"/>
    </row>
    <row r="710" ht="15.75">
      <c r="E710" s="222"/>
    </row>
    <row r="711" ht="15.75">
      <c r="E711" s="222"/>
    </row>
    <row r="712" ht="15.75">
      <c r="E712" s="222"/>
    </row>
    <row r="713" ht="15.75">
      <c r="E713" s="222"/>
    </row>
    <row r="714" ht="15.75">
      <c r="E714" s="222"/>
    </row>
    <row r="715" ht="15.75">
      <c r="E715" s="222"/>
    </row>
    <row r="716" ht="15.75">
      <c r="E716" s="222"/>
    </row>
    <row r="717" ht="15.75">
      <c r="E717" s="222"/>
    </row>
    <row r="718" ht="15.75">
      <c r="E718" s="222"/>
    </row>
    <row r="719" ht="15.75">
      <c r="E719" s="222"/>
    </row>
    <row r="720" ht="15.75">
      <c r="E720" s="222"/>
    </row>
    <row r="721" ht="15.75">
      <c r="E721" s="222"/>
    </row>
    <row r="722" ht="15.75">
      <c r="E722" s="222"/>
    </row>
    <row r="723" ht="15.75">
      <c r="E723" s="222"/>
    </row>
    <row r="724" ht="15.75">
      <c r="E724" s="222"/>
    </row>
    <row r="725" ht="15.75">
      <c r="E725" s="222"/>
    </row>
    <row r="726" ht="15.75">
      <c r="E726" s="222"/>
    </row>
    <row r="727" ht="15.75">
      <c r="E727" s="222"/>
    </row>
    <row r="728" ht="15.75">
      <c r="E728" s="222"/>
    </row>
    <row r="729" ht="15.75">
      <c r="E729" s="222"/>
    </row>
    <row r="730" ht="15.75">
      <c r="E730" s="222"/>
    </row>
    <row r="731" ht="15.75">
      <c r="E731" s="222"/>
    </row>
    <row r="732" ht="15.75">
      <c r="E732" s="222"/>
    </row>
    <row r="733" ht="15.75">
      <c r="E733" s="222"/>
    </row>
    <row r="734" ht="15.75">
      <c r="E734" s="222"/>
    </row>
    <row r="735" ht="15.75">
      <c r="E735" s="222"/>
    </row>
    <row r="736" ht="15.75">
      <c r="E736" s="222"/>
    </row>
    <row r="737" ht="15.75">
      <c r="E737" s="222"/>
    </row>
    <row r="738" ht="15.75">
      <c r="E738" s="222"/>
    </row>
    <row r="739" ht="15.75">
      <c r="E739" s="222"/>
    </row>
    <row r="740" ht="15.75">
      <c r="E740" s="222"/>
    </row>
    <row r="741" ht="15.75">
      <c r="E741" s="222"/>
    </row>
    <row r="742" ht="15.75">
      <c r="E742" s="222"/>
    </row>
    <row r="743" ht="15.75">
      <c r="E743" s="222"/>
    </row>
    <row r="744" ht="15.75">
      <c r="E744" s="222"/>
    </row>
    <row r="745" ht="15.75">
      <c r="E745" s="222"/>
    </row>
    <row r="746" ht="15.75">
      <c r="E746" s="222"/>
    </row>
    <row r="747" ht="15.75">
      <c r="E747" s="222"/>
    </row>
    <row r="748" ht="15.75">
      <c r="E748" s="222"/>
    </row>
    <row r="749" ht="15.75">
      <c r="E749" s="222"/>
    </row>
    <row r="750" ht="15.75">
      <c r="E750" s="222"/>
    </row>
    <row r="751" ht="15.75">
      <c r="E751" s="222"/>
    </row>
    <row r="752" ht="15.75">
      <c r="E752" s="222"/>
    </row>
    <row r="753" ht="15.75">
      <c r="E753" s="222"/>
    </row>
    <row r="754" ht="15.75">
      <c r="E754" s="222"/>
    </row>
    <row r="755" ht="15.75">
      <c r="E755" s="222"/>
    </row>
    <row r="756" ht="15.75">
      <c r="E756" s="222"/>
    </row>
    <row r="757" ht="15.75">
      <c r="E757" s="222"/>
    </row>
    <row r="758" ht="15.75">
      <c r="E758" s="222"/>
    </row>
    <row r="759" ht="15.75">
      <c r="E759" s="222"/>
    </row>
    <row r="760" ht="15.75">
      <c r="E760" s="222"/>
    </row>
    <row r="761" ht="15.75">
      <c r="E761" s="222"/>
    </row>
    <row r="762" ht="15.75">
      <c r="E762" s="222"/>
    </row>
    <row r="763" ht="15.75">
      <c r="E763" s="222"/>
    </row>
    <row r="764" ht="15.75">
      <c r="E764" s="222"/>
    </row>
    <row r="765" ht="15.75">
      <c r="E765" s="222"/>
    </row>
    <row r="766" ht="15.75">
      <c r="E766" s="222"/>
    </row>
    <row r="767" ht="15.75">
      <c r="E767" s="222"/>
    </row>
    <row r="768" ht="15.75">
      <c r="E768" s="222"/>
    </row>
    <row r="769" ht="15.75">
      <c r="E769" s="222"/>
    </row>
    <row r="770" ht="15.75">
      <c r="E770" s="222"/>
    </row>
    <row r="771" ht="15.75">
      <c r="E771" s="222"/>
    </row>
    <row r="772" ht="15.75">
      <c r="E772" s="222"/>
    </row>
    <row r="773" ht="15.75">
      <c r="E773" s="222"/>
    </row>
    <row r="774" ht="15.75">
      <c r="E774" s="222"/>
    </row>
    <row r="775" ht="15.75">
      <c r="E775" s="222"/>
    </row>
    <row r="776" ht="15.75">
      <c r="E776" s="222"/>
    </row>
    <row r="777" ht="15.75">
      <c r="E777" s="222"/>
    </row>
    <row r="778" ht="15.75">
      <c r="E778" s="222"/>
    </row>
    <row r="779" ht="15.75">
      <c r="E779" s="222"/>
    </row>
    <row r="780" ht="15.75">
      <c r="E780" s="222"/>
    </row>
    <row r="781" ht="15.75">
      <c r="E781" s="222"/>
    </row>
    <row r="782" ht="15.75">
      <c r="E782" s="222"/>
    </row>
    <row r="783" ht="15.75">
      <c r="E783" s="222"/>
    </row>
    <row r="784" ht="15.75">
      <c r="E784" s="222"/>
    </row>
    <row r="785" ht="15.75">
      <c r="E785" s="222"/>
    </row>
    <row r="786" ht="15.75">
      <c r="E786" s="222"/>
    </row>
    <row r="787" ht="15.75">
      <c r="E787" s="222"/>
    </row>
    <row r="788" ht="15.75">
      <c r="E788" s="222"/>
    </row>
    <row r="789" ht="15.75">
      <c r="E789" s="222"/>
    </row>
    <row r="790" ht="15.75">
      <c r="E790" s="222"/>
    </row>
    <row r="791" ht="15.75">
      <c r="E791" s="222"/>
    </row>
    <row r="792" ht="15.75">
      <c r="E792" s="222"/>
    </row>
    <row r="793" ht="15.75">
      <c r="E793" s="222"/>
    </row>
    <row r="794" ht="15.75">
      <c r="E794" s="222"/>
    </row>
    <row r="795" ht="15.75">
      <c r="E795" s="222"/>
    </row>
    <row r="796" ht="15.75">
      <c r="E796" s="222"/>
    </row>
    <row r="797" ht="15.75">
      <c r="E797" s="222"/>
    </row>
    <row r="798" ht="15.75">
      <c r="E798" s="222"/>
    </row>
    <row r="799" ht="15.75">
      <c r="E799" s="222"/>
    </row>
    <row r="800" ht="15.75">
      <c r="E800" s="222"/>
    </row>
    <row r="801" ht="15.75">
      <c r="E801" s="222"/>
    </row>
    <row r="802" ht="15.75">
      <c r="E802" s="222"/>
    </row>
    <row r="803" ht="15.75">
      <c r="E803" s="222"/>
    </row>
    <row r="804" ht="15.75">
      <c r="E804" s="222"/>
    </row>
    <row r="805" ht="15.75">
      <c r="E805" s="222"/>
    </row>
    <row r="806" ht="15.75">
      <c r="E806" s="222"/>
    </row>
    <row r="807" ht="15.75">
      <c r="E807" s="222"/>
    </row>
    <row r="808" ht="15.75">
      <c r="E808" s="222"/>
    </row>
    <row r="809" ht="15.75">
      <c r="E809" s="222"/>
    </row>
    <row r="810" ht="15.75">
      <c r="E810" s="222"/>
    </row>
    <row r="811" ht="15.75">
      <c r="E811" s="222"/>
    </row>
    <row r="812" ht="15.75">
      <c r="E812" s="222"/>
    </row>
    <row r="813" ht="15.75">
      <c r="E813" s="222"/>
    </row>
    <row r="814" ht="15.75">
      <c r="E814" s="222"/>
    </row>
    <row r="815" ht="15.75">
      <c r="E815" s="222"/>
    </row>
    <row r="816" ht="15.75">
      <c r="E816" s="222"/>
    </row>
    <row r="817" ht="15.75">
      <c r="E817" s="222"/>
    </row>
    <row r="818" ht="15.75">
      <c r="E818" s="222"/>
    </row>
    <row r="819" ht="15.75">
      <c r="E819" s="222"/>
    </row>
    <row r="820" ht="15.75">
      <c r="E820" s="222"/>
    </row>
    <row r="821" ht="15.75">
      <c r="E821" s="222"/>
    </row>
    <row r="822" ht="15.75">
      <c r="E822" s="222"/>
    </row>
    <row r="823" ht="15.75">
      <c r="E823" s="222"/>
    </row>
    <row r="824" ht="15.75">
      <c r="E824" s="222"/>
    </row>
    <row r="825" ht="15.75">
      <c r="E825" s="222"/>
    </row>
    <row r="826" ht="15.75">
      <c r="E826" s="222"/>
    </row>
    <row r="827" ht="15.75">
      <c r="E827" s="222"/>
    </row>
    <row r="828" ht="15.75">
      <c r="E828" s="222"/>
    </row>
    <row r="829" ht="15.75">
      <c r="E829" s="222"/>
    </row>
    <row r="830" ht="15.75">
      <c r="E830" s="222"/>
    </row>
    <row r="831" ht="15.75">
      <c r="E831" s="222"/>
    </row>
    <row r="832" ht="15.75">
      <c r="E832" s="222"/>
    </row>
    <row r="833" ht="15.75">
      <c r="E833" s="222"/>
    </row>
    <row r="834" ht="15.75">
      <c r="E834" s="222"/>
    </row>
    <row r="835" ht="15.75">
      <c r="E835" s="222"/>
    </row>
    <row r="836" ht="15.75">
      <c r="E836" s="222"/>
    </row>
    <row r="837" ht="15.75">
      <c r="E837" s="222"/>
    </row>
    <row r="838" ht="15.75">
      <c r="E838" s="222"/>
    </row>
    <row r="839" ht="15.75">
      <c r="E839" s="222"/>
    </row>
    <row r="840" ht="15.75">
      <c r="E840" s="222"/>
    </row>
    <row r="841" ht="15.75">
      <c r="E841" s="222"/>
    </row>
    <row r="842" ht="15.75">
      <c r="E842" s="222"/>
    </row>
    <row r="843" ht="15.75">
      <c r="E843" s="222"/>
    </row>
    <row r="844" ht="15.75">
      <c r="E844" s="222"/>
    </row>
    <row r="845" ht="15.75">
      <c r="E845" s="222"/>
    </row>
    <row r="846" ht="15.75">
      <c r="E846" s="222"/>
    </row>
    <row r="847" ht="15.75">
      <c r="E847" s="222"/>
    </row>
    <row r="848" ht="15.75">
      <c r="E848" s="222"/>
    </row>
    <row r="849" ht="15.75">
      <c r="E849" s="222"/>
    </row>
    <row r="850" ht="15.75">
      <c r="E850" s="222"/>
    </row>
    <row r="851" ht="15.75">
      <c r="E851" s="222"/>
    </row>
    <row r="852" ht="15.75">
      <c r="E852" s="222"/>
    </row>
    <row r="853" ht="15.75">
      <c r="E853" s="222"/>
    </row>
    <row r="854" ht="15.75">
      <c r="E854" s="222"/>
    </row>
    <row r="855" ht="15.75">
      <c r="E855" s="222"/>
    </row>
    <row r="856" ht="15.75">
      <c r="E856" s="222"/>
    </row>
    <row r="857" ht="15.75">
      <c r="E857" s="222"/>
    </row>
    <row r="858" ht="15.75">
      <c r="E858" s="222"/>
    </row>
    <row r="859" ht="15.75">
      <c r="E859" s="222"/>
    </row>
    <row r="860" ht="15.75">
      <c r="E860" s="222"/>
    </row>
    <row r="861" ht="15.75">
      <c r="E861" s="222"/>
    </row>
    <row r="862" ht="15.75">
      <c r="E862" s="222"/>
    </row>
    <row r="863" ht="15.75">
      <c r="E863" s="222"/>
    </row>
    <row r="864" ht="15.75">
      <c r="E864" s="222"/>
    </row>
    <row r="865" ht="15.75">
      <c r="E865" s="222"/>
    </row>
    <row r="866" ht="15.75">
      <c r="E866" s="222"/>
    </row>
    <row r="867" ht="15.75">
      <c r="E867" s="222"/>
    </row>
    <row r="868" ht="15.75">
      <c r="E868" s="222"/>
    </row>
    <row r="869" ht="15.75">
      <c r="E869" s="222"/>
    </row>
    <row r="870" ht="15.75">
      <c r="E870" s="222"/>
    </row>
    <row r="871" ht="15.75">
      <c r="E871" s="222"/>
    </row>
    <row r="872" ht="15.75">
      <c r="E872" s="222"/>
    </row>
    <row r="873" ht="15.75">
      <c r="E873" s="222"/>
    </row>
    <row r="874" ht="15.75">
      <c r="E874" s="222"/>
    </row>
    <row r="875" ht="15.75">
      <c r="E875" s="222"/>
    </row>
    <row r="876" ht="15.75">
      <c r="E876" s="222"/>
    </row>
    <row r="877" ht="15.75">
      <c r="E877" s="222"/>
    </row>
    <row r="878" ht="15.75">
      <c r="E878" s="222"/>
    </row>
    <row r="879" ht="15.75">
      <c r="E879" s="222"/>
    </row>
    <row r="880" ht="15.75">
      <c r="E880" s="222"/>
    </row>
    <row r="881" ht="15.75">
      <c r="E881" s="222"/>
    </row>
    <row r="882" ht="15.75">
      <c r="E882" s="222"/>
    </row>
    <row r="883" ht="15.75">
      <c r="E883" s="222"/>
    </row>
    <row r="884" ht="15.75">
      <c r="E884" s="222"/>
    </row>
    <row r="885" ht="15.75">
      <c r="E885" s="222"/>
    </row>
    <row r="886" ht="15.75">
      <c r="E886" s="222"/>
    </row>
    <row r="887" ht="15.75">
      <c r="E887" s="222"/>
    </row>
    <row r="888" ht="15.75">
      <c r="E888" s="222"/>
    </row>
    <row r="889" ht="15.75">
      <c r="E889" s="222"/>
    </row>
    <row r="890" ht="15.75">
      <c r="E890" s="222"/>
    </row>
    <row r="891" ht="15.75">
      <c r="E891" s="222"/>
    </row>
    <row r="892" ht="15.75">
      <c r="E892" s="222"/>
    </row>
    <row r="893" ht="15.75">
      <c r="E893" s="222"/>
    </row>
    <row r="894" ht="15.75">
      <c r="E894" s="222"/>
    </row>
    <row r="895" ht="15.75">
      <c r="E895" s="222"/>
    </row>
    <row r="896" ht="15.75">
      <c r="E896" s="222"/>
    </row>
    <row r="897" ht="15.75">
      <c r="E897" s="222"/>
    </row>
    <row r="898" ht="15.75">
      <c r="E898" s="222"/>
    </row>
    <row r="899" ht="15.75">
      <c r="E899" s="222"/>
    </row>
    <row r="900" ht="15.75">
      <c r="E900" s="222"/>
    </row>
    <row r="901" ht="15.75">
      <c r="E901" s="222"/>
    </row>
    <row r="902" ht="15.75">
      <c r="E902" s="222"/>
    </row>
    <row r="903" ht="15.75">
      <c r="E903" s="222"/>
    </row>
    <row r="904" ht="15.75">
      <c r="E904" s="222"/>
    </row>
    <row r="905" ht="15.75">
      <c r="E905" s="222"/>
    </row>
    <row r="906" ht="15.75">
      <c r="E906" s="222"/>
    </row>
    <row r="907" ht="15.75">
      <c r="E907" s="222"/>
    </row>
    <row r="908" ht="15.75">
      <c r="E908" s="222"/>
    </row>
    <row r="909" ht="15.75">
      <c r="E909" s="222"/>
    </row>
    <row r="910" ht="15.75">
      <c r="E910" s="222"/>
    </row>
    <row r="911" ht="15.75">
      <c r="E911" s="222"/>
    </row>
    <row r="912" ht="15.75">
      <c r="E912" s="222"/>
    </row>
    <row r="913" ht="15.75">
      <c r="E913" s="222"/>
    </row>
    <row r="914" ht="15.75">
      <c r="E914" s="222"/>
    </row>
    <row r="915" ht="15.75">
      <c r="E915" s="222"/>
    </row>
    <row r="916" ht="15.75">
      <c r="E916" s="222"/>
    </row>
    <row r="917" ht="15.75">
      <c r="E917" s="222"/>
    </row>
    <row r="918" ht="15.75">
      <c r="E918" s="222"/>
    </row>
    <row r="919" ht="15.75">
      <c r="E919" s="222"/>
    </row>
    <row r="920" ht="15.75">
      <c r="E920" s="222"/>
    </row>
    <row r="921" ht="15.75">
      <c r="E921" s="222"/>
    </row>
    <row r="922" ht="15.75">
      <c r="E922" s="222"/>
    </row>
    <row r="923" ht="15.75">
      <c r="E923" s="222"/>
    </row>
    <row r="924" ht="15.75">
      <c r="E924" s="222"/>
    </row>
    <row r="925" ht="15.75">
      <c r="E925" s="222"/>
    </row>
    <row r="926" ht="15.75">
      <c r="E926" s="222"/>
    </row>
    <row r="927" ht="15.75">
      <c r="E927" s="222"/>
    </row>
    <row r="928" ht="15.75">
      <c r="E928" s="222"/>
    </row>
    <row r="929" ht="15.75">
      <c r="E929" s="222"/>
    </row>
    <row r="930" ht="15.75">
      <c r="E930" s="222"/>
    </row>
    <row r="931" ht="15.75">
      <c r="E931" s="222"/>
    </row>
    <row r="932" ht="15.75">
      <c r="E932" s="222"/>
    </row>
    <row r="933" ht="15.75">
      <c r="E933" s="222"/>
    </row>
    <row r="934" ht="15.75">
      <c r="E934" s="222"/>
    </row>
    <row r="935" ht="15.75">
      <c r="E935" s="222"/>
    </row>
    <row r="936" ht="15.75">
      <c r="E936" s="222"/>
    </row>
    <row r="937" ht="15.75">
      <c r="E937" s="222"/>
    </row>
    <row r="938" ht="15.75">
      <c r="E938" s="222"/>
    </row>
    <row r="939" ht="15.75">
      <c r="E939" s="222"/>
    </row>
    <row r="940" ht="15.75">
      <c r="E940" s="222"/>
    </row>
    <row r="941" ht="15.75">
      <c r="E941" s="222"/>
    </row>
    <row r="942" ht="15.75">
      <c r="E942" s="222"/>
    </row>
    <row r="943" ht="15.75">
      <c r="E943" s="222"/>
    </row>
    <row r="944" ht="15.75">
      <c r="E944" s="222"/>
    </row>
    <row r="945" ht="15.75">
      <c r="E945" s="222"/>
    </row>
    <row r="946" ht="15.75">
      <c r="E946" s="222"/>
    </row>
    <row r="947" ht="15.75">
      <c r="E947" s="222"/>
    </row>
    <row r="948" ht="15.75">
      <c r="E948" s="222"/>
    </row>
    <row r="949" ht="15.75">
      <c r="E949" s="222"/>
    </row>
    <row r="950" ht="15.75">
      <c r="E950" s="222"/>
    </row>
    <row r="951" ht="15.75">
      <c r="E951" s="222"/>
    </row>
    <row r="952" ht="15.75">
      <c r="E952" s="222"/>
    </row>
    <row r="953" ht="15.75">
      <c r="E953" s="222"/>
    </row>
    <row r="954" ht="15.75">
      <c r="E954" s="222"/>
    </row>
    <row r="955" ht="15.75">
      <c r="E955" s="222"/>
    </row>
    <row r="956" ht="15.75">
      <c r="E956" s="222"/>
    </row>
    <row r="957" ht="15.75">
      <c r="E957" s="222"/>
    </row>
    <row r="958" ht="15.75">
      <c r="E958" s="222"/>
    </row>
    <row r="959" ht="15.75">
      <c r="E959" s="222"/>
    </row>
  </sheetData>
  <sheetProtection/>
  <mergeCells count="10">
    <mergeCell ref="B8:E8"/>
    <mergeCell ref="B9:E9"/>
    <mergeCell ref="B10:E10"/>
    <mergeCell ref="B11:E11"/>
    <mergeCell ref="B1:E1"/>
    <mergeCell ref="B2:E2"/>
    <mergeCell ref="B3:E3"/>
    <mergeCell ref="B4:E4"/>
    <mergeCell ref="B5:E5"/>
    <mergeCell ref="B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5" customWidth="1"/>
    <col min="2" max="2" width="58.25390625" style="5" customWidth="1"/>
    <col min="3" max="3" width="14.875" style="5" hidden="1" customWidth="1"/>
    <col min="4" max="4" width="10.875" style="5" hidden="1" customWidth="1"/>
    <col min="5" max="5" width="15.00390625" style="5" customWidth="1"/>
    <col min="6" max="16384" width="9.125" style="5" customWidth="1"/>
  </cols>
  <sheetData>
    <row r="1" spans="2:5" ht="15.75">
      <c r="B1" s="115" t="s">
        <v>857</v>
      </c>
      <c r="C1" s="115"/>
      <c r="D1" s="115"/>
      <c r="E1" s="115"/>
    </row>
    <row r="2" spans="2:5" ht="15" customHeight="1" hidden="1">
      <c r="B2" s="115" t="s">
        <v>256</v>
      </c>
      <c r="C2" s="115"/>
      <c r="D2" s="115"/>
      <c r="E2" s="115"/>
    </row>
    <row r="3" spans="2:5" ht="15.75">
      <c r="B3" s="115" t="s">
        <v>257</v>
      </c>
      <c r="C3" s="115"/>
      <c r="D3" s="115"/>
      <c r="E3" s="115"/>
    </row>
    <row r="4" spans="2:5" ht="15.75">
      <c r="B4" s="115" t="s">
        <v>258</v>
      </c>
      <c r="C4" s="115"/>
      <c r="D4" s="115"/>
      <c r="E4" s="115"/>
    </row>
    <row r="5" spans="2:5" ht="15.75">
      <c r="B5" s="115" t="s">
        <v>673</v>
      </c>
      <c r="C5" s="115"/>
      <c r="D5" s="115"/>
      <c r="E5" s="115"/>
    </row>
    <row r="7" spans="2:5" ht="15.75">
      <c r="B7" s="223" t="s">
        <v>858</v>
      </c>
      <c r="C7" s="223"/>
      <c r="D7" s="223"/>
      <c r="E7" s="223"/>
    </row>
    <row r="8" spans="2:5" ht="15.75">
      <c r="B8" s="223" t="s">
        <v>841</v>
      </c>
      <c r="C8" s="223"/>
      <c r="D8" s="223"/>
      <c r="E8" s="223"/>
    </row>
    <row r="9" spans="2:5" ht="15.75">
      <c r="B9" s="223"/>
      <c r="C9" s="223"/>
      <c r="D9" s="223"/>
      <c r="E9" s="223"/>
    </row>
    <row r="10" spans="2:5" ht="15.75">
      <c r="B10" s="188" t="s">
        <v>842</v>
      </c>
      <c r="C10" s="188"/>
      <c r="D10" s="188"/>
      <c r="E10" s="224"/>
    </row>
    <row r="11" spans="2:5" ht="15.75">
      <c r="B11" s="190" t="s">
        <v>859</v>
      </c>
      <c r="C11" s="190"/>
      <c r="D11" s="190"/>
      <c r="E11" s="225"/>
    </row>
    <row r="12" spans="2:5" ht="15.75">
      <c r="B12" s="192"/>
      <c r="C12" s="192"/>
      <c r="D12" s="192"/>
      <c r="E12" s="193"/>
    </row>
    <row r="13" spans="2:5" ht="31.5">
      <c r="B13" s="226" t="s">
        <v>844</v>
      </c>
      <c r="C13" s="226" t="s">
        <v>111</v>
      </c>
      <c r="D13" s="227" t="s">
        <v>845</v>
      </c>
      <c r="E13" s="226" t="s">
        <v>111</v>
      </c>
    </row>
    <row r="14" spans="1:6" ht="15.75">
      <c r="A14" s="207"/>
      <c r="B14" s="228" t="s">
        <v>846</v>
      </c>
      <c r="C14" s="229">
        <f>SUM(C16:C26)</f>
        <v>0</v>
      </c>
      <c r="D14" s="229">
        <f>SUM(D16:D26)</f>
        <v>33411.11</v>
      </c>
      <c r="E14" s="229">
        <f>SUM(E16:E26)</f>
        <v>33362.5</v>
      </c>
      <c r="F14" s="207"/>
    </row>
    <row r="15" spans="1:6" ht="15.75">
      <c r="A15" s="207"/>
      <c r="B15" s="192"/>
      <c r="C15" s="192"/>
      <c r="D15" s="192"/>
      <c r="E15" s="198"/>
      <c r="F15" s="207"/>
    </row>
    <row r="16" spans="1:6" ht="15.75">
      <c r="A16" s="207"/>
      <c r="B16" s="199" t="s">
        <v>847</v>
      </c>
      <c r="C16" s="200">
        <v>0</v>
      </c>
      <c r="D16" s="201">
        <f>11184.2-5.99</f>
        <v>11178.210000000001</v>
      </c>
      <c r="E16" s="200">
        <v>11129.6</v>
      </c>
      <c r="F16" s="207"/>
    </row>
    <row r="17" spans="1:6" ht="15.75" hidden="1">
      <c r="A17" s="207"/>
      <c r="B17" s="199" t="s">
        <v>860</v>
      </c>
      <c r="C17" s="200">
        <v>0</v>
      </c>
      <c r="D17" s="201"/>
      <c r="E17" s="200">
        <f>D17</f>
        <v>0</v>
      </c>
      <c r="F17" s="207"/>
    </row>
    <row r="18" spans="1:6" ht="15.75">
      <c r="A18" s="207"/>
      <c r="B18" s="199" t="s">
        <v>848</v>
      </c>
      <c r="C18" s="203">
        <v>0</v>
      </c>
      <c r="D18" s="201">
        <v>3978</v>
      </c>
      <c r="E18" s="200">
        <f aca="true" t="shared" si="0" ref="E18:E26">SUM(C18:D18)</f>
        <v>3978</v>
      </c>
      <c r="F18" s="207"/>
    </row>
    <row r="19" spans="1:6" ht="15.75">
      <c r="A19" s="207"/>
      <c r="B19" s="199" t="s">
        <v>849</v>
      </c>
      <c r="C19" s="203">
        <v>0</v>
      </c>
      <c r="D19" s="201">
        <v>1867.4</v>
      </c>
      <c r="E19" s="200">
        <f t="shared" si="0"/>
        <v>1867.4</v>
      </c>
      <c r="F19" s="207"/>
    </row>
    <row r="20" spans="1:6" ht="15.75">
      <c r="A20" s="207"/>
      <c r="B20" s="199" t="s">
        <v>850</v>
      </c>
      <c r="C20" s="203">
        <v>0</v>
      </c>
      <c r="D20" s="201">
        <v>1820.5</v>
      </c>
      <c r="E20" s="200">
        <f t="shared" si="0"/>
        <v>1820.5</v>
      </c>
      <c r="F20" s="207"/>
    </row>
    <row r="21" spans="1:6" ht="15.75">
      <c r="A21" s="207"/>
      <c r="B21" s="199" t="s">
        <v>851</v>
      </c>
      <c r="C21" s="203">
        <v>0</v>
      </c>
      <c r="D21" s="201">
        <v>2859.1</v>
      </c>
      <c r="E21" s="200">
        <f t="shared" si="0"/>
        <v>2859.1</v>
      </c>
      <c r="F21" s="207"/>
    </row>
    <row r="22" spans="1:6" ht="15.75">
      <c r="A22" s="207"/>
      <c r="B22" s="199" t="s">
        <v>852</v>
      </c>
      <c r="C22" s="203">
        <v>0</v>
      </c>
      <c r="D22" s="201">
        <v>2175.7</v>
      </c>
      <c r="E22" s="200">
        <f t="shared" si="0"/>
        <v>2175.7</v>
      </c>
      <c r="F22" s="207"/>
    </row>
    <row r="23" spans="1:6" ht="15.75">
      <c r="A23" s="207"/>
      <c r="B23" s="199" t="s">
        <v>853</v>
      </c>
      <c r="C23" s="203">
        <v>0</v>
      </c>
      <c r="D23" s="201">
        <v>3029.1</v>
      </c>
      <c r="E23" s="200">
        <f t="shared" si="0"/>
        <v>3029.1</v>
      </c>
      <c r="F23" s="207"/>
    </row>
    <row r="24" spans="1:6" ht="15.75">
      <c r="A24" s="207"/>
      <c r="B24" s="199" t="s">
        <v>854</v>
      </c>
      <c r="C24" s="203">
        <v>0</v>
      </c>
      <c r="D24" s="201">
        <v>1261</v>
      </c>
      <c r="E24" s="200">
        <f t="shared" si="0"/>
        <v>1261</v>
      </c>
      <c r="F24" s="207"/>
    </row>
    <row r="25" spans="1:6" ht="15.75">
      <c r="A25" s="207"/>
      <c r="B25" s="199" t="s">
        <v>855</v>
      </c>
      <c r="C25" s="203">
        <v>0</v>
      </c>
      <c r="D25" s="201">
        <v>1435.3</v>
      </c>
      <c r="E25" s="200">
        <f t="shared" si="0"/>
        <v>1435.3</v>
      </c>
      <c r="F25" s="207"/>
    </row>
    <row r="26" spans="1:6" ht="15.75">
      <c r="A26" s="207"/>
      <c r="B26" s="199" t="s">
        <v>856</v>
      </c>
      <c r="C26" s="203">
        <v>0</v>
      </c>
      <c r="D26" s="201">
        <v>3806.8</v>
      </c>
      <c r="E26" s="200">
        <f t="shared" si="0"/>
        <v>3806.8</v>
      </c>
      <c r="F26" s="207"/>
    </row>
    <row r="27" spans="1:6" ht="15.75">
      <c r="A27" s="207"/>
      <c r="B27" s="210"/>
      <c r="C27" s="210"/>
      <c r="D27" s="210"/>
      <c r="E27" s="211"/>
      <c r="F27" s="207"/>
    </row>
    <row r="28" spans="1:6" ht="15.75">
      <c r="A28" s="207"/>
      <c r="B28" s="210"/>
      <c r="C28" s="210"/>
      <c r="D28" s="210"/>
      <c r="E28" s="211"/>
      <c r="F28" s="207"/>
    </row>
    <row r="29" spans="1:6" ht="15.75">
      <c r="A29" s="207"/>
      <c r="B29" s="212"/>
      <c r="C29" s="212"/>
      <c r="D29" s="212"/>
      <c r="E29" s="211"/>
      <c r="F29" s="207"/>
    </row>
    <row r="30" spans="1:6" ht="15.75">
      <c r="A30" s="207"/>
      <c r="B30" s="210"/>
      <c r="C30" s="210"/>
      <c r="D30" s="210"/>
      <c r="E30" s="211"/>
      <c r="F30" s="207"/>
    </row>
    <row r="31" spans="1:6" ht="15.75">
      <c r="A31" s="207"/>
      <c r="B31" s="210"/>
      <c r="C31" s="210"/>
      <c r="D31" s="210"/>
      <c r="E31" s="211"/>
      <c r="F31" s="207"/>
    </row>
    <row r="32" spans="1:6" ht="15.75">
      <c r="A32" s="207"/>
      <c r="B32" s="210"/>
      <c r="C32" s="210"/>
      <c r="D32" s="210"/>
      <c r="E32" s="211"/>
      <c r="F32" s="207"/>
    </row>
    <row r="33" spans="2:5" ht="15.75">
      <c r="B33" s="213"/>
      <c r="C33" s="213"/>
      <c r="D33" s="213"/>
      <c r="E33" s="211"/>
    </row>
    <row r="34" spans="2:5" ht="15.75">
      <c r="B34" s="213"/>
      <c r="C34" s="213"/>
      <c r="D34" s="213"/>
      <c r="E34" s="211"/>
    </row>
    <row r="35" spans="2:5" ht="15.75">
      <c r="B35" s="213"/>
      <c r="C35" s="213"/>
      <c r="D35" s="213"/>
      <c r="E35" s="211"/>
    </row>
    <row r="36" spans="2:5" ht="15.75">
      <c r="B36" s="213"/>
      <c r="C36" s="213"/>
      <c r="D36" s="213"/>
      <c r="E36" s="211"/>
    </row>
    <row r="37" spans="2:5" ht="15.75">
      <c r="B37" s="213"/>
      <c r="C37" s="213"/>
      <c r="D37" s="213"/>
      <c r="E37" s="211"/>
    </row>
    <row r="38" spans="2:5" ht="15.75">
      <c r="B38" s="214"/>
      <c r="C38" s="214"/>
      <c r="D38" s="214"/>
      <c r="E38" s="211"/>
    </row>
    <row r="39" spans="2:5" ht="15.75">
      <c r="B39" s="214"/>
      <c r="C39" s="214"/>
      <c r="D39" s="214"/>
      <c r="E39" s="215"/>
    </row>
    <row r="40" spans="2:5" ht="15.75">
      <c r="B40" s="213"/>
      <c r="C40" s="213"/>
      <c r="D40" s="213"/>
      <c r="E40" s="216"/>
    </row>
    <row r="41" spans="2:5" ht="15.75">
      <c r="B41" s="217"/>
      <c r="C41" s="217"/>
      <c r="D41" s="217"/>
      <c r="E41" s="211"/>
    </row>
    <row r="42" spans="2:5" ht="15.75">
      <c r="B42" s="218"/>
      <c r="C42" s="218"/>
      <c r="D42" s="218"/>
      <c r="E42" s="219"/>
    </row>
    <row r="43" spans="2:5" ht="15.75">
      <c r="B43" s="218"/>
      <c r="C43" s="218"/>
      <c r="D43" s="218"/>
      <c r="E43" s="219"/>
    </row>
    <row r="44" spans="2:5" ht="15.75">
      <c r="B44" s="218"/>
      <c r="C44" s="218"/>
      <c r="D44" s="218"/>
      <c r="E44" s="219"/>
    </row>
    <row r="45" spans="2:5" ht="15.75">
      <c r="B45" s="218"/>
      <c r="C45" s="218"/>
      <c r="D45" s="218"/>
      <c r="E45" s="219"/>
    </row>
    <row r="46" spans="2:5" ht="15.75">
      <c r="B46" s="218"/>
      <c r="C46" s="218"/>
      <c r="D46" s="218"/>
      <c r="E46" s="219"/>
    </row>
    <row r="47" spans="2:5" ht="15.75">
      <c r="B47" s="218"/>
      <c r="C47" s="218"/>
      <c r="D47" s="218"/>
      <c r="E47" s="219"/>
    </row>
    <row r="48" spans="2:5" ht="15.75">
      <c r="B48" s="218"/>
      <c r="C48" s="218"/>
      <c r="D48" s="218"/>
      <c r="E48" s="219"/>
    </row>
    <row r="49" spans="2:5" ht="15.75">
      <c r="B49" s="220"/>
      <c r="C49" s="220"/>
      <c r="D49" s="220"/>
      <c r="E49" s="219"/>
    </row>
    <row r="50" spans="2:5" ht="15.75">
      <c r="B50" s="185"/>
      <c r="C50" s="185"/>
      <c r="D50" s="185"/>
      <c r="E50" s="221"/>
    </row>
    <row r="51" ht="15.75">
      <c r="E51" s="222"/>
    </row>
    <row r="52" ht="15.75">
      <c r="E52" s="222"/>
    </row>
    <row r="53" ht="15.75">
      <c r="E53" s="222"/>
    </row>
    <row r="54" ht="15.75">
      <c r="E54" s="222"/>
    </row>
    <row r="55" ht="15.75">
      <c r="E55" s="222"/>
    </row>
    <row r="56" ht="15.75">
      <c r="E56" s="222"/>
    </row>
    <row r="57" ht="15.75">
      <c r="E57" s="222"/>
    </row>
    <row r="58" ht="15.75">
      <c r="E58" s="222"/>
    </row>
    <row r="59" ht="15.75">
      <c r="E59" s="222"/>
    </row>
    <row r="60" ht="15.75">
      <c r="E60" s="222"/>
    </row>
    <row r="61" ht="15.75">
      <c r="E61" s="222"/>
    </row>
    <row r="62" ht="15.75">
      <c r="E62" s="222"/>
    </row>
    <row r="63" ht="15.75">
      <c r="E63" s="222"/>
    </row>
    <row r="64" ht="15.75">
      <c r="E64" s="222"/>
    </row>
    <row r="65" ht="15.75">
      <c r="E65" s="222"/>
    </row>
    <row r="66" ht="15.75">
      <c r="E66" s="222"/>
    </row>
    <row r="67" ht="15.75">
      <c r="E67" s="222"/>
    </row>
    <row r="68" ht="15.75">
      <c r="E68" s="222"/>
    </row>
    <row r="69" ht="15.75">
      <c r="E69" s="222"/>
    </row>
    <row r="70" ht="15.75">
      <c r="E70" s="222"/>
    </row>
    <row r="71" ht="15.75">
      <c r="E71" s="222"/>
    </row>
    <row r="72" ht="15.75">
      <c r="E72" s="222"/>
    </row>
    <row r="73" ht="15.75">
      <c r="E73" s="222"/>
    </row>
    <row r="74" ht="15.75">
      <c r="E74" s="222"/>
    </row>
    <row r="75" ht="15.75">
      <c r="E75" s="222"/>
    </row>
    <row r="76" ht="15.75">
      <c r="E76" s="222"/>
    </row>
    <row r="77" ht="15.75">
      <c r="E77" s="222"/>
    </row>
    <row r="78" ht="15.75">
      <c r="E78" s="222"/>
    </row>
    <row r="79" ht="15.75">
      <c r="E79" s="222"/>
    </row>
    <row r="80" ht="15.75">
      <c r="E80" s="222"/>
    </row>
    <row r="81" ht="15.75">
      <c r="E81" s="222"/>
    </row>
    <row r="82" ht="15.75">
      <c r="E82" s="222"/>
    </row>
    <row r="83" ht="15.75">
      <c r="E83" s="222"/>
    </row>
    <row r="84" ht="15.75">
      <c r="E84" s="222"/>
    </row>
    <row r="85" ht="15.75">
      <c r="E85" s="222"/>
    </row>
    <row r="86" ht="15.75">
      <c r="E86" s="222"/>
    </row>
    <row r="87" ht="15.75">
      <c r="E87" s="222"/>
    </row>
    <row r="88" ht="15.75">
      <c r="E88" s="222"/>
    </row>
    <row r="89" ht="15.75">
      <c r="E89" s="222"/>
    </row>
    <row r="90" ht="15.75">
      <c r="E90" s="222"/>
    </row>
    <row r="91" ht="15.75">
      <c r="E91" s="222"/>
    </row>
    <row r="92" ht="15.75">
      <c r="E92" s="222"/>
    </row>
    <row r="93" ht="15.75">
      <c r="E93" s="222"/>
    </row>
    <row r="94" ht="15.75">
      <c r="E94" s="222"/>
    </row>
    <row r="95" ht="15.75">
      <c r="E95" s="222"/>
    </row>
    <row r="96" ht="15.75">
      <c r="E96" s="222"/>
    </row>
    <row r="97" ht="15.75">
      <c r="E97" s="222"/>
    </row>
    <row r="98" ht="15.75">
      <c r="E98" s="222"/>
    </row>
    <row r="99" ht="15.75">
      <c r="E99" s="222"/>
    </row>
    <row r="100" ht="15.75">
      <c r="E100" s="222"/>
    </row>
    <row r="101" ht="15.75">
      <c r="E101" s="222"/>
    </row>
    <row r="102" ht="15.75">
      <c r="E102" s="222"/>
    </row>
    <row r="103" ht="15.75">
      <c r="E103" s="222"/>
    </row>
    <row r="104" ht="15.75">
      <c r="E104" s="222"/>
    </row>
    <row r="105" ht="15.75">
      <c r="E105" s="222"/>
    </row>
    <row r="106" ht="15.75">
      <c r="E106" s="222"/>
    </row>
    <row r="107" ht="15.75">
      <c r="E107" s="222"/>
    </row>
    <row r="108" ht="15.75">
      <c r="E108" s="222"/>
    </row>
    <row r="109" ht="15.75">
      <c r="E109" s="222"/>
    </row>
    <row r="110" ht="15.75">
      <c r="E110" s="222"/>
    </row>
    <row r="111" ht="15.75">
      <c r="E111" s="222"/>
    </row>
    <row r="112" ht="15.75">
      <c r="E112" s="222"/>
    </row>
    <row r="113" ht="15.75">
      <c r="E113" s="222"/>
    </row>
    <row r="114" ht="15.75">
      <c r="E114" s="222"/>
    </row>
    <row r="115" ht="15.75">
      <c r="E115" s="222"/>
    </row>
    <row r="116" ht="15.75">
      <c r="E116" s="222"/>
    </row>
    <row r="117" ht="15.75">
      <c r="E117" s="222"/>
    </row>
    <row r="118" ht="15.75">
      <c r="E118" s="222"/>
    </row>
    <row r="119" ht="15.75">
      <c r="E119" s="222"/>
    </row>
    <row r="120" ht="15.75">
      <c r="E120" s="222"/>
    </row>
    <row r="121" ht="15.75">
      <c r="E121" s="222"/>
    </row>
    <row r="122" ht="15.75">
      <c r="E122" s="222"/>
    </row>
    <row r="123" ht="15.75">
      <c r="E123" s="222"/>
    </row>
    <row r="124" ht="15.75">
      <c r="E124" s="222"/>
    </row>
    <row r="125" ht="15.75">
      <c r="E125" s="222"/>
    </row>
    <row r="126" ht="15.75">
      <c r="E126" s="222"/>
    </row>
    <row r="127" ht="15.75">
      <c r="E127" s="222"/>
    </row>
    <row r="128" ht="15.75">
      <c r="E128" s="222"/>
    </row>
    <row r="129" ht="15.75">
      <c r="E129" s="222"/>
    </row>
    <row r="130" ht="15.75">
      <c r="E130" s="222"/>
    </row>
    <row r="131" ht="15.75">
      <c r="E131" s="222"/>
    </row>
    <row r="132" ht="15.75">
      <c r="E132" s="222"/>
    </row>
    <row r="133" ht="15.75">
      <c r="E133" s="222"/>
    </row>
    <row r="134" ht="15.75">
      <c r="E134" s="222"/>
    </row>
    <row r="135" ht="15.75">
      <c r="E135" s="222"/>
    </row>
    <row r="136" ht="15.75">
      <c r="E136" s="222"/>
    </row>
    <row r="137" ht="15.75">
      <c r="E137" s="222"/>
    </row>
    <row r="138" ht="15.75">
      <c r="E138" s="222"/>
    </row>
    <row r="139" ht="15.75">
      <c r="E139" s="222"/>
    </row>
    <row r="140" ht="15.75">
      <c r="E140" s="222"/>
    </row>
    <row r="141" ht="15.75">
      <c r="E141" s="222"/>
    </row>
    <row r="142" ht="15.75">
      <c r="E142" s="222"/>
    </row>
    <row r="143" ht="15.75">
      <c r="E143" s="222"/>
    </row>
    <row r="144" ht="15.75">
      <c r="E144" s="222"/>
    </row>
    <row r="145" ht="15.75">
      <c r="E145" s="222"/>
    </row>
    <row r="146" ht="15.75">
      <c r="E146" s="222"/>
    </row>
    <row r="147" ht="15.75">
      <c r="E147" s="222"/>
    </row>
    <row r="148" ht="15.75">
      <c r="E148" s="222"/>
    </row>
    <row r="149" ht="15.75">
      <c r="E149" s="222"/>
    </row>
    <row r="150" ht="15.75">
      <c r="E150" s="222"/>
    </row>
    <row r="151" ht="15.75">
      <c r="E151" s="222"/>
    </row>
    <row r="152" ht="15.75">
      <c r="E152" s="222"/>
    </row>
    <row r="153" ht="15.75">
      <c r="E153" s="222"/>
    </row>
    <row r="154" ht="15.75">
      <c r="E154" s="222"/>
    </row>
    <row r="155" ht="15.75">
      <c r="E155" s="222"/>
    </row>
    <row r="156" ht="15.75">
      <c r="E156" s="222"/>
    </row>
    <row r="157" ht="15.75">
      <c r="E157" s="222"/>
    </row>
    <row r="158" ht="15.75">
      <c r="E158" s="222"/>
    </row>
    <row r="159" ht="15.75">
      <c r="E159" s="222"/>
    </row>
    <row r="160" ht="15.75">
      <c r="E160" s="222"/>
    </row>
    <row r="161" ht="15.75">
      <c r="E161" s="222"/>
    </row>
    <row r="162" ht="15.75">
      <c r="E162" s="222"/>
    </row>
    <row r="163" ht="15.75">
      <c r="E163" s="222"/>
    </row>
    <row r="164" ht="15.75">
      <c r="E164" s="222"/>
    </row>
    <row r="165" ht="15.75">
      <c r="E165" s="222"/>
    </row>
    <row r="166" ht="15.75">
      <c r="E166" s="222"/>
    </row>
    <row r="167" ht="15.75">
      <c r="E167" s="222"/>
    </row>
    <row r="168" ht="15.75">
      <c r="E168" s="222"/>
    </row>
    <row r="169" ht="15.75">
      <c r="E169" s="222"/>
    </row>
    <row r="170" ht="15.75">
      <c r="E170" s="222"/>
    </row>
    <row r="171" ht="15.75">
      <c r="E171" s="222"/>
    </row>
    <row r="172" ht="15.75">
      <c r="E172" s="222"/>
    </row>
    <row r="173" ht="15.75">
      <c r="E173" s="222"/>
    </row>
    <row r="174" ht="15.75">
      <c r="E174" s="222"/>
    </row>
    <row r="175" ht="15.75">
      <c r="E175" s="222"/>
    </row>
    <row r="176" ht="15.75">
      <c r="E176" s="222"/>
    </row>
    <row r="177" ht="15.75">
      <c r="E177" s="222"/>
    </row>
    <row r="178" ht="15.75">
      <c r="E178" s="222"/>
    </row>
    <row r="179" ht="15.75">
      <c r="E179" s="222"/>
    </row>
    <row r="180" ht="15.75">
      <c r="E180" s="222"/>
    </row>
    <row r="181" ht="15.75">
      <c r="E181" s="222"/>
    </row>
    <row r="182" ht="15.75">
      <c r="E182" s="222"/>
    </row>
    <row r="183" ht="15.75">
      <c r="E183" s="222"/>
    </row>
    <row r="184" ht="15.75">
      <c r="E184" s="222"/>
    </row>
    <row r="185" ht="15.75">
      <c r="E185" s="222"/>
    </row>
    <row r="186" ht="15.75">
      <c r="E186" s="222"/>
    </row>
    <row r="187" ht="15.75">
      <c r="E187" s="222"/>
    </row>
    <row r="188" ht="15.75">
      <c r="E188" s="222"/>
    </row>
    <row r="189" ht="15.75">
      <c r="E189" s="222"/>
    </row>
    <row r="190" ht="15.75">
      <c r="E190" s="222"/>
    </row>
    <row r="191" ht="15.75">
      <c r="E191" s="222"/>
    </row>
    <row r="192" ht="15.75">
      <c r="E192" s="222"/>
    </row>
    <row r="193" ht="15.75">
      <c r="E193" s="222"/>
    </row>
    <row r="194" ht="15.75">
      <c r="E194" s="222"/>
    </row>
    <row r="195" ht="15.75">
      <c r="E195" s="222"/>
    </row>
    <row r="196" ht="15.75">
      <c r="E196" s="222"/>
    </row>
    <row r="197" ht="15.75">
      <c r="E197" s="222"/>
    </row>
    <row r="198" ht="15.75">
      <c r="E198" s="222"/>
    </row>
    <row r="199" ht="15.75">
      <c r="E199" s="222"/>
    </row>
    <row r="200" ht="15.75">
      <c r="E200" s="222"/>
    </row>
    <row r="201" ht="15.75">
      <c r="E201" s="222"/>
    </row>
    <row r="202" ht="15.75">
      <c r="E202" s="222"/>
    </row>
    <row r="203" ht="15.75">
      <c r="E203" s="222"/>
    </row>
    <row r="204" ht="15.75">
      <c r="E204" s="222"/>
    </row>
    <row r="205" ht="15.75">
      <c r="E205" s="222"/>
    </row>
    <row r="206" ht="15.75">
      <c r="E206" s="222"/>
    </row>
    <row r="207" ht="15.75">
      <c r="E207" s="222"/>
    </row>
    <row r="208" ht="15.75">
      <c r="E208" s="222"/>
    </row>
    <row r="209" ht="15.75">
      <c r="E209" s="222"/>
    </row>
    <row r="210" ht="15.75">
      <c r="E210" s="222"/>
    </row>
    <row r="211" ht="15.75">
      <c r="E211" s="222"/>
    </row>
    <row r="212" ht="15.75">
      <c r="E212" s="222"/>
    </row>
    <row r="213" ht="15.75">
      <c r="E213" s="222"/>
    </row>
    <row r="214" ht="15.75">
      <c r="E214" s="222"/>
    </row>
    <row r="215" ht="15.75">
      <c r="E215" s="222"/>
    </row>
    <row r="216" ht="15.75">
      <c r="E216" s="222"/>
    </row>
    <row r="217" ht="15.75">
      <c r="E217" s="222"/>
    </row>
    <row r="218" ht="15.75">
      <c r="E218" s="222"/>
    </row>
    <row r="219" ht="15.75">
      <c r="E219" s="222"/>
    </row>
    <row r="220" ht="15.75">
      <c r="E220" s="222"/>
    </row>
    <row r="221" ht="15.75">
      <c r="E221" s="222"/>
    </row>
    <row r="222" ht="15.75">
      <c r="E222" s="222"/>
    </row>
    <row r="223" ht="15.75">
      <c r="E223" s="222"/>
    </row>
    <row r="224" ht="15.75">
      <c r="E224" s="222"/>
    </row>
    <row r="225" ht="15.75">
      <c r="E225" s="222"/>
    </row>
    <row r="226" ht="15.75">
      <c r="E226" s="222"/>
    </row>
    <row r="227" ht="15.75">
      <c r="E227" s="222"/>
    </row>
    <row r="228" ht="15.75">
      <c r="E228" s="222"/>
    </row>
    <row r="229" ht="15.75">
      <c r="E229" s="222"/>
    </row>
    <row r="230" ht="15.75">
      <c r="E230" s="222"/>
    </row>
    <row r="231" ht="15.75">
      <c r="E231" s="222"/>
    </row>
    <row r="232" ht="15.75">
      <c r="E232" s="222"/>
    </row>
    <row r="233" ht="15.75">
      <c r="E233" s="222"/>
    </row>
    <row r="234" ht="15.75">
      <c r="E234" s="222"/>
    </row>
    <row r="235" ht="15.75">
      <c r="E235" s="222"/>
    </row>
    <row r="236" ht="15.75">
      <c r="E236" s="222"/>
    </row>
    <row r="237" ht="15.75">
      <c r="E237" s="222"/>
    </row>
    <row r="238" ht="15.75">
      <c r="E238" s="222"/>
    </row>
    <row r="239" ht="15.75">
      <c r="E239" s="222"/>
    </row>
    <row r="240" ht="15.75">
      <c r="E240" s="222"/>
    </row>
    <row r="241" ht="15.75">
      <c r="E241" s="222"/>
    </row>
    <row r="242" ht="15.75">
      <c r="E242" s="222"/>
    </row>
    <row r="243" ht="15.75">
      <c r="E243" s="222"/>
    </row>
    <row r="244" ht="15.75">
      <c r="E244" s="222"/>
    </row>
    <row r="245" ht="15.75">
      <c r="E245" s="222"/>
    </row>
    <row r="246" ht="15.75">
      <c r="E246" s="222"/>
    </row>
    <row r="247" ht="15.75">
      <c r="E247" s="222"/>
    </row>
    <row r="248" ht="15.75">
      <c r="E248" s="222"/>
    </row>
    <row r="249" ht="15.75">
      <c r="E249" s="222"/>
    </row>
    <row r="250" ht="15.75">
      <c r="E250" s="222"/>
    </row>
    <row r="251" ht="15.75">
      <c r="E251" s="222"/>
    </row>
    <row r="252" ht="15.75">
      <c r="E252" s="222"/>
    </row>
    <row r="253" ht="15.75">
      <c r="E253" s="222"/>
    </row>
    <row r="254" ht="15.75">
      <c r="E254" s="222"/>
    </row>
    <row r="255" ht="15.75">
      <c r="E255" s="222"/>
    </row>
    <row r="256" ht="15.75">
      <c r="E256" s="222"/>
    </row>
    <row r="257" ht="15.75">
      <c r="E257" s="222"/>
    </row>
    <row r="258" ht="15.75">
      <c r="E258" s="222"/>
    </row>
    <row r="259" ht="15.75">
      <c r="E259" s="222"/>
    </row>
    <row r="260" ht="15.75">
      <c r="E260" s="222"/>
    </row>
    <row r="261" ht="15.75">
      <c r="E261" s="222"/>
    </row>
    <row r="262" ht="15.75">
      <c r="E262" s="222"/>
    </row>
    <row r="263" ht="15.75">
      <c r="E263" s="222"/>
    </row>
    <row r="264" ht="15.75">
      <c r="E264" s="222"/>
    </row>
    <row r="265" ht="15.75">
      <c r="E265" s="222"/>
    </row>
    <row r="266" ht="15.75">
      <c r="E266" s="222"/>
    </row>
    <row r="267" ht="15.75">
      <c r="E267" s="222"/>
    </row>
    <row r="268" ht="15.75">
      <c r="E268" s="222"/>
    </row>
    <row r="269" ht="15.75">
      <c r="E269" s="222"/>
    </row>
    <row r="270" ht="15.75">
      <c r="E270" s="222"/>
    </row>
    <row r="271" ht="15.75">
      <c r="E271" s="222"/>
    </row>
    <row r="272" ht="15.75">
      <c r="E272" s="222"/>
    </row>
    <row r="273" ht="15.75">
      <c r="E273" s="222"/>
    </row>
    <row r="274" ht="15.75">
      <c r="E274" s="222"/>
    </row>
    <row r="275" ht="15.75">
      <c r="E275" s="222"/>
    </row>
    <row r="276" ht="15.75">
      <c r="E276" s="222"/>
    </row>
    <row r="277" ht="15.75">
      <c r="E277" s="222"/>
    </row>
    <row r="278" ht="15.75">
      <c r="E278" s="222"/>
    </row>
    <row r="279" ht="15.75">
      <c r="E279" s="222"/>
    </row>
    <row r="280" ht="15.75">
      <c r="E280" s="222"/>
    </row>
    <row r="281" ht="15.75">
      <c r="E281" s="222"/>
    </row>
    <row r="282" ht="15.75">
      <c r="E282" s="222"/>
    </row>
    <row r="283" ht="15.75">
      <c r="E283" s="222"/>
    </row>
    <row r="284" ht="15.75">
      <c r="E284" s="222"/>
    </row>
    <row r="285" ht="15.75">
      <c r="E285" s="222"/>
    </row>
    <row r="286" ht="15.75">
      <c r="E286" s="222"/>
    </row>
    <row r="287" ht="15.75">
      <c r="E287" s="222"/>
    </row>
    <row r="288" ht="15.75">
      <c r="E288" s="222"/>
    </row>
    <row r="289" ht="15.75">
      <c r="E289" s="222"/>
    </row>
    <row r="290" ht="15.75">
      <c r="E290" s="222"/>
    </row>
    <row r="291" ht="15.75">
      <c r="E291" s="222"/>
    </row>
    <row r="292" ht="15.75">
      <c r="E292" s="222"/>
    </row>
    <row r="293" ht="15.75">
      <c r="E293" s="222"/>
    </row>
    <row r="294" ht="15.75">
      <c r="E294" s="222"/>
    </row>
    <row r="295" ht="15.75">
      <c r="E295" s="222"/>
    </row>
    <row r="296" ht="15.75">
      <c r="E296" s="222"/>
    </row>
    <row r="297" ht="15.75">
      <c r="E297" s="222"/>
    </row>
    <row r="298" ht="15.75">
      <c r="E298" s="222"/>
    </row>
    <row r="299" ht="15.75">
      <c r="E299" s="222"/>
    </row>
    <row r="300" ht="15.75">
      <c r="E300" s="222"/>
    </row>
    <row r="301" ht="15.75">
      <c r="E301" s="222"/>
    </row>
    <row r="302" ht="15.75">
      <c r="E302" s="222"/>
    </row>
    <row r="303" ht="15.75">
      <c r="E303" s="222"/>
    </row>
    <row r="304" ht="15.75">
      <c r="E304" s="222"/>
    </row>
    <row r="305" ht="15.75">
      <c r="E305" s="222"/>
    </row>
    <row r="306" ht="15.75">
      <c r="E306" s="222"/>
    </row>
    <row r="307" ht="15.75">
      <c r="E307" s="222"/>
    </row>
    <row r="308" ht="15.75">
      <c r="E308" s="222"/>
    </row>
    <row r="309" ht="15.75">
      <c r="E309" s="222"/>
    </row>
    <row r="310" ht="15.75">
      <c r="E310" s="222"/>
    </row>
    <row r="311" ht="15.75">
      <c r="E311" s="222"/>
    </row>
    <row r="312" ht="15.75">
      <c r="E312" s="222"/>
    </row>
    <row r="313" ht="15.75">
      <c r="E313" s="222"/>
    </row>
    <row r="314" ht="15.75">
      <c r="E314" s="222"/>
    </row>
    <row r="315" ht="15.75">
      <c r="E315" s="222"/>
    </row>
    <row r="316" ht="15.75">
      <c r="E316" s="222"/>
    </row>
    <row r="317" ht="15.75">
      <c r="E317" s="222"/>
    </row>
    <row r="318" ht="15.75">
      <c r="E318" s="222"/>
    </row>
    <row r="319" ht="15.75">
      <c r="E319" s="222"/>
    </row>
    <row r="320" ht="15.75">
      <c r="E320" s="222"/>
    </row>
    <row r="321" ht="15.75">
      <c r="E321" s="222"/>
    </row>
    <row r="322" ht="15.75">
      <c r="E322" s="222"/>
    </row>
    <row r="323" ht="15.75">
      <c r="E323" s="222"/>
    </row>
    <row r="324" ht="15.75">
      <c r="E324" s="222"/>
    </row>
    <row r="325" ht="15.75">
      <c r="E325" s="222"/>
    </row>
    <row r="326" ht="15.75">
      <c r="E326" s="222"/>
    </row>
    <row r="327" ht="15.75">
      <c r="E327" s="222"/>
    </row>
    <row r="328" ht="15.75">
      <c r="E328" s="222"/>
    </row>
    <row r="329" ht="15.75">
      <c r="E329" s="222"/>
    </row>
    <row r="330" ht="15.75">
      <c r="E330" s="222"/>
    </row>
    <row r="331" ht="15.75">
      <c r="E331" s="222"/>
    </row>
    <row r="332" ht="15.75">
      <c r="E332" s="222"/>
    </row>
    <row r="333" ht="15.75">
      <c r="E333" s="222"/>
    </row>
    <row r="334" ht="15.75">
      <c r="E334" s="222"/>
    </row>
    <row r="335" ht="15.75">
      <c r="E335" s="222"/>
    </row>
    <row r="336" ht="15.75">
      <c r="E336" s="222"/>
    </row>
    <row r="337" ht="15.75">
      <c r="E337" s="222"/>
    </row>
    <row r="338" ht="15.75">
      <c r="E338" s="222"/>
    </row>
    <row r="339" ht="15.75">
      <c r="E339" s="222"/>
    </row>
    <row r="340" ht="15.75">
      <c r="E340" s="222"/>
    </row>
    <row r="341" ht="15.75">
      <c r="E341" s="222"/>
    </row>
    <row r="342" ht="15.75">
      <c r="E342" s="222"/>
    </row>
    <row r="343" ht="15.75">
      <c r="E343" s="222"/>
    </row>
    <row r="344" ht="15.75">
      <c r="E344" s="222"/>
    </row>
    <row r="345" ht="15.75">
      <c r="E345" s="222"/>
    </row>
    <row r="346" ht="15.75">
      <c r="E346" s="222"/>
    </row>
    <row r="347" ht="15.75">
      <c r="E347" s="222"/>
    </row>
    <row r="348" ht="15.75">
      <c r="E348" s="222"/>
    </row>
    <row r="349" ht="15.75">
      <c r="E349" s="222"/>
    </row>
    <row r="350" ht="15.75">
      <c r="E350" s="222"/>
    </row>
    <row r="351" ht="15.75">
      <c r="E351" s="222"/>
    </row>
    <row r="352" ht="15.75">
      <c r="E352" s="222"/>
    </row>
    <row r="353" ht="15.75">
      <c r="E353" s="222"/>
    </row>
    <row r="354" ht="15.75">
      <c r="E354" s="222"/>
    </row>
    <row r="355" ht="15.75">
      <c r="E355" s="222"/>
    </row>
    <row r="356" ht="15.75">
      <c r="E356" s="222"/>
    </row>
    <row r="357" ht="15.75">
      <c r="E357" s="222"/>
    </row>
    <row r="358" ht="15.75">
      <c r="E358" s="222"/>
    </row>
    <row r="359" ht="15.75">
      <c r="E359" s="222"/>
    </row>
    <row r="360" ht="15.75">
      <c r="E360" s="222"/>
    </row>
    <row r="361" ht="15.75">
      <c r="E361" s="222"/>
    </row>
    <row r="362" ht="15.75">
      <c r="E362" s="222"/>
    </row>
    <row r="363" ht="15.75">
      <c r="E363" s="222"/>
    </row>
    <row r="364" ht="15.75">
      <c r="E364" s="222"/>
    </row>
    <row r="365" ht="15.75">
      <c r="E365" s="222"/>
    </row>
    <row r="366" ht="15.75">
      <c r="E366" s="222"/>
    </row>
    <row r="367" ht="15.75">
      <c r="E367" s="222"/>
    </row>
    <row r="368" ht="15.75">
      <c r="E368" s="222"/>
    </row>
    <row r="369" ht="15.75">
      <c r="E369" s="222"/>
    </row>
    <row r="370" ht="15.75">
      <c r="E370" s="222"/>
    </row>
    <row r="371" ht="15.75">
      <c r="E371" s="222"/>
    </row>
    <row r="372" ht="15.75">
      <c r="E372" s="222"/>
    </row>
    <row r="373" ht="15.75">
      <c r="E373" s="222"/>
    </row>
    <row r="374" ht="15.75">
      <c r="E374" s="222"/>
    </row>
    <row r="375" ht="15.75">
      <c r="E375" s="222"/>
    </row>
    <row r="376" ht="15.75">
      <c r="E376" s="222"/>
    </row>
    <row r="377" ht="15.75">
      <c r="E377" s="222"/>
    </row>
    <row r="378" ht="15.75">
      <c r="E378" s="222"/>
    </row>
    <row r="379" ht="15.75">
      <c r="E379" s="222"/>
    </row>
    <row r="380" ht="15.75">
      <c r="E380" s="222"/>
    </row>
    <row r="381" ht="15.75">
      <c r="E381" s="222"/>
    </row>
    <row r="382" ht="15.75">
      <c r="E382" s="222"/>
    </row>
    <row r="383" ht="15.75">
      <c r="E383" s="222"/>
    </row>
    <row r="384" ht="15.75">
      <c r="E384" s="222"/>
    </row>
    <row r="385" ht="15.75">
      <c r="E385" s="222"/>
    </row>
    <row r="386" ht="15.75">
      <c r="E386" s="222"/>
    </row>
    <row r="387" ht="15.75">
      <c r="E387" s="222"/>
    </row>
    <row r="388" ht="15.75">
      <c r="E388" s="222"/>
    </row>
    <row r="389" ht="15.75">
      <c r="E389" s="222"/>
    </row>
    <row r="390" ht="15.75">
      <c r="E390" s="222"/>
    </row>
    <row r="391" ht="15.75">
      <c r="E391" s="222"/>
    </row>
    <row r="392" ht="15.75">
      <c r="E392" s="222"/>
    </row>
    <row r="393" ht="15.75">
      <c r="E393" s="222"/>
    </row>
    <row r="394" ht="15.75">
      <c r="E394" s="222"/>
    </row>
    <row r="395" ht="15.75">
      <c r="E395" s="222"/>
    </row>
    <row r="396" ht="15.75">
      <c r="E396" s="222"/>
    </row>
    <row r="397" ht="15.75">
      <c r="E397" s="222"/>
    </row>
    <row r="398" ht="15.75">
      <c r="E398" s="222"/>
    </row>
    <row r="399" ht="15.75">
      <c r="E399" s="222"/>
    </row>
    <row r="400" ht="15.75">
      <c r="E400" s="222"/>
    </row>
    <row r="401" ht="15.75">
      <c r="E401" s="222"/>
    </row>
    <row r="402" ht="15.75">
      <c r="E402" s="222"/>
    </row>
    <row r="403" ht="15.75">
      <c r="E403" s="222"/>
    </row>
    <row r="404" ht="15.75">
      <c r="E404" s="222"/>
    </row>
    <row r="405" ht="15.75">
      <c r="E405" s="222"/>
    </row>
    <row r="406" ht="15.75">
      <c r="E406" s="222"/>
    </row>
    <row r="407" ht="15.75">
      <c r="E407" s="222"/>
    </row>
    <row r="408" ht="15.75">
      <c r="E408" s="222"/>
    </row>
    <row r="409" ht="15.75">
      <c r="E409" s="222"/>
    </row>
    <row r="410" ht="15.75">
      <c r="E410" s="222"/>
    </row>
    <row r="411" ht="15.75">
      <c r="E411" s="222"/>
    </row>
    <row r="412" ht="15.75">
      <c r="E412" s="222"/>
    </row>
    <row r="413" ht="15.75">
      <c r="E413" s="222"/>
    </row>
    <row r="414" ht="15.75">
      <c r="E414" s="222"/>
    </row>
    <row r="415" ht="15.75">
      <c r="E415" s="222"/>
    </row>
    <row r="416" ht="15.75">
      <c r="E416" s="222"/>
    </row>
    <row r="417" ht="15.75">
      <c r="E417" s="222"/>
    </row>
    <row r="418" ht="15.75">
      <c r="E418" s="222"/>
    </row>
    <row r="419" ht="15.75">
      <c r="E419" s="222"/>
    </row>
    <row r="420" ht="15.75">
      <c r="E420" s="222"/>
    </row>
    <row r="421" ht="15.75">
      <c r="E421" s="222"/>
    </row>
    <row r="422" ht="15.75">
      <c r="E422" s="222"/>
    </row>
    <row r="423" ht="15.75">
      <c r="E423" s="222"/>
    </row>
    <row r="424" ht="15.75">
      <c r="E424" s="222"/>
    </row>
    <row r="425" ht="15.75">
      <c r="E425" s="222"/>
    </row>
    <row r="426" ht="15.75">
      <c r="E426" s="222"/>
    </row>
    <row r="427" ht="15.75">
      <c r="E427" s="222"/>
    </row>
    <row r="428" ht="15.75">
      <c r="E428" s="222"/>
    </row>
    <row r="429" ht="15.75">
      <c r="E429" s="222"/>
    </row>
    <row r="430" ht="15.75">
      <c r="E430" s="222"/>
    </row>
    <row r="431" ht="15.75">
      <c r="E431" s="222"/>
    </row>
    <row r="432" ht="15.75">
      <c r="E432" s="222"/>
    </row>
    <row r="433" ht="15.75">
      <c r="E433" s="222"/>
    </row>
    <row r="434" ht="15.75">
      <c r="E434" s="222"/>
    </row>
    <row r="435" ht="15.75">
      <c r="E435" s="222"/>
    </row>
    <row r="436" ht="15.75">
      <c r="E436" s="222"/>
    </row>
    <row r="437" ht="15.75">
      <c r="E437" s="222"/>
    </row>
    <row r="438" ht="15.75">
      <c r="E438" s="222"/>
    </row>
    <row r="439" ht="15.75">
      <c r="E439" s="222"/>
    </row>
    <row r="440" ht="15.75">
      <c r="E440" s="222"/>
    </row>
    <row r="441" ht="15.75">
      <c r="E441" s="222"/>
    </row>
    <row r="442" ht="15.75">
      <c r="E442" s="222"/>
    </row>
    <row r="443" ht="15.75">
      <c r="E443" s="222"/>
    </row>
    <row r="444" ht="15.75">
      <c r="E444" s="222"/>
    </row>
    <row r="445" ht="15.75">
      <c r="E445" s="222"/>
    </row>
    <row r="446" ht="15.75">
      <c r="E446" s="222"/>
    </row>
    <row r="447" ht="15.75">
      <c r="E447" s="222"/>
    </row>
    <row r="448" ht="15.75">
      <c r="E448" s="222"/>
    </row>
    <row r="449" ht="15.75">
      <c r="E449" s="222"/>
    </row>
    <row r="450" ht="15.75">
      <c r="E450" s="222"/>
    </row>
    <row r="451" ht="15.75">
      <c r="E451" s="222"/>
    </row>
    <row r="452" ht="15.75">
      <c r="E452" s="222"/>
    </row>
    <row r="453" ht="15.75">
      <c r="E453" s="222"/>
    </row>
    <row r="454" ht="15.75">
      <c r="E454" s="222"/>
    </row>
    <row r="455" ht="15.75">
      <c r="E455" s="222"/>
    </row>
    <row r="456" ht="15.75">
      <c r="E456" s="222"/>
    </row>
    <row r="457" ht="15.75">
      <c r="E457" s="222"/>
    </row>
    <row r="458" ht="15.75">
      <c r="E458" s="222"/>
    </row>
    <row r="459" ht="15.75">
      <c r="E459" s="222"/>
    </row>
    <row r="460" ht="15.75">
      <c r="E460" s="222"/>
    </row>
    <row r="461" ht="15.75">
      <c r="E461" s="222"/>
    </row>
    <row r="462" ht="15.75">
      <c r="E462" s="222"/>
    </row>
    <row r="463" ht="15.75">
      <c r="E463" s="222"/>
    </row>
    <row r="464" ht="15.75">
      <c r="E464" s="222"/>
    </row>
    <row r="465" ht="15.75">
      <c r="E465" s="222"/>
    </row>
    <row r="466" ht="15.75">
      <c r="E466" s="222"/>
    </row>
    <row r="467" ht="15.75">
      <c r="E467" s="222"/>
    </row>
    <row r="468" ht="15.75">
      <c r="E468" s="222"/>
    </row>
    <row r="469" ht="15.75">
      <c r="E469" s="222"/>
    </row>
    <row r="470" ht="15.75">
      <c r="E470" s="222"/>
    </row>
    <row r="471" ht="15.75">
      <c r="E471" s="222"/>
    </row>
    <row r="472" ht="15.75">
      <c r="E472" s="222"/>
    </row>
    <row r="473" ht="15.75">
      <c r="E473" s="222"/>
    </row>
    <row r="474" ht="15.75">
      <c r="E474" s="222"/>
    </row>
    <row r="475" ht="15.75">
      <c r="E475" s="222"/>
    </row>
    <row r="476" ht="15.75">
      <c r="E476" s="222"/>
    </row>
    <row r="477" ht="15.75">
      <c r="E477" s="222"/>
    </row>
    <row r="478" ht="15.75">
      <c r="E478" s="222"/>
    </row>
    <row r="479" ht="15.75">
      <c r="E479" s="222"/>
    </row>
    <row r="480" ht="15.75">
      <c r="E480" s="222"/>
    </row>
    <row r="481" ht="15.75">
      <c r="E481" s="222"/>
    </row>
    <row r="482" ht="15.75">
      <c r="E482" s="222"/>
    </row>
    <row r="483" ht="15.75">
      <c r="E483" s="222"/>
    </row>
    <row r="484" ht="15.75">
      <c r="E484" s="222"/>
    </row>
    <row r="485" ht="15.75">
      <c r="E485" s="222"/>
    </row>
    <row r="486" ht="15.75">
      <c r="E486" s="222"/>
    </row>
    <row r="487" ht="15.75">
      <c r="E487" s="222"/>
    </row>
    <row r="488" ht="15.75">
      <c r="E488" s="222"/>
    </row>
    <row r="489" ht="15.75">
      <c r="E489" s="222"/>
    </row>
    <row r="490" ht="15.75">
      <c r="E490" s="222"/>
    </row>
    <row r="491" ht="15.75">
      <c r="E491" s="222"/>
    </row>
    <row r="492" ht="15.75">
      <c r="E492" s="222"/>
    </row>
    <row r="493" ht="15.75">
      <c r="E493" s="222"/>
    </row>
    <row r="494" ht="15.75">
      <c r="E494" s="222"/>
    </row>
    <row r="495" ht="15.75">
      <c r="E495" s="222"/>
    </row>
    <row r="496" ht="15.75">
      <c r="E496" s="222"/>
    </row>
    <row r="497" ht="15.75">
      <c r="E497" s="222"/>
    </row>
    <row r="498" ht="15.75">
      <c r="E498" s="222"/>
    </row>
    <row r="499" ht="15.75">
      <c r="E499" s="222"/>
    </row>
    <row r="500" ht="15.75">
      <c r="E500" s="222"/>
    </row>
    <row r="501" ht="15.75">
      <c r="E501" s="222"/>
    </row>
    <row r="502" ht="15.75">
      <c r="E502" s="222"/>
    </row>
    <row r="503" ht="15.75">
      <c r="E503" s="222"/>
    </row>
    <row r="504" ht="15.75">
      <c r="E504" s="222"/>
    </row>
    <row r="505" ht="15.75">
      <c r="E505" s="222"/>
    </row>
    <row r="506" ht="15.75">
      <c r="E506" s="222"/>
    </row>
    <row r="507" ht="15.75">
      <c r="E507" s="222"/>
    </row>
    <row r="508" ht="15.75">
      <c r="E508" s="222"/>
    </row>
    <row r="509" ht="15.75">
      <c r="E509" s="222"/>
    </row>
    <row r="510" ht="15.75">
      <c r="E510" s="222"/>
    </row>
    <row r="511" ht="15.75">
      <c r="E511" s="222"/>
    </row>
    <row r="512" ht="15.75">
      <c r="E512" s="222"/>
    </row>
    <row r="513" ht="15.75">
      <c r="E513" s="222"/>
    </row>
    <row r="514" ht="15.75">
      <c r="E514" s="222"/>
    </row>
    <row r="515" ht="15.75">
      <c r="E515" s="222"/>
    </row>
    <row r="516" ht="15.75">
      <c r="E516" s="222"/>
    </row>
    <row r="517" ht="15.75">
      <c r="E517" s="222"/>
    </row>
    <row r="518" ht="15.75">
      <c r="E518" s="222"/>
    </row>
    <row r="519" ht="15.75">
      <c r="E519" s="222"/>
    </row>
    <row r="520" ht="15.75">
      <c r="E520" s="222"/>
    </row>
    <row r="521" ht="15.75">
      <c r="E521" s="222"/>
    </row>
    <row r="522" ht="15.75">
      <c r="E522" s="222"/>
    </row>
    <row r="523" ht="15.75">
      <c r="E523" s="222"/>
    </row>
    <row r="524" ht="15.75">
      <c r="E524" s="222"/>
    </row>
    <row r="525" ht="15.75">
      <c r="E525" s="222"/>
    </row>
    <row r="526" ht="15.75">
      <c r="E526" s="222"/>
    </row>
    <row r="527" ht="15.75">
      <c r="E527" s="222"/>
    </row>
    <row r="528" ht="15.75">
      <c r="E528" s="222"/>
    </row>
    <row r="529" ht="15.75">
      <c r="E529" s="222"/>
    </row>
    <row r="530" ht="15.75">
      <c r="E530" s="222"/>
    </row>
    <row r="531" ht="15.75">
      <c r="E531" s="222"/>
    </row>
    <row r="532" ht="15.75">
      <c r="E532" s="222"/>
    </row>
    <row r="533" ht="15.75">
      <c r="E533" s="222"/>
    </row>
    <row r="534" ht="15.75">
      <c r="E534" s="222"/>
    </row>
    <row r="535" ht="15.75">
      <c r="E535" s="222"/>
    </row>
    <row r="536" ht="15.75">
      <c r="E536" s="222"/>
    </row>
    <row r="537" ht="15.75">
      <c r="E537" s="222"/>
    </row>
    <row r="538" ht="15.75">
      <c r="E538" s="222"/>
    </row>
    <row r="539" ht="15.75">
      <c r="E539" s="222"/>
    </row>
    <row r="540" ht="15.75">
      <c r="E540" s="222"/>
    </row>
    <row r="541" ht="15.75">
      <c r="E541" s="222"/>
    </row>
    <row r="542" ht="15.75">
      <c r="E542" s="222"/>
    </row>
    <row r="543" ht="15.75">
      <c r="E543" s="222"/>
    </row>
    <row r="544" ht="15.75">
      <c r="E544" s="222"/>
    </row>
    <row r="545" ht="15.75">
      <c r="E545" s="222"/>
    </row>
    <row r="546" ht="15.75">
      <c r="E546" s="222"/>
    </row>
    <row r="547" ht="15.75">
      <c r="E547" s="222"/>
    </row>
    <row r="548" ht="15.75">
      <c r="E548" s="222"/>
    </row>
    <row r="549" ht="15.75">
      <c r="E549" s="222"/>
    </row>
    <row r="550" ht="15.75">
      <c r="E550" s="222"/>
    </row>
    <row r="551" ht="15.75">
      <c r="E551" s="222"/>
    </row>
    <row r="552" ht="15.75">
      <c r="E552" s="222"/>
    </row>
    <row r="553" ht="15.75">
      <c r="E553" s="222"/>
    </row>
    <row r="554" ht="15.75">
      <c r="E554" s="222"/>
    </row>
    <row r="555" ht="15.75">
      <c r="E555" s="222"/>
    </row>
    <row r="556" ht="15.75">
      <c r="E556" s="222"/>
    </row>
    <row r="557" ht="15.75">
      <c r="E557" s="222"/>
    </row>
    <row r="558" ht="15.75">
      <c r="E558" s="222"/>
    </row>
    <row r="559" ht="15.75">
      <c r="E559" s="222"/>
    </row>
    <row r="560" ht="15.75">
      <c r="E560" s="222"/>
    </row>
    <row r="561" ht="15.75">
      <c r="E561" s="222"/>
    </row>
    <row r="562" ht="15.75">
      <c r="E562" s="222"/>
    </row>
    <row r="563" ht="15.75">
      <c r="E563" s="222"/>
    </row>
    <row r="564" ht="15.75">
      <c r="E564" s="222"/>
    </row>
    <row r="565" ht="15.75">
      <c r="E565" s="222"/>
    </row>
    <row r="566" ht="15.75">
      <c r="E566" s="222"/>
    </row>
    <row r="567" ht="15.75">
      <c r="E567" s="222"/>
    </row>
    <row r="568" ht="15.75">
      <c r="E568" s="222"/>
    </row>
    <row r="569" ht="15.75">
      <c r="E569" s="222"/>
    </row>
    <row r="570" ht="15.75">
      <c r="E570" s="222"/>
    </row>
    <row r="571" ht="15.75">
      <c r="E571" s="222"/>
    </row>
    <row r="572" ht="15.75">
      <c r="E572" s="222"/>
    </row>
    <row r="573" ht="15.75">
      <c r="E573" s="222"/>
    </row>
    <row r="574" ht="15.75">
      <c r="E574" s="222"/>
    </row>
    <row r="575" ht="15.75">
      <c r="E575" s="222"/>
    </row>
    <row r="576" ht="15.75">
      <c r="E576" s="222"/>
    </row>
    <row r="577" ht="15.75">
      <c r="E577" s="222"/>
    </row>
    <row r="578" ht="15.75">
      <c r="E578" s="222"/>
    </row>
    <row r="579" ht="15.75">
      <c r="E579" s="222"/>
    </row>
    <row r="580" ht="15.75">
      <c r="E580" s="222"/>
    </row>
    <row r="581" ht="15.75">
      <c r="E581" s="222"/>
    </row>
    <row r="582" ht="15.75">
      <c r="E582" s="222"/>
    </row>
    <row r="583" ht="15.75">
      <c r="E583" s="222"/>
    </row>
    <row r="584" ht="15.75">
      <c r="E584" s="222"/>
    </row>
    <row r="585" ht="15.75">
      <c r="E585" s="222"/>
    </row>
    <row r="586" ht="15.75">
      <c r="E586" s="222"/>
    </row>
    <row r="587" ht="15.75">
      <c r="E587" s="222"/>
    </row>
    <row r="588" ht="15.75">
      <c r="E588" s="222"/>
    </row>
    <row r="589" ht="15.75">
      <c r="E589" s="222"/>
    </row>
    <row r="590" ht="15.75">
      <c r="E590" s="222"/>
    </row>
    <row r="591" ht="15.75">
      <c r="E591" s="222"/>
    </row>
    <row r="592" ht="15.75">
      <c r="E592" s="222"/>
    </row>
    <row r="593" ht="15.75">
      <c r="E593" s="222"/>
    </row>
    <row r="594" ht="15.75">
      <c r="E594" s="222"/>
    </row>
    <row r="595" ht="15.75">
      <c r="E595" s="222"/>
    </row>
    <row r="596" ht="15.75">
      <c r="E596" s="222"/>
    </row>
    <row r="597" ht="15.75">
      <c r="E597" s="222"/>
    </row>
    <row r="598" ht="15.75">
      <c r="E598" s="222"/>
    </row>
    <row r="599" ht="15.75">
      <c r="E599" s="222"/>
    </row>
    <row r="600" ht="15.75">
      <c r="E600" s="222"/>
    </row>
    <row r="601" ht="15.75">
      <c r="E601" s="222"/>
    </row>
    <row r="602" ht="15.75">
      <c r="E602" s="222"/>
    </row>
    <row r="603" ht="15.75">
      <c r="E603" s="222"/>
    </row>
    <row r="604" ht="15.75">
      <c r="E604" s="222"/>
    </row>
    <row r="605" ht="15.75">
      <c r="E605" s="222"/>
    </row>
    <row r="606" ht="15.75">
      <c r="E606" s="222"/>
    </row>
    <row r="607" ht="15.75">
      <c r="E607" s="222"/>
    </row>
    <row r="608" ht="15.75">
      <c r="E608" s="222"/>
    </row>
    <row r="609" ht="15.75">
      <c r="E609" s="222"/>
    </row>
    <row r="610" ht="15.75">
      <c r="E610" s="222"/>
    </row>
    <row r="611" ht="15.75">
      <c r="E611" s="222"/>
    </row>
    <row r="612" ht="15.75">
      <c r="E612" s="222"/>
    </row>
    <row r="613" ht="15.75">
      <c r="E613" s="222"/>
    </row>
    <row r="614" ht="15.75">
      <c r="E614" s="222"/>
    </row>
    <row r="615" ht="15.75">
      <c r="E615" s="222"/>
    </row>
    <row r="616" ht="15.75">
      <c r="E616" s="222"/>
    </row>
    <row r="617" ht="15.75">
      <c r="E617" s="222"/>
    </row>
    <row r="618" ht="15.75">
      <c r="E618" s="222"/>
    </row>
    <row r="619" ht="15.75">
      <c r="E619" s="222"/>
    </row>
    <row r="620" ht="15.75">
      <c r="E620" s="222"/>
    </row>
    <row r="621" ht="15.75">
      <c r="E621" s="222"/>
    </row>
    <row r="622" ht="15.75">
      <c r="E622" s="222"/>
    </row>
    <row r="623" ht="15.75">
      <c r="E623" s="222"/>
    </row>
    <row r="624" ht="15.75">
      <c r="E624" s="222"/>
    </row>
    <row r="625" ht="15.75">
      <c r="E625" s="222"/>
    </row>
    <row r="626" ht="15.75">
      <c r="E626" s="222"/>
    </row>
    <row r="627" ht="15.75">
      <c r="E627" s="222"/>
    </row>
    <row r="628" ht="15.75">
      <c r="E628" s="222"/>
    </row>
    <row r="629" ht="15.75">
      <c r="E629" s="222"/>
    </row>
    <row r="630" ht="15.75">
      <c r="E630" s="222"/>
    </row>
    <row r="631" ht="15.75">
      <c r="E631" s="222"/>
    </row>
    <row r="632" ht="15.75">
      <c r="E632" s="222"/>
    </row>
    <row r="633" ht="15.75">
      <c r="E633" s="222"/>
    </row>
    <row r="634" ht="15.75">
      <c r="E634" s="222"/>
    </row>
    <row r="635" ht="15.75">
      <c r="E635" s="222"/>
    </row>
    <row r="636" ht="15.75">
      <c r="E636" s="222"/>
    </row>
    <row r="637" ht="15.75">
      <c r="E637" s="222"/>
    </row>
    <row r="638" ht="15.75">
      <c r="E638" s="222"/>
    </row>
    <row r="639" ht="15.75">
      <c r="E639" s="222"/>
    </row>
    <row r="640" ht="15.75">
      <c r="E640" s="222"/>
    </row>
    <row r="641" ht="15.75">
      <c r="E641" s="222"/>
    </row>
    <row r="642" ht="15.75">
      <c r="E642" s="222"/>
    </row>
    <row r="643" ht="15.75">
      <c r="E643" s="222"/>
    </row>
    <row r="644" ht="15.75">
      <c r="E644" s="222"/>
    </row>
    <row r="645" ht="15.75">
      <c r="E645" s="222"/>
    </row>
    <row r="646" ht="15.75">
      <c r="E646" s="222"/>
    </row>
    <row r="647" ht="15.75">
      <c r="E647" s="222"/>
    </row>
    <row r="648" ht="15.75">
      <c r="E648" s="222"/>
    </row>
    <row r="649" ht="15.75">
      <c r="E649" s="222"/>
    </row>
    <row r="650" ht="15.75">
      <c r="E650" s="222"/>
    </row>
    <row r="651" ht="15.75">
      <c r="E651" s="222"/>
    </row>
    <row r="652" ht="15.75">
      <c r="E652" s="222"/>
    </row>
    <row r="653" ht="15.75">
      <c r="E653" s="222"/>
    </row>
    <row r="654" ht="15.75">
      <c r="E654" s="222"/>
    </row>
    <row r="655" ht="15.75">
      <c r="E655" s="222"/>
    </row>
    <row r="656" ht="15.75">
      <c r="E656" s="222"/>
    </row>
    <row r="657" ht="15.75">
      <c r="E657" s="222"/>
    </row>
    <row r="658" ht="15.75">
      <c r="E658" s="222"/>
    </row>
    <row r="659" ht="15.75">
      <c r="E659" s="222"/>
    </row>
    <row r="660" ht="15.75">
      <c r="E660" s="222"/>
    </row>
    <row r="661" ht="15.75">
      <c r="E661" s="222"/>
    </row>
    <row r="662" ht="15.75">
      <c r="E662" s="222"/>
    </row>
    <row r="663" ht="15.75">
      <c r="E663" s="222"/>
    </row>
    <row r="664" ht="15.75">
      <c r="E664" s="222"/>
    </row>
    <row r="665" ht="15.75">
      <c r="E665" s="222"/>
    </row>
    <row r="666" ht="15.75">
      <c r="E666" s="222"/>
    </row>
    <row r="667" ht="15.75">
      <c r="E667" s="222"/>
    </row>
    <row r="668" ht="15.75">
      <c r="E668" s="222"/>
    </row>
    <row r="669" ht="15.75">
      <c r="E669" s="222"/>
    </row>
    <row r="670" ht="15.75">
      <c r="E670" s="222"/>
    </row>
    <row r="671" ht="15.75">
      <c r="E671" s="222"/>
    </row>
    <row r="672" ht="15.75">
      <c r="E672" s="222"/>
    </row>
    <row r="673" ht="15.75">
      <c r="E673" s="222"/>
    </row>
    <row r="674" ht="15.75">
      <c r="E674" s="222"/>
    </row>
    <row r="675" ht="15.75">
      <c r="E675" s="222"/>
    </row>
    <row r="676" ht="15.75">
      <c r="E676" s="222"/>
    </row>
    <row r="677" ht="15.75">
      <c r="E677" s="222"/>
    </row>
    <row r="678" ht="15.75">
      <c r="E678" s="222"/>
    </row>
    <row r="679" ht="15.75">
      <c r="E679" s="222"/>
    </row>
    <row r="680" ht="15.75">
      <c r="E680" s="222"/>
    </row>
    <row r="681" ht="15.75">
      <c r="E681" s="222"/>
    </row>
    <row r="682" ht="15.75">
      <c r="E682" s="222"/>
    </row>
    <row r="683" ht="15.75">
      <c r="E683" s="222"/>
    </row>
    <row r="684" ht="15.75">
      <c r="E684" s="222"/>
    </row>
    <row r="685" ht="15.75">
      <c r="E685" s="222"/>
    </row>
    <row r="686" ht="15.75">
      <c r="E686" s="222"/>
    </row>
    <row r="687" ht="15.75">
      <c r="E687" s="222"/>
    </row>
    <row r="688" ht="15.75">
      <c r="E688" s="222"/>
    </row>
    <row r="689" ht="15.75">
      <c r="E689" s="222"/>
    </row>
    <row r="690" ht="15.75">
      <c r="E690" s="222"/>
    </row>
    <row r="691" ht="15.75">
      <c r="E691" s="222"/>
    </row>
    <row r="692" ht="15.75">
      <c r="E692" s="222"/>
    </row>
    <row r="693" ht="15.75">
      <c r="E693" s="222"/>
    </row>
    <row r="694" ht="15.75">
      <c r="E694" s="222"/>
    </row>
    <row r="695" ht="15.75">
      <c r="E695" s="222"/>
    </row>
    <row r="696" ht="15.75">
      <c r="E696" s="222"/>
    </row>
    <row r="697" ht="15.75">
      <c r="E697" s="222"/>
    </row>
    <row r="698" ht="15.75">
      <c r="E698" s="222"/>
    </row>
    <row r="699" ht="15.75">
      <c r="E699" s="222"/>
    </row>
    <row r="700" ht="15.75">
      <c r="E700" s="222"/>
    </row>
    <row r="701" ht="15.75">
      <c r="E701" s="222"/>
    </row>
    <row r="702" ht="15.75">
      <c r="E702" s="222"/>
    </row>
    <row r="703" ht="15.75">
      <c r="E703" s="222"/>
    </row>
    <row r="704" ht="15.75">
      <c r="E704" s="222"/>
    </row>
    <row r="705" ht="15.75">
      <c r="E705" s="222"/>
    </row>
    <row r="706" ht="15.75">
      <c r="E706" s="222"/>
    </row>
    <row r="707" ht="15.75">
      <c r="E707" s="222"/>
    </row>
    <row r="708" ht="15.75">
      <c r="E708" s="222"/>
    </row>
    <row r="709" ht="15.75">
      <c r="E709" s="222"/>
    </row>
    <row r="710" ht="15.75">
      <c r="E710" s="222"/>
    </row>
    <row r="711" ht="15.75">
      <c r="E711" s="222"/>
    </row>
    <row r="712" ht="15.75">
      <c r="E712" s="222"/>
    </row>
    <row r="713" ht="15.75">
      <c r="E713" s="222"/>
    </row>
    <row r="714" ht="15.75">
      <c r="E714" s="222"/>
    </row>
    <row r="715" ht="15.75">
      <c r="E715" s="222"/>
    </row>
    <row r="716" ht="15.75">
      <c r="E716" s="222"/>
    </row>
    <row r="717" ht="15.75">
      <c r="E717" s="222"/>
    </row>
    <row r="718" ht="15.75">
      <c r="E718" s="222"/>
    </row>
    <row r="719" ht="15.75">
      <c r="E719" s="222"/>
    </row>
    <row r="720" ht="15.75">
      <c r="E720" s="222"/>
    </row>
    <row r="721" ht="15.75">
      <c r="E721" s="222"/>
    </row>
    <row r="722" ht="15.75">
      <c r="E722" s="222"/>
    </row>
    <row r="723" ht="15.75">
      <c r="E723" s="222"/>
    </row>
    <row r="724" ht="15.75">
      <c r="E724" s="222"/>
    </row>
    <row r="725" ht="15.75">
      <c r="E725" s="222"/>
    </row>
    <row r="726" ht="15.75">
      <c r="E726" s="222"/>
    </row>
    <row r="727" ht="15.75">
      <c r="E727" s="222"/>
    </row>
    <row r="728" ht="15.75">
      <c r="E728" s="222"/>
    </row>
    <row r="729" ht="15.75">
      <c r="E729" s="222"/>
    </row>
    <row r="730" ht="15.75">
      <c r="E730" s="222"/>
    </row>
    <row r="731" ht="15.75">
      <c r="E731" s="222"/>
    </row>
    <row r="732" ht="15.75">
      <c r="E732" s="222"/>
    </row>
    <row r="733" ht="15.75">
      <c r="E733" s="222"/>
    </row>
    <row r="734" ht="15.75">
      <c r="E734" s="222"/>
    </row>
    <row r="735" ht="15.75">
      <c r="E735" s="222"/>
    </row>
    <row r="736" ht="15.75">
      <c r="E736" s="222"/>
    </row>
    <row r="737" ht="15.75">
      <c r="E737" s="222"/>
    </row>
    <row r="738" ht="15.75">
      <c r="E738" s="222"/>
    </row>
    <row r="739" ht="15.75">
      <c r="E739" s="222"/>
    </row>
    <row r="740" ht="15.75">
      <c r="E740" s="222"/>
    </row>
    <row r="741" ht="15.75">
      <c r="E741" s="222"/>
    </row>
    <row r="742" ht="15.75">
      <c r="E742" s="222"/>
    </row>
    <row r="743" ht="15.75">
      <c r="E743" s="222"/>
    </row>
    <row r="744" ht="15.75">
      <c r="E744" s="222"/>
    </row>
    <row r="745" ht="15.75">
      <c r="E745" s="222"/>
    </row>
    <row r="746" ht="15.75">
      <c r="E746" s="222"/>
    </row>
    <row r="747" ht="15.75">
      <c r="E747" s="222"/>
    </row>
    <row r="748" ht="15.75">
      <c r="E748" s="222"/>
    </row>
    <row r="749" ht="15.75">
      <c r="E749" s="222"/>
    </row>
    <row r="750" ht="15.75">
      <c r="E750" s="222"/>
    </row>
    <row r="751" ht="15.75">
      <c r="E751" s="222"/>
    </row>
    <row r="752" ht="15.75">
      <c r="E752" s="222"/>
    </row>
    <row r="753" ht="15.75">
      <c r="E753" s="222"/>
    </row>
    <row r="754" ht="15.75">
      <c r="E754" s="222"/>
    </row>
    <row r="755" ht="15.75">
      <c r="E755" s="222"/>
    </row>
    <row r="756" ht="15.75">
      <c r="E756" s="222"/>
    </row>
    <row r="757" ht="15.75">
      <c r="E757" s="222"/>
    </row>
    <row r="758" ht="15.75">
      <c r="E758" s="222"/>
    </row>
    <row r="759" ht="15.75">
      <c r="E759" s="222"/>
    </row>
    <row r="760" ht="15.75">
      <c r="E760" s="222"/>
    </row>
    <row r="761" ht="15.75">
      <c r="E761" s="222"/>
    </row>
    <row r="762" ht="15.75">
      <c r="E762" s="222"/>
    </row>
    <row r="763" ht="15.75">
      <c r="E763" s="222"/>
    </row>
    <row r="764" ht="15.75">
      <c r="E764" s="222"/>
    </row>
    <row r="765" ht="15.75">
      <c r="E765" s="222"/>
    </row>
    <row r="766" ht="15.75">
      <c r="E766" s="222"/>
    </row>
    <row r="767" ht="15.75">
      <c r="E767" s="222"/>
    </row>
    <row r="768" ht="15.75">
      <c r="E768" s="222"/>
    </row>
    <row r="769" ht="15.75">
      <c r="E769" s="222"/>
    </row>
    <row r="770" ht="15.75">
      <c r="E770" s="222"/>
    </row>
    <row r="771" ht="15.75">
      <c r="E771" s="222"/>
    </row>
    <row r="772" ht="15.75">
      <c r="E772" s="222"/>
    </row>
    <row r="773" ht="15.75">
      <c r="E773" s="222"/>
    </row>
    <row r="774" ht="15.75">
      <c r="E774" s="222"/>
    </row>
    <row r="775" ht="15.75">
      <c r="E775" s="222"/>
    </row>
    <row r="776" ht="15.75">
      <c r="E776" s="222"/>
    </row>
    <row r="777" ht="15.75">
      <c r="E777" s="222"/>
    </row>
    <row r="778" ht="15.75">
      <c r="E778" s="222"/>
    </row>
    <row r="779" ht="15.75">
      <c r="E779" s="222"/>
    </row>
    <row r="780" ht="15.75">
      <c r="E780" s="222"/>
    </row>
    <row r="781" ht="15.75">
      <c r="E781" s="222"/>
    </row>
    <row r="782" ht="15.75">
      <c r="E782" s="222"/>
    </row>
    <row r="783" ht="15.75">
      <c r="E783" s="222"/>
    </row>
    <row r="784" ht="15.75">
      <c r="E784" s="222"/>
    </row>
    <row r="785" ht="15.75">
      <c r="E785" s="222"/>
    </row>
    <row r="786" ht="15.75">
      <c r="E786" s="222"/>
    </row>
    <row r="787" ht="15.75">
      <c r="E787" s="222"/>
    </row>
    <row r="788" ht="15.75">
      <c r="E788" s="222"/>
    </row>
    <row r="789" ht="15.75">
      <c r="E789" s="222"/>
    </row>
    <row r="790" ht="15.75">
      <c r="E790" s="222"/>
    </row>
    <row r="791" ht="15.75">
      <c r="E791" s="222"/>
    </row>
    <row r="792" ht="15.75">
      <c r="E792" s="222"/>
    </row>
    <row r="793" ht="15.75">
      <c r="E793" s="222"/>
    </row>
    <row r="794" ht="15.75">
      <c r="E794" s="222"/>
    </row>
    <row r="795" ht="15.75">
      <c r="E795" s="222"/>
    </row>
    <row r="796" ht="15.75">
      <c r="E796" s="222"/>
    </row>
    <row r="797" ht="15.75">
      <c r="E797" s="222"/>
    </row>
    <row r="798" ht="15.75">
      <c r="E798" s="222"/>
    </row>
    <row r="799" ht="15.75">
      <c r="E799" s="222"/>
    </row>
    <row r="800" ht="15.75">
      <c r="E800" s="222"/>
    </row>
    <row r="801" ht="15.75">
      <c r="E801" s="222"/>
    </row>
    <row r="802" ht="15.75">
      <c r="E802" s="222"/>
    </row>
    <row r="803" ht="15.75">
      <c r="E803" s="222"/>
    </row>
    <row r="804" ht="15.75">
      <c r="E804" s="222"/>
    </row>
    <row r="805" ht="15.75">
      <c r="E805" s="222"/>
    </row>
    <row r="806" ht="15.75">
      <c r="E806" s="222"/>
    </row>
    <row r="807" ht="15.75">
      <c r="E807" s="222"/>
    </row>
    <row r="808" ht="15.75">
      <c r="E808" s="222"/>
    </row>
    <row r="809" ht="15.75">
      <c r="E809" s="222"/>
    </row>
    <row r="810" ht="15.75">
      <c r="E810" s="222"/>
    </row>
    <row r="811" ht="15.75">
      <c r="E811" s="222"/>
    </row>
    <row r="812" ht="15.75">
      <c r="E812" s="222"/>
    </row>
    <row r="813" ht="15.75">
      <c r="E813" s="222"/>
    </row>
    <row r="814" ht="15.75">
      <c r="E814" s="222"/>
    </row>
    <row r="815" ht="15.75">
      <c r="E815" s="222"/>
    </row>
    <row r="816" ht="15.75">
      <c r="E816" s="222"/>
    </row>
    <row r="817" ht="15.75">
      <c r="E817" s="222"/>
    </row>
    <row r="818" ht="15.75">
      <c r="E818" s="222"/>
    </row>
    <row r="819" ht="15.75">
      <c r="E819" s="222"/>
    </row>
    <row r="820" ht="15.75">
      <c r="E820" s="222"/>
    </row>
    <row r="821" ht="15.75">
      <c r="E821" s="222"/>
    </row>
    <row r="822" ht="15.75">
      <c r="E822" s="222"/>
    </row>
    <row r="823" ht="15.75">
      <c r="E823" s="222"/>
    </row>
    <row r="824" ht="15.75">
      <c r="E824" s="222"/>
    </row>
    <row r="825" ht="15.75">
      <c r="E825" s="222"/>
    </row>
    <row r="826" ht="15.75">
      <c r="E826" s="222"/>
    </row>
    <row r="827" ht="15.75">
      <c r="E827" s="222"/>
    </row>
    <row r="828" ht="15.75">
      <c r="E828" s="222"/>
    </row>
    <row r="829" ht="15.75">
      <c r="E829" s="222"/>
    </row>
    <row r="830" ht="15.75">
      <c r="E830" s="222"/>
    </row>
    <row r="831" ht="15.75">
      <c r="E831" s="222"/>
    </row>
    <row r="832" ht="15.75">
      <c r="E832" s="222"/>
    </row>
    <row r="833" ht="15.75">
      <c r="E833" s="222"/>
    </row>
    <row r="834" ht="15.75">
      <c r="E834" s="222"/>
    </row>
    <row r="835" ht="15.75">
      <c r="E835" s="222"/>
    </row>
    <row r="836" ht="15.75">
      <c r="E836" s="222"/>
    </row>
    <row r="837" ht="15.75">
      <c r="E837" s="222"/>
    </row>
    <row r="838" ht="15.75">
      <c r="E838" s="222"/>
    </row>
    <row r="839" ht="15.75">
      <c r="E839" s="222"/>
    </row>
    <row r="840" ht="15.75">
      <c r="E840" s="222"/>
    </row>
    <row r="841" ht="15.75">
      <c r="E841" s="222"/>
    </row>
    <row r="842" ht="15.75">
      <c r="E842" s="222"/>
    </row>
    <row r="843" ht="15.75">
      <c r="E843" s="222"/>
    </row>
    <row r="844" ht="15.75">
      <c r="E844" s="222"/>
    </row>
    <row r="845" ht="15.75">
      <c r="E845" s="222"/>
    </row>
    <row r="846" ht="15.75">
      <c r="E846" s="222"/>
    </row>
    <row r="847" ht="15.75">
      <c r="E847" s="222"/>
    </row>
    <row r="848" ht="15.75">
      <c r="E848" s="222"/>
    </row>
    <row r="849" ht="15.75">
      <c r="E849" s="222"/>
    </row>
    <row r="850" ht="15.75">
      <c r="E850" s="222"/>
    </row>
    <row r="851" ht="15.75">
      <c r="E851" s="222"/>
    </row>
    <row r="852" ht="15.75">
      <c r="E852" s="222"/>
    </row>
    <row r="853" ht="15.75">
      <c r="E853" s="222"/>
    </row>
    <row r="854" ht="15.75">
      <c r="E854" s="222"/>
    </row>
    <row r="855" ht="15.75">
      <c r="E855" s="222"/>
    </row>
    <row r="856" ht="15.75">
      <c r="E856" s="222"/>
    </row>
    <row r="857" ht="15.75">
      <c r="E857" s="222"/>
    </row>
    <row r="858" ht="15.75">
      <c r="E858" s="222"/>
    </row>
    <row r="859" ht="15.75">
      <c r="E859" s="222"/>
    </row>
    <row r="860" ht="15.75">
      <c r="E860" s="222"/>
    </row>
    <row r="861" ht="15.75">
      <c r="E861" s="222"/>
    </row>
    <row r="862" ht="15.75">
      <c r="E862" s="222"/>
    </row>
    <row r="863" ht="15.75">
      <c r="E863" s="222"/>
    </row>
    <row r="864" ht="15.75">
      <c r="E864" s="222"/>
    </row>
    <row r="865" ht="15.75">
      <c r="E865" s="222"/>
    </row>
    <row r="866" ht="15.75">
      <c r="E866" s="222"/>
    </row>
    <row r="867" ht="15.75">
      <c r="E867" s="222"/>
    </row>
    <row r="868" ht="15.75">
      <c r="E868" s="222"/>
    </row>
    <row r="869" ht="15.75">
      <c r="E869" s="222"/>
    </row>
    <row r="870" ht="15.75">
      <c r="E870" s="222"/>
    </row>
    <row r="871" ht="15.75">
      <c r="E871" s="222"/>
    </row>
    <row r="872" ht="15.75">
      <c r="E872" s="222"/>
    </row>
    <row r="873" ht="15.75">
      <c r="E873" s="222"/>
    </row>
    <row r="874" ht="15.75">
      <c r="E874" s="222"/>
    </row>
    <row r="875" ht="15.75">
      <c r="E875" s="222"/>
    </row>
    <row r="876" ht="15.75">
      <c r="E876" s="222"/>
    </row>
    <row r="877" ht="15.75">
      <c r="E877" s="222"/>
    </row>
    <row r="878" ht="15.75">
      <c r="E878" s="222"/>
    </row>
    <row r="879" ht="15.75">
      <c r="E879" s="222"/>
    </row>
    <row r="880" ht="15.75">
      <c r="E880" s="222"/>
    </row>
    <row r="881" ht="15.75">
      <c r="E881" s="222"/>
    </row>
    <row r="882" ht="15.75">
      <c r="E882" s="222"/>
    </row>
    <row r="883" ht="15.75">
      <c r="E883" s="222"/>
    </row>
    <row r="884" ht="15.75">
      <c r="E884" s="222"/>
    </row>
    <row r="885" ht="15.75">
      <c r="E885" s="222"/>
    </row>
    <row r="886" ht="15.75">
      <c r="E886" s="222"/>
    </row>
    <row r="887" ht="15.75">
      <c r="E887" s="222"/>
    </row>
    <row r="888" ht="15.75">
      <c r="E888" s="222"/>
    </row>
    <row r="889" ht="15.75">
      <c r="E889" s="222"/>
    </row>
    <row r="890" ht="15.75">
      <c r="E890" s="222"/>
    </row>
    <row r="891" ht="15.75">
      <c r="E891" s="222"/>
    </row>
    <row r="892" ht="15.75">
      <c r="E892" s="222"/>
    </row>
    <row r="893" ht="15.75">
      <c r="E893" s="222"/>
    </row>
    <row r="894" ht="15.75">
      <c r="E894" s="222"/>
    </row>
    <row r="895" ht="15.75">
      <c r="E895" s="222"/>
    </row>
    <row r="896" ht="15.75">
      <c r="E896" s="222"/>
    </row>
    <row r="897" ht="15.75">
      <c r="E897" s="222"/>
    </row>
    <row r="898" ht="15.75">
      <c r="E898" s="222"/>
    </row>
    <row r="899" ht="15.75">
      <c r="E899" s="222"/>
    </row>
    <row r="900" ht="15.75">
      <c r="E900" s="222"/>
    </row>
    <row r="901" ht="15.75">
      <c r="E901" s="222"/>
    </row>
    <row r="902" ht="15.75">
      <c r="E902" s="222"/>
    </row>
    <row r="903" ht="15.75">
      <c r="E903" s="222"/>
    </row>
    <row r="904" ht="15.75">
      <c r="E904" s="222"/>
    </row>
    <row r="905" ht="15.75">
      <c r="E905" s="222"/>
    </row>
    <row r="906" ht="15.75">
      <c r="E906" s="222"/>
    </row>
    <row r="907" ht="15.75">
      <c r="E907" s="222"/>
    </row>
    <row r="908" ht="15.75">
      <c r="E908" s="222"/>
    </row>
    <row r="909" ht="15.75">
      <c r="E909" s="222"/>
    </row>
    <row r="910" ht="15.75">
      <c r="E910" s="222"/>
    </row>
    <row r="911" ht="15.75">
      <c r="E911" s="222"/>
    </row>
    <row r="912" ht="15.75">
      <c r="E912" s="222"/>
    </row>
    <row r="913" ht="15.75">
      <c r="E913" s="222"/>
    </row>
    <row r="914" ht="15.75">
      <c r="E914" s="222"/>
    </row>
    <row r="915" ht="15.75">
      <c r="E915" s="222"/>
    </row>
    <row r="916" ht="15.75">
      <c r="E916" s="222"/>
    </row>
    <row r="917" ht="15.75">
      <c r="E917" s="222"/>
    </row>
    <row r="918" ht="15.75">
      <c r="E918" s="222"/>
    </row>
    <row r="919" ht="15.75">
      <c r="E919" s="222"/>
    </row>
    <row r="920" ht="15.75">
      <c r="E920" s="222"/>
    </row>
    <row r="921" ht="15.75">
      <c r="E921" s="222"/>
    </row>
    <row r="922" ht="15.75">
      <c r="E922" s="222"/>
    </row>
    <row r="923" ht="15.75">
      <c r="E923" s="222"/>
    </row>
    <row r="924" ht="15.75">
      <c r="E924" s="222"/>
    </row>
    <row r="925" ht="15.75">
      <c r="E925" s="222"/>
    </row>
    <row r="926" ht="15.75">
      <c r="E926" s="222"/>
    </row>
    <row r="927" ht="15.75">
      <c r="E927" s="222"/>
    </row>
    <row r="928" ht="15.75">
      <c r="E928" s="222"/>
    </row>
    <row r="929" ht="15.75">
      <c r="E929" s="222"/>
    </row>
    <row r="930" ht="15.75">
      <c r="E930" s="222"/>
    </row>
    <row r="931" ht="15.75">
      <c r="E931" s="222"/>
    </row>
    <row r="932" ht="15.75">
      <c r="E932" s="222"/>
    </row>
    <row r="933" ht="15.75">
      <c r="E933" s="222"/>
    </row>
    <row r="934" ht="15.75">
      <c r="E934" s="222"/>
    </row>
    <row r="935" ht="15.75">
      <c r="E935" s="222"/>
    </row>
    <row r="936" ht="15.75">
      <c r="E936" s="222"/>
    </row>
    <row r="937" ht="15.75">
      <c r="E937" s="222"/>
    </row>
    <row r="938" ht="15.75">
      <c r="E938" s="222"/>
    </row>
    <row r="939" ht="15.75">
      <c r="E939" s="222"/>
    </row>
    <row r="940" ht="15.75">
      <c r="E940" s="222"/>
    </row>
    <row r="941" ht="15.75">
      <c r="E941" s="222"/>
    </row>
    <row r="942" ht="15.75">
      <c r="E942" s="222"/>
    </row>
    <row r="943" ht="15.75">
      <c r="E943" s="222"/>
    </row>
    <row r="944" ht="15.75">
      <c r="E944" s="222"/>
    </row>
    <row r="945" ht="15.75">
      <c r="E945" s="222"/>
    </row>
    <row r="946" ht="15.75">
      <c r="E946" s="222"/>
    </row>
    <row r="947" ht="15.75">
      <c r="E947" s="222"/>
    </row>
    <row r="948" ht="15.75">
      <c r="E948" s="222"/>
    </row>
    <row r="949" ht="15.75">
      <c r="E949" s="222"/>
    </row>
    <row r="950" ht="15.75">
      <c r="E950" s="222"/>
    </row>
    <row r="951" ht="15.75">
      <c r="E951" s="222"/>
    </row>
    <row r="952" ht="15.75">
      <c r="E952" s="222"/>
    </row>
    <row r="953" ht="15.75">
      <c r="E953" s="222"/>
    </row>
    <row r="954" ht="15.75">
      <c r="E954" s="222"/>
    </row>
    <row r="955" ht="15.75">
      <c r="E955" s="222"/>
    </row>
    <row r="956" ht="15.75">
      <c r="E956" s="222"/>
    </row>
    <row r="957" ht="15.75">
      <c r="E957" s="222"/>
    </row>
    <row r="958" ht="15.75">
      <c r="E958" s="222"/>
    </row>
    <row r="959" ht="15.75">
      <c r="E959" s="222"/>
    </row>
    <row r="960" ht="15.75">
      <c r="E960" s="222"/>
    </row>
  </sheetData>
  <sheetProtection/>
  <mergeCells count="10">
    <mergeCell ref="B8:E8"/>
    <mergeCell ref="B9:E9"/>
    <mergeCell ref="B10:E10"/>
    <mergeCell ref="B11:E11"/>
    <mergeCell ref="B1:E1"/>
    <mergeCell ref="B2:E2"/>
    <mergeCell ref="B3:E3"/>
    <mergeCell ref="B4:E4"/>
    <mergeCell ref="B5:E5"/>
    <mergeCell ref="B7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30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9.125" style="5" customWidth="1"/>
    <col min="2" max="2" width="51.875" style="5" customWidth="1"/>
    <col min="3" max="3" width="12.875" style="5" hidden="1" customWidth="1"/>
    <col min="4" max="4" width="13.625" style="5" hidden="1" customWidth="1"/>
    <col min="5" max="5" width="19.25390625" style="5" customWidth="1"/>
    <col min="6" max="16384" width="9.125" style="5" customWidth="1"/>
  </cols>
  <sheetData>
    <row r="1" spans="2:5" ht="15.75">
      <c r="B1" s="115" t="s">
        <v>861</v>
      </c>
      <c r="C1" s="115"/>
      <c r="D1" s="115"/>
      <c r="E1" s="115"/>
    </row>
    <row r="2" spans="2:5" ht="15.75" hidden="1">
      <c r="B2" s="115" t="s">
        <v>256</v>
      </c>
      <c r="C2" s="115"/>
      <c r="D2" s="115"/>
      <c r="E2" s="115"/>
    </row>
    <row r="3" spans="2:5" ht="15.75">
      <c r="B3" s="115" t="s">
        <v>257</v>
      </c>
      <c r="C3" s="115"/>
      <c r="D3" s="115"/>
      <c r="E3" s="115"/>
    </row>
    <row r="4" spans="2:5" ht="15.75">
      <c r="B4" s="115" t="s">
        <v>258</v>
      </c>
      <c r="C4" s="115"/>
      <c r="D4" s="115"/>
      <c r="E4" s="115"/>
    </row>
    <row r="5" spans="2:5" ht="15.75">
      <c r="B5" s="115" t="s">
        <v>673</v>
      </c>
      <c r="C5" s="115"/>
      <c r="D5" s="115"/>
      <c r="E5" s="115"/>
    </row>
    <row r="6" spans="2:5" ht="15.75">
      <c r="B6" s="59"/>
      <c r="C6" s="59"/>
      <c r="D6" s="59"/>
      <c r="E6" s="59"/>
    </row>
    <row r="7" spans="2:5" ht="15.75">
      <c r="B7" s="223" t="s">
        <v>862</v>
      </c>
      <c r="C7" s="223"/>
      <c r="D7" s="223"/>
      <c r="E7" s="224"/>
    </row>
    <row r="8" spans="2:5" ht="15.75">
      <c r="B8" s="223" t="s">
        <v>841</v>
      </c>
      <c r="C8" s="223"/>
      <c r="D8" s="223"/>
      <c r="E8" s="224"/>
    </row>
    <row r="9" spans="2:5" ht="15.75">
      <c r="B9" s="223"/>
      <c r="C9" s="223"/>
      <c r="D9" s="223"/>
      <c r="E9" s="223"/>
    </row>
    <row r="10" spans="2:4" ht="15.75">
      <c r="B10" s="230"/>
      <c r="C10" s="230"/>
      <c r="D10" s="230"/>
    </row>
    <row r="11" spans="2:5" ht="14.25" customHeight="1">
      <c r="B11" s="188" t="s">
        <v>863</v>
      </c>
      <c r="C11" s="188"/>
      <c r="D11" s="188"/>
      <c r="E11" s="224"/>
    </row>
    <row r="12" spans="2:5" ht="82.5" customHeight="1">
      <c r="B12" s="190" t="s">
        <v>864</v>
      </c>
      <c r="C12" s="190"/>
      <c r="D12" s="190"/>
      <c r="E12" s="224"/>
    </row>
    <row r="13" spans="2:4" ht="12.75" customHeight="1">
      <c r="B13" s="231"/>
      <c r="C13" s="231"/>
      <c r="D13" s="231"/>
    </row>
    <row r="14" spans="2:4" ht="15.75">
      <c r="B14" s="232"/>
      <c r="C14" s="233"/>
      <c r="D14" s="233"/>
    </row>
    <row r="15" spans="2:5" ht="31.5">
      <c r="B15" s="226" t="s">
        <v>844</v>
      </c>
      <c r="C15" s="226" t="s">
        <v>111</v>
      </c>
      <c r="D15" s="234" t="s">
        <v>865</v>
      </c>
      <c r="E15" s="226" t="s">
        <v>111</v>
      </c>
    </row>
    <row r="16" spans="2:5" ht="15.75">
      <c r="B16" s="228" t="s">
        <v>846</v>
      </c>
      <c r="C16" s="235">
        <f>SUM(C18:C29)</f>
        <v>1137.1999999999998</v>
      </c>
      <c r="D16" s="235">
        <f>SUM(D18:D29)</f>
        <v>4.7</v>
      </c>
      <c r="E16" s="235">
        <f>SUM(E18:E29)</f>
        <v>1141.9000000000003</v>
      </c>
    </row>
    <row r="17" spans="2:4" ht="9.75" customHeight="1">
      <c r="B17" s="192"/>
      <c r="C17" s="192"/>
      <c r="D17" s="192"/>
    </row>
    <row r="18" spans="2:5" ht="15.75">
      <c r="B18" s="199" t="s">
        <v>860</v>
      </c>
      <c r="C18" s="236">
        <v>324.1</v>
      </c>
      <c r="D18" s="236">
        <v>1.4</v>
      </c>
      <c r="E18" s="44">
        <f>SUM(C18:D18)</f>
        <v>325.5</v>
      </c>
    </row>
    <row r="19" spans="2:5" ht="15.75">
      <c r="B19" s="202" t="s">
        <v>848</v>
      </c>
      <c r="C19" s="237">
        <v>130.4</v>
      </c>
      <c r="D19" s="237">
        <v>0.5</v>
      </c>
      <c r="E19" s="44">
        <f aca="true" t="shared" si="0" ref="E19:E29">SUM(C19:D19)</f>
        <v>130.9</v>
      </c>
    </row>
    <row r="20" spans="2:5" ht="15.75">
      <c r="B20" s="202" t="s">
        <v>849</v>
      </c>
      <c r="C20" s="237">
        <v>76.2</v>
      </c>
      <c r="D20" s="237">
        <v>0.3</v>
      </c>
      <c r="E20" s="44">
        <f t="shared" si="0"/>
        <v>76.5</v>
      </c>
    </row>
    <row r="21" spans="2:5" ht="15.75" hidden="1">
      <c r="B21" s="202" t="s">
        <v>849</v>
      </c>
      <c r="C21" s="237"/>
      <c r="D21" s="237"/>
      <c r="E21" s="44">
        <f t="shared" si="0"/>
        <v>0</v>
      </c>
    </row>
    <row r="22" spans="2:5" ht="15.75">
      <c r="B22" s="202" t="s">
        <v>850</v>
      </c>
      <c r="C22" s="237">
        <v>56.5</v>
      </c>
      <c r="D22" s="237">
        <v>0.2</v>
      </c>
      <c r="E22" s="44">
        <f t="shared" si="0"/>
        <v>56.7</v>
      </c>
    </row>
    <row r="23" spans="2:5" ht="15.75">
      <c r="B23" s="199" t="s">
        <v>851</v>
      </c>
      <c r="C23" s="236">
        <v>133.3</v>
      </c>
      <c r="D23" s="236">
        <v>0.5</v>
      </c>
      <c r="E23" s="44">
        <f t="shared" si="0"/>
        <v>133.8</v>
      </c>
    </row>
    <row r="24" spans="2:5" ht="15.75">
      <c r="B24" s="199" t="s">
        <v>852</v>
      </c>
      <c r="C24" s="236">
        <v>63.3</v>
      </c>
      <c r="D24" s="236">
        <v>0.2</v>
      </c>
      <c r="E24" s="44">
        <f t="shared" si="0"/>
        <v>63.5</v>
      </c>
    </row>
    <row r="25" spans="2:5" ht="15.75">
      <c r="B25" s="199" t="s">
        <v>853</v>
      </c>
      <c r="C25" s="236">
        <v>42.9</v>
      </c>
      <c r="D25" s="236">
        <v>0.2</v>
      </c>
      <c r="E25" s="44">
        <f t="shared" si="0"/>
        <v>43.1</v>
      </c>
    </row>
    <row r="26" spans="2:5" ht="15.75">
      <c r="B26" s="202" t="s">
        <v>854</v>
      </c>
      <c r="C26" s="237">
        <v>34.4</v>
      </c>
      <c r="D26" s="237">
        <v>0.2</v>
      </c>
      <c r="E26" s="44">
        <f t="shared" si="0"/>
        <v>34.6</v>
      </c>
    </row>
    <row r="27" spans="2:5" ht="15.75">
      <c r="B27" s="202" t="s">
        <v>855</v>
      </c>
      <c r="C27" s="237">
        <v>48</v>
      </c>
      <c r="D27" s="237">
        <v>0.2</v>
      </c>
      <c r="E27" s="44">
        <f t="shared" si="0"/>
        <v>48.2</v>
      </c>
    </row>
    <row r="28" spans="2:5" ht="15.75">
      <c r="B28" s="202" t="s">
        <v>866</v>
      </c>
      <c r="C28" s="237">
        <v>174.5</v>
      </c>
      <c r="D28" s="237">
        <v>0.7</v>
      </c>
      <c r="E28" s="44">
        <f t="shared" si="0"/>
        <v>175.2</v>
      </c>
    </row>
    <row r="29" spans="2:5" ht="15.75">
      <c r="B29" s="202" t="s">
        <v>856</v>
      </c>
      <c r="C29" s="237">
        <v>53.6</v>
      </c>
      <c r="D29" s="237">
        <v>0.3</v>
      </c>
      <c r="E29" s="44">
        <f t="shared" si="0"/>
        <v>53.9</v>
      </c>
    </row>
    <row r="30" ht="15.75">
      <c r="E30" s="44"/>
    </row>
  </sheetData>
  <sheetProtection/>
  <mergeCells count="10">
    <mergeCell ref="B8:E8"/>
    <mergeCell ref="B9:E9"/>
    <mergeCell ref="B11:E11"/>
    <mergeCell ref="B12:E12"/>
    <mergeCell ref="B1:E1"/>
    <mergeCell ref="B2:E2"/>
    <mergeCell ref="B3:E3"/>
    <mergeCell ref="B4:E4"/>
    <mergeCell ref="B5:E5"/>
    <mergeCell ref="B7:E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60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9.125" style="5" customWidth="1"/>
    <col min="2" max="2" width="58.25390625" style="5" customWidth="1"/>
    <col min="3" max="3" width="14.875" style="5" hidden="1" customWidth="1"/>
    <col min="4" max="4" width="10.875" style="5" hidden="1" customWidth="1"/>
    <col min="5" max="5" width="15.00390625" style="5" customWidth="1"/>
    <col min="6" max="16384" width="9.125" style="5" customWidth="1"/>
  </cols>
  <sheetData>
    <row r="1" spans="2:5" ht="15.75">
      <c r="B1" s="115" t="s">
        <v>867</v>
      </c>
      <c r="C1" s="115"/>
      <c r="D1" s="115"/>
      <c r="E1" s="115"/>
    </row>
    <row r="2" spans="2:5" ht="15" customHeight="1" hidden="1">
      <c r="B2" s="115" t="s">
        <v>256</v>
      </c>
      <c r="C2" s="115"/>
      <c r="D2" s="115"/>
      <c r="E2" s="115"/>
    </row>
    <row r="3" spans="2:5" ht="15.75">
      <c r="B3" s="115" t="s">
        <v>257</v>
      </c>
      <c r="C3" s="115"/>
      <c r="D3" s="115"/>
      <c r="E3" s="115"/>
    </row>
    <row r="4" spans="2:5" ht="15.75">
      <c r="B4" s="115" t="s">
        <v>258</v>
      </c>
      <c r="C4" s="115"/>
      <c r="D4" s="115"/>
      <c r="E4" s="115"/>
    </row>
    <row r="5" spans="2:5" ht="15.75">
      <c r="B5" s="115" t="s">
        <v>673</v>
      </c>
      <c r="C5" s="115"/>
      <c r="D5" s="115"/>
      <c r="E5" s="115"/>
    </row>
    <row r="7" spans="2:5" ht="15.75">
      <c r="B7" s="223" t="s">
        <v>868</v>
      </c>
      <c r="C7" s="223"/>
      <c r="D7" s="223"/>
      <c r="E7" s="223"/>
    </row>
    <row r="8" spans="2:5" ht="15.75">
      <c r="B8" s="223" t="s">
        <v>841</v>
      </c>
      <c r="C8" s="223"/>
      <c r="D8" s="223"/>
      <c r="E8" s="223"/>
    </row>
    <row r="9" spans="2:5" ht="15.75">
      <c r="B9" s="223"/>
      <c r="C9" s="223"/>
      <c r="D9" s="223"/>
      <c r="E9" s="223"/>
    </row>
    <row r="10" spans="2:5" ht="15" customHeight="1">
      <c r="B10" s="188" t="s">
        <v>869</v>
      </c>
      <c r="C10" s="188"/>
      <c r="D10" s="188"/>
      <c r="E10" s="188"/>
    </row>
    <row r="11" spans="2:5" ht="78" customHeight="1">
      <c r="B11" s="190" t="s">
        <v>870</v>
      </c>
      <c r="C11" s="190"/>
      <c r="D11" s="190"/>
      <c r="E11" s="190"/>
    </row>
    <row r="12" spans="2:5" ht="15.75">
      <c r="B12" s="192"/>
      <c r="C12" s="192"/>
      <c r="D12" s="192"/>
      <c r="E12" s="193"/>
    </row>
    <row r="13" spans="2:5" ht="31.5">
      <c r="B13" s="226" t="s">
        <v>844</v>
      </c>
      <c r="C13" s="226" t="s">
        <v>111</v>
      </c>
      <c r="D13" s="227" t="s">
        <v>845</v>
      </c>
      <c r="E13" s="226" t="s">
        <v>111</v>
      </c>
    </row>
    <row r="14" spans="2:5" ht="15.75">
      <c r="B14" s="228" t="s">
        <v>846</v>
      </c>
      <c r="C14" s="229">
        <f>SUM(C16:C26)</f>
        <v>0</v>
      </c>
      <c r="D14" s="229">
        <f>SUM(D16:D26)</f>
        <v>67.50000000000001</v>
      </c>
      <c r="E14" s="229">
        <f>SUM(E16:E26)</f>
        <v>67.50000000000001</v>
      </c>
    </row>
    <row r="15" spans="2:5" ht="15.75">
      <c r="B15" s="192"/>
      <c r="C15" s="192"/>
      <c r="D15" s="192"/>
      <c r="E15" s="198"/>
    </row>
    <row r="16" spans="2:5" ht="15.75">
      <c r="B16" s="199" t="s">
        <v>847</v>
      </c>
      <c r="C16" s="200">
        <v>0</v>
      </c>
      <c r="D16" s="201">
        <v>45.9</v>
      </c>
      <c r="E16" s="200">
        <f aca="true" t="shared" si="0" ref="E16:E26">SUM(C16:D16)</f>
        <v>45.9</v>
      </c>
    </row>
    <row r="17" spans="1:7" ht="15.75">
      <c r="A17" s="207"/>
      <c r="B17" s="199" t="s">
        <v>860</v>
      </c>
      <c r="C17" s="200">
        <v>0</v>
      </c>
      <c r="D17" s="201">
        <v>8.1</v>
      </c>
      <c r="E17" s="200">
        <f>D17</f>
        <v>8.1</v>
      </c>
      <c r="F17" s="207"/>
      <c r="G17" s="207"/>
    </row>
    <row r="18" spans="1:7" ht="15.75" hidden="1">
      <c r="A18" s="207"/>
      <c r="B18" s="199" t="s">
        <v>848</v>
      </c>
      <c r="C18" s="203">
        <v>0</v>
      </c>
      <c r="D18" s="201">
        <v>0</v>
      </c>
      <c r="E18" s="200">
        <f t="shared" si="0"/>
        <v>0</v>
      </c>
      <c r="F18" s="207"/>
      <c r="G18" s="207"/>
    </row>
    <row r="19" spans="1:7" ht="15.75">
      <c r="A19" s="207"/>
      <c r="B19" s="199" t="s">
        <v>849</v>
      </c>
      <c r="C19" s="203">
        <v>0</v>
      </c>
      <c r="D19" s="201">
        <v>2.7</v>
      </c>
      <c r="E19" s="200">
        <f t="shared" si="0"/>
        <v>2.7</v>
      </c>
      <c r="F19" s="207"/>
      <c r="G19" s="207"/>
    </row>
    <row r="20" spans="1:7" ht="15.75">
      <c r="A20" s="207"/>
      <c r="B20" s="199" t="s">
        <v>866</v>
      </c>
      <c r="C20" s="203">
        <v>0</v>
      </c>
      <c r="D20" s="201">
        <v>2.7</v>
      </c>
      <c r="E20" s="200">
        <f t="shared" si="0"/>
        <v>2.7</v>
      </c>
      <c r="F20" s="207"/>
      <c r="G20" s="207"/>
    </row>
    <row r="21" spans="1:7" ht="15.75">
      <c r="A21" s="207"/>
      <c r="B21" s="199" t="s">
        <v>851</v>
      </c>
      <c r="C21" s="203">
        <v>0</v>
      </c>
      <c r="D21" s="201">
        <v>5.4</v>
      </c>
      <c r="E21" s="200">
        <f t="shared" si="0"/>
        <v>5.4</v>
      </c>
      <c r="F21" s="207"/>
      <c r="G21" s="207"/>
    </row>
    <row r="22" spans="1:7" ht="15.75">
      <c r="A22" s="207"/>
      <c r="B22" s="199" t="s">
        <v>852</v>
      </c>
      <c r="C22" s="203">
        <v>0</v>
      </c>
      <c r="D22" s="201">
        <v>2.7</v>
      </c>
      <c r="E22" s="200">
        <f t="shared" si="0"/>
        <v>2.7</v>
      </c>
      <c r="F22" s="207"/>
      <c r="G22" s="207"/>
    </row>
    <row r="23" spans="1:7" ht="15.75" hidden="1">
      <c r="A23" s="207"/>
      <c r="B23" s="199" t="s">
        <v>853</v>
      </c>
      <c r="C23" s="203">
        <v>0</v>
      </c>
      <c r="D23" s="201">
        <v>0</v>
      </c>
      <c r="E23" s="200">
        <f t="shared" si="0"/>
        <v>0</v>
      </c>
      <c r="F23" s="207"/>
      <c r="G23" s="207"/>
    </row>
    <row r="24" spans="1:7" ht="15.75" hidden="1">
      <c r="A24" s="207"/>
      <c r="B24" s="199" t="s">
        <v>854</v>
      </c>
      <c r="C24" s="203">
        <v>0</v>
      </c>
      <c r="D24" s="201">
        <v>0</v>
      </c>
      <c r="E24" s="200">
        <f t="shared" si="0"/>
        <v>0</v>
      </c>
      <c r="F24" s="207"/>
      <c r="G24" s="207"/>
    </row>
    <row r="25" spans="1:7" ht="15.75" hidden="1">
      <c r="A25" s="207"/>
      <c r="B25" s="199" t="s">
        <v>855</v>
      </c>
      <c r="C25" s="203">
        <v>0</v>
      </c>
      <c r="D25" s="201">
        <v>0</v>
      </c>
      <c r="E25" s="200">
        <f t="shared" si="0"/>
        <v>0</v>
      </c>
      <c r="F25" s="207"/>
      <c r="G25" s="207"/>
    </row>
    <row r="26" spans="1:7" ht="15.75" hidden="1">
      <c r="A26" s="207"/>
      <c r="B26" s="199" t="s">
        <v>856</v>
      </c>
      <c r="C26" s="203">
        <v>0</v>
      </c>
      <c r="D26" s="201">
        <v>0</v>
      </c>
      <c r="E26" s="200">
        <f t="shared" si="0"/>
        <v>0</v>
      </c>
      <c r="F26" s="207"/>
      <c r="G26" s="207"/>
    </row>
    <row r="27" spans="1:7" ht="15.75">
      <c r="A27" s="207"/>
      <c r="B27" s="210"/>
      <c r="C27" s="210"/>
      <c r="D27" s="210"/>
      <c r="E27" s="211"/>
      <c r="F27" s="207"/>
      <c r="G27" s="207"/>
    </row>
    <row r="28" spans="1:7" ht="15.75">
      <c r="A28" s="207"/>
      <c r="B28" s="210"/>
      <c r="C28" s="210"/>
      <c r="D28" s="210"/>
      <c r="E28" s="211"/>
      <c r="F28" s="207"/>
      <c r="G28" s="207"/>
    </row>
    <row r="29" spans="1:7" ht="15.75">
      <c r="A29" s="207"/>
      <c r="B29" s="212"/>
      <c r="C29" s="212"/>
      <c r="D29" s="212"/>
      <c r="E29" s="211"/>
      <c r="F29" s="207"/>
      <c r="G29" s="207"/>
    </row>
    <row r="30" spans="1:7" ht="15.75">
      <c r="A30" s="207"/>
      <c r="B30" s="210"/>
      <c r="C30" s="210"/>
      <c r="D30" s="210"/>
      <c r="E30" s="211"/>
      <c r="F30" s="207"/>
      <c r="G30" s="207"/>
    </row>
    <row r="31" spans="1:7" ht="15.75">
      <c r="A31" s="207"/>
      <c r="B31" s="210"/>
      <c r="C31" s="210"/>
      <c r="D31" s="210"/>
      <c r="E31" s="211"/>
      <c r="F31" s="207"/>
      <c r="G31" s="207"/>
    </row>
    <row r="32" spans="1:7" ht="15.75">
      <c r="A32" s="207"/>
      <c r="B32" s="210"/>
      <c r="C32" s="210"/>
      <c r="D32" s="210"/>
      <c r="E32" s="211"/>
      <c r="F32" s="207"/>
      <c r="G32" s="207"/>
    </row>
    <row r="33" spans="1:7" ht="15.75">
      <c r="A33" s="207"/>
      <c r="B33" s="210"/>
      <c r="C33" s="210"/>
      <c r="D33" s="210"/>
      <c r="E33" s="211"/>
      <c r="F33" s="207"/>
      <c r="G33" s="207"/>
    </row>
    <row r="34" spans="1:7" ht="15.75">
      <c r="A34" s="207"/>
      <c r="B34" s="210"/>
      <c r="C34" s="210"/>
      <c r="D34" s="210"/>
      <c r="E34" s="211"/>
      <c r="F34" s="207"/>
      <c r="G34" s="207"/>
    </row>
    <row r="35" spans="2:5" ht="15.75">
      <c r="B35" s="213"/>
      <c r="C35" s="213"/>
      <c r="D35" s="213"/>
      <c r="E35" s="211"/>
    </row>
    <row r="36" spans="2:5" ht="15.75">
      <c r="B36" s="213"/>
      <c r="C36" s="213"/>
      <c r="D36" s="213"/>
      <c r="E36" s="211"/>
    </row>
    <row r="37" spans="2:5" ht="15.75">
      <c r="B37" s="213"/>
      <c r="C37" s="213"/>
      <c r="D37" s="213"/>
      <c r="E37" s="211"/>
    </row>
    <row r="38" spans="2:5" ht="15.75">
      <c r="B38" s="214"/>
      <c r="C38" s="214"/>
      <c r="D38" s="214"/>
      <c r="E38" s="211"/>
    </row>
    <row r="39" spans="2:5" ht="15.75">
      <c r="B39" s="214"/>
      <c r="C39" s="214"/>
      <c r="D39" s="214"/>
      <c r="E39" s="215"/>
    </row>
    <row r="40" spans="2:5" ht="15.75">
      <c r="B40" s="213"/>
      <c r="C40" s="213"/>
      <c r="D40" s="213"/>
      <c r="E40" s="216"/>
    </row>
    <row r="41" spans="2:5" ht="15.75">
      <c r="B41" s="217"/>
      <c r="C41" s="217"/>
      <c r="D41" s="217"/>
      <c r="E41" s="211"/>
    </row>
    <row r="42" spans="2:5" ht="15.75">
      <c r="B42" s="218"/>
      <c r="C42" s="218"/>
      <c r="D42" s="218"/>
      <c r="E42" s="219"/>
    </row>
    <row r="43" spans="2:5" ht="15.75">
      <c r="B43" s="218"/>
      <c r="C43" s="218"/>
      <c r="D43" s="218"/>
      <c r="E43" s="219"/>
    </row>
    <row r="44" spans="2:5" ht="15.75">
      <c r="B44" s="218"/>
      <c r="C44" s="218"/>
      <c r="D44" s="218"/>
      <c r="E44" s="219"/>
    </row>
    <row r="45" spans="2:5" ht="15.75">
      <c r="B45" s="218"/>
      <c r="C45" s="218"/>
      <c r="D45" s="218"/>
      <c r="E45" s="219"/>
    </row>
    <row r="46" spans="2:5" ht="15.75">
      <c r="B46" s="218"/>
      <c r="C46" s="218"/>
      <c r="D46" s="218"/>
      <c r="E46" s="219"/>
    </row>
    <row r="47" spans="2:5" ht="15.75">
      <c r="B47" s="218"/>
      <c r="C47" s="218"/>
      <c r="D47" s="218"/>
      <c r="E47" s="219"/>
    </row>
    <row r="48" spans="2:5" ht="15.75">
      <c r="B48" s="218"/>
      <c r="C48" s="218"/>
      <c r="D48" s="218"/>
      <c r="E48" s="219"/>
    </row>
    <row r="49" spans="2:5" ht="15.75">
      <c r="B49" s="220"/>
      <c r="C49" s="220"/>
      <c r="D49" s="220"/>
      <c r="E49" s="219"/>
    </row>
    <row r="50" spans="2:5" ht="15.75">
      <c r="B50" s="185"/>
      <c r="C50" s="185"/>
      <c r="D50" s="185"/>
      <c r="E50" s="221"/>
    </row>
    <row r="51" ht="15.75">
      <c r="E51" s="222"/>
    </row>
    <row r="52" ht="15.75">
      <c r="E52" s="222"/>
    </row>
    <row r="53" ht="15.75">
      <c r="E53" s="222"/>
    </row>
    <row r="54" ht="15.75">
      <c r="E54" s="222"/>
    </row>
    <row r="55" ht="15.75">
      <c r="E55" s="222"/>
    </row>
    <row r="56" ht="15.75">
      <c r="E56" s="222"/>
    </row>
    <row r="57" ht="15.75">
      <c r="E57" s="222"/>
    </row>
    <row r="58" ht="15.75">
      <c r="E58" s="222"/>
    </row>
    <row r="59" ht="15.75">
      <c r="E59" s="222"/>
    </row>
    <row r="60" ht="15.75">
      <c r="E60" s="222"/>
    </row>
    <row r="61" ht="15.75">
      <c r="E61" s="222"/>
    </row>
    <row r="62" ht="15.75">
      <c r="E62" s="222"/>
    </row>
    <row r="63" ht="15.75">
      <c r="E63" s="222"/>
    </row>
    <row r="64" ht="15.75">
      <c r="E64" s="222"/>
    </row>
    <row r="65" ht="15.75">
      <c r="E65" s="222"/>
    </row>
    <row r="66" ht="15.75">
      <c r="E66" s="222"/>
    </row>
    <row r="67" ht="15.75">
      <c r="E67" s="222"/>
    </row>
    <row r="68" ht="15.75">
      <c r="E68" s="222"/>
    </row>
    <row r="69" ht="15.75">
      <c r="E69" s="222"/>
    </row>
    <row r="70" ht="15.75">
      <c r="E70" s="222"/>
    </row>
    <row r="71" ht="15.75">
      <c r="E71" s="222"/>
    </row>
    <row r="72" ht="15.75">
      <c r="E72" s="222"/>
    </row>
    <row r="73" ht="15.75">
      <c r="E73" s="222"/>
    </row>
    <row r="74" ht="15.75">
      <c r="E74" s="222"/>
    </row>
    <row r="75" ht="15.75">
      <c r="E75" s="222"/>
    </row>
    <row r="76" ht="15.75">
      <c r="E76" s="222"/>
    </row>
    <row r="77" ht="15.75">
      <c r="E77" s="222"/>
    </row>
    <row r="78" ht="15.75">
      <c r="E78" s="222"/>
    </row>
    <row r="79" ht="15.75">
      <c r="E79" s="222"/>
    </row>
    <row r="80" ht="15.75">
      <c r="E80" s="222"/>
    </row>
    <row r="81" ht="15.75">
      <c r="E81" s="222"/>
    </row>
    <row r="82" ht="15.75">
      <c r="E82" s="222"/>
    </row>
    <row r="83" ht="15.75">
      <c r="E83" s="222"/>
    </row>
    <row r="84" ht="15.75">
      <c r="E84" s="222"/>
    </row>
    <row r="85" ht="15.75">
      <c r="E85" s="222"/>
    </row>
    <row r="86" ht="15.75">
      <c r="E86" s="222"/>
    </row>
    <row r="87" ht="15.75">
      <c r="E87" s="222"/>
    </row>
    <row r="88" ht="15.75">
      <c r="E88" s="222"/>
    </row>
    <row r="89" ht="15.75">
      <c r="E89" s="222"/>
    </row>
    <row r="90" ht="15.75">
      <c r="E90" s="222"/>
    </row>
    <row r="91" ht="15.75">
      <c r="E91" s="222"/>
    </row>
    <row r="92" ht="15.75">
      <c r="E92" s="222"/>
    </row>
    <row r="93" ht="15.75">
      <c r="E93" s="222"/>
    </row>
    <row r="94" ht="15.75">
      <c r="E94" s="222"/>
    </row>
    <row r="95" ht="15.75">
      <c r="E95" s="222"/>
    </row>
    <row r="96" ht="15.75">
      <c r="E96" s="222"/>
    </row>
    <row r="97" ht="15.75">
      <c r="E97" s="222"/>
    </row>
    <row r="98" ht="15.75">
      <c r="E98" s="222"/>
    </row>
    <row r="99" ht="15.75">
      <c r="E99" s="222"/>
    </row>
    <row r="100" ht="15.75">
      <c r="E100" s="222"/>
    </row>
    <row r="101" ht="15.75">
      <c r="E101" s="222"/>
    </row>
    <row r="102" ht="15.75">
      <c r="E102" s="222"/>
    </row>
    <row r="103" ht="15.75">
      <c r="E103" s="222"/>
    </row>
    <row r="104" ht="15.75">
      <c r="E104" s="222"/>
    </row>
    <row r="105" ht="15.75">
      <c r="E105" s="222"/>
    </row>
    <row r="106" ht="15.75">
      <c r="E106" s="222"/>
    </row>
    <row r="107" ht="15.75">
      <c r="E107" s="222"/>
    </row>
    <row r="108" ht="15.75">
      <c r="E108" s="222"/>
    </row>
    <row r="109" ht="15.75">
      <c r="E109" s="222"/>
    </row>
    <row r="110" ht="15.75">
      <c r="E110" s="222"/>
    </row>
    <row r="111" ht="15.75">
      <c r="E111" s="222"/>
    </row>
    <row r="112" ht="15.75">
      <c r="E112" s="222"/>
    </row>
    <row r="113" ht="15.75">
      <c r="E113" s="222"/>
    </row>
    <row r="114" ht="15.75">
      <c r="E114" s="222"/>
    </row>
    <row r="115" ht="15.75">
      <c r="E115" s="222"/>
    </row>
    <row r="116" ht="15.75">
      <c r="E116" s="222"/>
    </row>
    <row r="117" ht="15.75">
      <c r="E117" s="222"/>
    </row>
    <row r="118" ht="15.75">
      <c r="E118" s="222"/>
    </row>
    <row r="119" ht="15.75">
      <c r="E119" s="222"/>
    </row>
    <row r="120" ht="15.75">
      <c r="E120" s="222"/>
    </row>
    <row r="121" ht="15.75">
      <c r="E121" s="222"/>
    </row>
    <row r="122" ht="15.75">
      <c r="E122" s="222"/>
    </row>
    <row r="123" ht="15.75">
      <c r="E123" s="222"/>
    </row>
    <row r="124" ht="15.75">
      <c r="E124" s="222"/>
    </row>
    <row r="125" ht="15.75">
      <c r="E125" s="222"/>
    </row>
    <row r="126" ht="15.75">
      <c r="E126" s="222"/>
    </row>
    <row r="127" ht="15.75">
      <c r="E127" s="222"/>
    </row>
    <row r="128" ht="15.75">
      <c r="E128" s="222"/>
    </row>
    <row r="129" ht="15.75">
      <c r="E129" s="222"/>
    </row>
    <row r="130" ht="15.75">
      <c r="E130" s="222"/>
    </row>
    <row r="131" ht="15.75">
      <c r="E131" s="222"/>
    </row>
    <row r="132" ht="15.75">
      <c r="E132" s="222"/>
    </row>
    <row r="133" ht="15.75">
      <c r="E133" s="222"/>
    </row>
    <row r="134" ht="15.75">
      <c r="E134" s="222"/>
    </row>
    <row r="135" ht="15.75">
      <c r="E135" s="222"/>
    </row>
    <row r="136" ht="15.75">
      <c r="E136" s="222"/>
    </row>
    <row r="137" ht="15.75">
      <c r="E137" s="222"/>
    </row>
    <row r="138" ht="15.75">
      <c r="E138" s="222"/>
    </row>
    <row r="139" ht="15.75">
      <c r="E139" s="222"/>
    </row>
    <row r="140" ht="15.75">
      <c r="E140" s="222"/>
    </row>
    <row r="141" ht="15.75">
      <c r="E141" s="222"/>
    </row>
    <row r="142" ht="15.75">
      <c r="E142" s="222"/>
    </row>
    <row r="143" ht="15.75">
      <c r="E143" s="222"/>
    </row>
    <row r="144" ht="15.75">
      <c r="E144" s="222"/>
    </row>
    <row r="145" ht="15.75">
      <c r="E145" s="222"/>
    </row>
    <row r="146" ht="15.75">
      <c r="E146" s="222"/>
    </row>
    <row r="147" ht="15.75">
      <c r="E147" s="222"/>
    </row>
    <row r="148" ht="15.75">
      <c r="E148" s="222"/>
    </row>
    <row r="149" ht="15.75">
      <c r="E149" s="222"/>
    </row>
    <row r="150" ht="15.75">
      <c r="E150" s="222"/>
    </row>
    <row r="151" ht="15.75">
      <c r="E151" s="222"/>
    </row>
    <row r="152" ht="15.75">
      <c r="E152" s="222"/>
    </row>
    <row r="153" ht="15.75">
      <c r="E153" s="222"/>
    </row>
    <row r="154" ht="15.75">
      <c r="E154" s="222"/>
    </row>
    <row r="155" ht="15.75">
      <c r="E155" s="222"/>
    </row>
    <row r="156" ht="15.75">
      <c r="E156" s="222"/>
    </row>
    <row r="157" ht="15.75">
      <c r="E157" s="222"/>
    </row>
    <row r="158" ht="15.75">
      <c r="E158" s="222"/>
    </row>
    <row r="159" ht="15.75">
      <c r="E159" s="222"/>
    </row>
    <row r="160" ht="15.75">
      <c r="E160" s="222"/>
    </row>
    <row r="161" ht="15.75">
      <c r="E161" s="222"/>
    </row>
    <row r="162" ht="15.75">
      <c r="E162" s="222"/>
    </row>
    <row r="163" ht="15.75">
      <c r="E163" s="222"/>
    </row>
    <row r="164" ht="15.75">
      <c r="E164" s="222"/>
    </row>
    <row r="165" ht="15.75">
      <c r="E165" s="222"/>
    </row>
    <row r="166" ht="15.75">
      <c r="E166" s="222"/>
    </row>
    <row r="167" ht="15.75">
      <c r="E167" s="222"/>
    </row>
    <row r="168" ht="15.75">
      <c r="E168" s="222"/>
    </row>
    <row r="169" ht="15.75">
      <c r="E169" s="222"/>
    </row>
    <row r="170" ht="15.75">
      <c r="E170" s="222"/>
    </row>
    <row r="171" ht="15.75">
      <c r="E171" s="222"/>
    </row>
    <row r="172" ht="15.75">
      <c r="E172" s="222"/>
    </row>
    <row r="173" ht="15.75">
      <c r="E173" s="222"/>
    </row>
    <row r="174" ht="15.75">
      <c r="E174" s="222"/>
    </row>
    <row r="175" ht="15.75">
      <c r="E175" s="222"/>
    </row>
    <row r="176" ht="15.75">
      <c r="E176" s="222"/>
    </row>
    <row r="177" ht="15.75">
      <c r="E177" s="222"/>
    </row>
    <row r="178" ht="15.75">
      <c r="E178" s="222"/>
    </row>
    <row r="179" ht="15.75">
      <c r="E179" s="222"/>
    </row>
    <row r="180" ht="15.75">
      <c r="E180" s="222"/>
    </row>
    <row r="181" ht="15.75">
      <c r="E181" s="222"/>
    </row>
    <row r="182" ht="15.75">
      <c r="E182" s="222"/>
    </row>
    <row r="183" ht="15.75">
      <c r="E183" s="222"/>
    </row>
    <row r="184" ht="15.75">
      <c r="E184" s="222"/>
    </row>
    <row r="185" ht="15.75">
      <c r="E185" s="222"/>
    </row>
    <row r="186" ht="15.75">
      <c r="E186" s="222"/>
    </row>
    <row r="187" ht="15.75">
      <c r="E187" s="222"/>
    </row>
    <row r="188" ht="15.75">
      <c r="E188" s="222"/>
    </row>
    <row r="189" ht="15.75">
      <c r="E189" s="222"/>
    </row>
    <row r="190" ht="15.75">
      <c r="E190" s="222"/>
    </row>
    <row r="191" ht="15.75">
      <c r="E191" s="222"/>
    </row>
    <row r="192" ht="15.75">
      <c r="E192" s="222"/>
    </row>
    <row r="193" ht="15.75">
      <c r="E193" s="222"/>
    </row>
    <row r="194" ht="15.75">
      <c r="E194" s="222"/>
    </row>
    <row r="195" ht="15.75">
      <c r="E195" s="222"/>
    </row>
    <row r="196" ht="15.75">
      <c r="E196" s="222"/>
    </row>
    <row r="197" ht="15.75">
      <c r="E197" s="222"/>
    </row>
    <row r="198" ht="15.75">
      <c r="E198" s="222"/>
    </row>
    <row r="199" ht="15.75">
      <c r="E199" s="222"/>
    </row>
    <row r="200" ht="15.75">
      <c r="E200" s="222"/>
    </row>
    <row r="201" ht="15.75">
      <c r="E201" s="222"/>
    </row>
    <row r="202" ht="15.75">
      <c r="E202" s="222"/>
    </row>
    <row r="203" ht="15.75">
      <c r="E203" s="222"/>
    </row>
    <row r="204" ht="15.75">
      <c r="E204" s="222"/>
    </row>
    <row r="205" ht="15.75">
      <c r="E205" s="222"/>
    </row>
    <row r="206" ht="15.75">
      <c r="E206" s="222"/>
    </row>
    <row r="207" ht="15.75">
      <c r="E207" s="222"/>
    </row>
    <row r="208" ht="15.75">
      <c r="E208" s="222"/>
    </row>
    <row r="209" ht="15.75">
      <c r="E209" s="222"/>
    </row>
    <row r="210" ht="15.75">
      <c r="E210" s="222"/>
    </row>
    <row r="211" ht="15.75">
      <c r="E211" s="222"/>
    </row>
    <row r="212" ht="15.75">
      <c r="E212" s="222"/>
    </row>
    <row r="213" ht="15.75">
      <c r="E213" s="222"/>
    </row>
    <row r="214" ht="15.75">
      <c r="E214" s="222"/>
    </row>
    <row r="215" ht="15.75">
      <c r="E215" s="222"/>
    </row>
    <row r="216" ht="15.75">
      <c r="E216" s="222"/>
    </row>
    <row r="217" ht="15.75">
      <c r="E217" s="222"/>
    </row>
    <row r="218" ht="15.75">
      <c r="E218" s="222"/>
    </row>
    <row r="219" ht="15.75">
      <c r="E219" s="222"/>
    </row>
    <row r="220" ht="15.75">
      <c r="E220" s="222"/>
    </row>
    <row r="221" ht="15.75">
      <c r="E221" s="222"/>
    </row>
    <row r="222" ht="15.75">
      <c r="E222" s="222"/>
    </row>
    <row r="223" ht="15.75">
      <c r="E223" s="222"/>
    </row>
    <row r="224" ht="15.75">
      <c r="E224" s="222"/>
    </row>
    <row r="225" ht="15.75">
      <c r="E225" s="222"/>
    </row>
    <row r="226" ht="15.75">
      <c r="E226" s="222"/>
    </row>
    <row r="227" ht="15.75">
      <c r="E227" s="222"/>
    </row>
    <row r="228" ht="15.75">
      <c r="E228" s="222"/>
    </row>
    <row r="229" ht="15.75">
      <c r="E229" s="222"/>
    </row>
    <row r="230" ht="15.75">
      <c r="E230" s="222"/>
    </row>
    <row r="231" ht="15.75">
      <c r="E231" s="222"/>
    </row>
    <row r="232" ht="15.75">
      <c r="E232" s="222"/>
    </row>
    <row r="233" ht="15.75">
      <c r="E233" s="222"/>
    </row>
    <row r="234" ht="15.75">
      <c r="E234" s="222"/>
    </row>
    <row r="235" ht="15.75">
      <c r="E235" s="222"/>
    </row>
    <row r="236" ht="15.75">
      <c r="E236" s="222"/>
    </row>
    <row r="237" ht="15.75">
      <c r="E237" s="222"/>
    </row>
    <row r="238" ht="15.75">
      <c r="E238" s="222"/>
    </row>
    <row r="239" ht="15.75">
      <c r="E239" s="222"/>
    </row>
    <row r="240" ht="15.75">
      <c r="E240" s="222"/>
    </row>
    <row r="241" ht="15.75">
      <c r="E241" s="222"/>
    </row>
    <row r="242" ht="15.75">
      <c r="E242" s="222"/>
    </row>
    <row r="243" ht="15.75">
      <c r="E243" s="222"/>
    </row>
    <row r="244" ht="15.75">
      <c r="E244" s="222"/>
    </row>
    <row r="245" ht="15.75">
      <c r="E245" s="222"/>
    </row>
    <row r="246" ht="15.75">
      <c r="E246" s="222"/>
    </row>
    <row r="247" ht="15.75">
      <c r="E247" s="222"/>
    </row>
    <row r="248" ht="15.75">
      <c r="E248" s="222"/>
    </row>
    <row r="249" ht="15.75">
      <c r="E249" s="222"/>
    </row>
    <row r="250" ht="15.75">
      <c r="E250" s="222"/>
    </row>
    <row r="251" ht="15.75">
      <c r="E251" s="222"/>
    </row>
    <row r="252" ht="15.75">
      <c r="E252" s="222"/>
    </row>
    <row r="253" ht="15.75">
      <c r="E253" s="222"/>
    </row>
    <row r="254" ht="15.75">
      <c r="E254" s="222"/>
    </row>
    <row r="255" ht="15.75">
      <c r="E255" s="222"/>
    </row>
    <row r="256" ht="15.75">
      <c r="E256" s="222"/>
    </row>
    <row r="257" ht="15.75">
      <c r="E257" s="222"/>
    </row>
    <row r="258" ht="15.75">
      <c r="E258" s="222"/>
    </row>
    <row r="259" ht="15.75">
      <c r="E259" s="222"/>
    </row>
    <row r="260" ht="15.75">
      <c r="E260" s="222"/>
    </row>
    <row r="261" ht="15.75">
      <c r="E261" s="222"/>
    </row>
    <row r="262" ht="15.75">
      <c r="E262" s="222"/>
    </row>
    <row r="263" ht="15.75">
      <c r="E263" s="222"/>
    </row>
    <row r="264" ht="15.75">
      <c r="E264" s="222"/>
    </row>
    <row r="265" ht="15.75">
      <c r="E265" s="222"/>
    </row>
    <row r="266" ht="15.75">
      <c r="E266" s="222"/>
    </row>
    <row r="267" ht="15.75">
      <c r="E267" s="222"/>
    </row>
    <row r="268" ht="15.75">
      <c r="E268" s="222"/>
    </row>
    <row r="269" ht="15.75">
      <c r="E269" s="222"/>
    </row>
    <row r="270" ht="15.75">
      <c r="E270" s="222"/>
    </row>
    <row r="271" ht="15.75">
      <c r="E271" s="222"/>
    </row>
    <row r="272" ht="15.75">
      <c r="E272" s="222"/>
    </row>
    <row r="273" ht="15.75">
      <c r="E273" s="222"/>
    </row>
    <row r="274" ht="15.75">
      <c r="E274" s="222"/>
    </row>
    <row r="275" ht="15.75">
      <c r="E275" s="222"/>
    </row>
    <row r="276" ht="15.75">
      <c r="E276" s="222"/>
    </row>
    <row r="277" ht="15.75">
      <c r="E277" s="222"/>
    </row>
    <row r="278" ht="15.75">
      <c r="E278" s="222"/>
    </row>
    <row r="279" ht="15.75">
      <c r="E279" s="222"/>
    </row>
    <row r="280" ht="15.75">
      <c r="E280" s="222"/>
    </row>
    <row r="281" ht="15.75">
      <c r="E281" s="222"/>
    </row>
    <row r="282" ht="15.75">
      <c r="E282" s="222"/>
    </row>
    <row r="283" ht="15.75">
      <c r="E283" s="222"/>
    </row>
    <row r="284" ht="15.75">
      <c r="E284" s="222"/>
    </row>
    <row r="285" ht="15.75">
      <c r="E285" s="222"/>
    </row>
    <row r="286" ht="15.75">
      <c r="E286" s="222"/>
    </row>
    <row r="287" ht="15.75">
      <c r="E287" s="222"/>
    </row>
    <row r="288" ht="15.75">
      <c r="E288" s="222"/>
    </row>
    <row r="289" ht="15.75">
      <c r="E289" s="222"/>
    </row>
    <row r="290" ht="15.75">
      <c r="E290" s="222"/>
    </row>
    <row r="291" ht="15.75">
      <c r="E291" s="222"/>
    </row>
    <row r="292" ht="15.75">
      <c r="E292" s="222"/>
    </row>
    <row r="293" ht="15.75">
      <c r="E293" s="222"/>
    </row>
    <row r="294" ht="15.75">
      <c r="E294" s="222"/>
    </row>
    <row r="295" ht="15.75">
      <c r="E295" s="222"/>
    </row>
    <row r="296" ht="15.75">
      <c r="E296" s="222"/>
    </row>
    <row r="297" ht="15.75">
      <c r="E297" s="222"/>
    </row>
    <row r="298" ht="15.75">
      <c r="E298" s="222"/>
    </row>
    <row r="299" ht="15.75">
      <c r="E299" s="222"/>
    </row>
    <row r="300" ht="15.75">
      <c r="E300" s="222"/>
    </row>
    <row r="301" ht="15.75">
      <c r="E301" s="222"/>
    </row>
    <row r="302" ht="15.75">
      <c r="E302" s="222"/>
    </row>
    <row r="303" ht="15.75">
      <c r="E303" s="222"/>
    </row>
    <row r="304" ht="15.75">
      <c r="E304" s="222"/>
    </row>
    <row r="305" ht="15.75">
      <c r="E305" s="222"/>
    </row>
    <row r="306" ht="15.75">
      <c r="E306" s="222"/>
    </row>
    <row r="307" ht="15.75">
      <c r="E307" s="222"/>
    </row>
    <row r="308" ht="15.75">
      <c r="E308" s="222"/>
    </row>
    <row r="309" ht="15.75">
      <c r="E309" s="222"/>
    </row>
    <row r="310" ht="15.75">
      <c r="E310" s="222"/>
    </row>
    <row r="311" ht="15.75">
      <c r="E311" s="222"/>
    </row>
    <row r="312" ht="15.75">
      <c r="E312" s="222"/>
    </row>
    <row r="313" ht="15.75">
      <c r="E313" s="222"/>
    </row>
    <row r="314" ht="15.75">
      <c r="E314" s="222"/>
    </row>
    <row r="315" ht="15.75">
      <c r="E315" s="222"/>
    </row>
    <row r="316" ht="15.75">
      <c r="E316" s="222"/>
    </row>
    <row r="317" ht="15.75">
      <c r="E317" s="222"/>
    </row>
    <row r="318" ht="15.75">
      <c r="E318" s="222"/>
    </row>
    <row r="319" ht="15.75">
      <c r="E319" s="222"/>
    </row>
    <row r="320" ht="15.75">
      <c r="E320" s="222"/>
    </row>
    <row r="321" ht="15.75">
      <c r="E321" s="222"/>
    </row>
    <row r="322" ht="15.75">
      <c r="E322" s="222"/>
    </row>
    <row r="323" ht="15.75">
      <c r="E323" s="222"/>
    </row>
    <row r="324" ht="15.75">
      <c r="E324" s="222"/>
    </row>
    <row r="325" ht="15.75">
      <c r="E325" s="222"/>
    </row>
    <row r="326" ht="15.75">
      <c r="E326" s="222"/>
    </row>
    <row r="327" ht="15.75">
      <c r="E327" s="222"/>
    </row>
    <row r="328" ht="15.75">
      <c r="E328" s="222"/>
    </row>
    <row r="329" ht="15.75">
      <c r="E329" s="222"/>
    </row>
    <row r="330" ht="15.75">
      <c r="E330" s="222"/>
    </row>
    <row r="331" ht="15.75">
      <c r="E331" s="222"/>
    </row>
    <row r="332" ht="15.75">
      <c r="E332" s="222"/>
    </row>
    <row r="333" ht="15.75">
      <c r="E333" s="222"/>
    </row>
    <row r="334" ht="15.75">
      <c r="E334" s="222"/>
    </row>
    <row r="335" ht="15.75">
      <c r="E335" s="222"/>
    </row>
    <row r="336" ht="15.75">
      <c r="E336" s="222"/>
    </row>
    <row r="337" ht="15.75">
      <c r="E337" s="222"/>
    </row>
    <row r="338" ht="15.75">
      <c r="E338" s="222"/>
    </row>
    <row r="339" ht="15.75">
      <c r="E339" s="222"/>
    </row>
    <row r="340" ht="15.75">
      <c r="E340" s="222"/>
    </row>
    <row r="341" ht="15.75">
      <c r="E341" s="222"/>
    </row>
    <row r="342" ht="15.75">
      <c r="E342" s="222"/>
    </row>
    <row r="343" ht="15.75">
      <c r="E343" s="222"/>
    </row>
    <row r="344" ht="15.75">
      <c r="E344" s="222"/>
    </row>
    <row r="345" ht="15.75">
      <c r="E345" s="222"/>
    </row>
    <row r="346" ht="15.75">
      <c r="E346" s="222"/>
    </row>
    <row r="347" ht="15.75">
      <c r="E347" s="222"/>
    </row>
    <row r="348" ht="15.75">
      <c r="E348" s="222"/>
    </row>
    <row r="349" ht="15.75">
      <c r="E349" s="222"/>
    </row>
    <row r="350" ht="15.75">
      <c r="E350" s="222"/>
    </row>
    <row r="351" ht="15.75">
      <c r="E351" s="222"/>
    </row>
    <row r="352" ht="15.75">
      <c r="E352" s="222"/>
    </row>
    <row r="353" ht="15.75">
      <c r="E353" s="222"/>
    </row>
    <row r="354" ht="15.75">
      <c r="E354" s="222"/>
    </row>
    <row r="355" ht="15.75">
      <c r="E355" s="222"/>
    </row>
    <row r="356" ht="15.75">
      <c r="E356" s="222"/>
    </row>
    <row r="357" ht="15.75">
      <c r="E357" s="222"/>
    </row>
    <row r="358" ht="15.75">
      <c r="E358" s="222"/>
    </row>
    <row r="359" ht="15.75">
      <c r="E359" s="222"/>
    </row>
    <row r="360" ht="15.75">
      <c r="E360" s="222"/>
    </row>
    <row r="361" ht="15.75">
      <c r="E361" s="222"/>
    </row>
    <row r="362" ht="15.75">
      <c r="E362" s="222"/>
    </row>
    <row r="363" ht="15.75">
      <c r="E363" s="222"/>
    </row>
    <row r="364" ht="15.75">
      <c r="E364" s="222"/>
    </row>
    <row r="365" ht="15.75">
      <c r="E365" s="222"/>
    </row>
    <row r="366" ht="15.75">
      <c r="E366" s="222"/>
    </row>
    <row r="367" ht="15.75">
      <c r="E367" s="222"/>
    </row>
    <row r="368" ht="15.75">
      <c r="E368" s="222"/>
    </row>
    <row r="369" ht="15.75">
      <c r="E369" s="222"/>
    </row>
    <row r="370" ht="15.75">
      <c r="E370" s="222"/>
    </row>
    <row r="371" ht="15.75">
      <c r="E371" s="222"/>
    </row>
    <row r="372" ht="15.75">
      <c r="E372" s="222"/>
    </row>
    <row r="373" ht="15.75">
      <c r="E373" s="222"/>
    </row>
    <row r="374" ht="15.75">
      <c r="E374" s="222"/>
    </row>
    <row r="375" ht="15.75">
      <c r="E375" s="222"/>
    </row>
    <row r="376" ht="15.75">
      <c r="E376" s="222"/>
    </row>
    <row r="377" ht="15.75">
      <c r="E377" s="222"/>
    </row>
    <row r="378" ht="15.75">
      <c r="E378" s="222"/>
    </row>
    <row r="379" ht="15.75">
      <c r="E379" s="222"/>
    </row>
    <row r="380" ht="15.75">
      <c r="E380" s="222"/>
    </row>
    <row r="381" ht="15.75">
      <c r="E381" s="222"/>
    </row>
    <row r="382" ht="15.75">
      <c r="E382" s="222"/>
    </row>
    <row r="383" ht="15.75">
      <c r="E383" s="222"/>
    </row>
    <row r="384" ht="15.75">
      <c r="E384" s="222"/>
    </row>
    <row r="385" ht="15.75">
      <c r="E385" s="222"/>
    </row>
    <row r="386" ht="15.75">
      <c r="E386" s="222"/>
    </row>
    <row r="387" ht="15.75">
      <c r="E387" s="222"/>
    </row>
    <row r="388" ht="15.75">
      <c r="E388" s="222"/>
    </row>
    <row r="389" ht="15.75">
      <c r="E389" s="222"/>
    </row>
    <row r="390" ht="15.75">
      <c r="E390" s="222"/>
    </row>
    <row r="391" ht="15.75">
      <c r="E391" s="222"/>
    </row>
    <row r="392" ht="15.75">
      <c r="E392" s="222"/>
    </row>
    <row r="393" ht="15.75">
      <c r="E393" s="222"/>
    </row>
    <row r="394" ht="15.75">
      <c r="E394" s="222"/>
    </row>
    <row r="395" ht="15.75">
      <c r="E395" s="222"/>
    </row>
    <row r="396" ht="15.75">
      <c r="E396" s="222"/>
    </row>
    <row r="397" ht="15.75">
      <c r="E397" s="222"/>
    </row>
    <row r="398" ht="15.75">
      <c r="E398" s="222"/>
    </row>
    <row r="399" ht="15.75">
      <c r="E399" s="222"/>
    </row>
    <row r="400" ht="15.75">
      <c r="E400" s="222"/>
    </row>
    <row r="401" ht="15.75">
      <c r="E401" s="222"/>
    </row>
    <row r="402" ht="15.75">
      <c r="E402" s="222"/>
    </row>
    <row r="403" ht="15.75">
      <c r="E403" s="222"/>
    </row>
    <row r="404" ht="15.75">
      <c r="E404" s="222"/>
    </row>
    <row r="405" ht="15.75">
      <c r="E405" s="222"/>
    </row>
    <row r="406" ht="15.75">
      <c r="E406" s="222"/>
    </row>
    <row r="407" ht="15.75">
      <c r="E407" s="222"/>
    </row>
    <row r="408" ht="15.75">
      <c r="E408" s="222"/>
    </row>
    <row r="409" ht="15.75">
      <c r="E409" s="222"/>
    </row>
    <row r="410" ht="15.75">
      <c r="E410" s="222"/>
    </row>
    <row r="411" ht="15.75">
      <c r="E411" s="222"/>
    </row>
    <row r="412" ht="15.75">
      <c r="E412" s="222"/>
    </row>
    <row r="413" ht="15.75">
      <c r="E413" s="222"/>
    </row>
    <row r="414" ht="15.75">
      <c r="E414" s="222"/>
    </row>
    <row r="415" ht="15.75">
      <c r="E415" s="222"/>
    </row>
    <row r="416" ht="15.75">
      <c r="E416" s="222"/>
    </row>
    <row r="417" ht="15.75">
      <c r="E417" s="222"/>
    </row>
    <row r="418" ht="15.75">
      <c r="E418" s="222"/>
    </row>
    <row r="419" ht="15.75">
      <c r="E419" s="222"/>
    </row>
    <row r="420" ht="15.75">
      <c r="E420" s="222"/>
    </row>
    <row r="421" ht="15.75">
      <c r="E421" s="222"/>
    </row>
    <row r="422" ht="15.75">
      <c r="E422" s="222"/>
    </row>
    <row r="423" ht="15.75">
      <c r="E423" s="222"/>
    </row>
    <row r="424" ht="15.75">
      <c r="E424" s="222"/>
    </row>
    <row r="425" ht="15.75">
      <c r="E425" s="222"/>
    </row>
    <row r="426" ht="15.75">
      <c r="E426" s="222"/>
    </row>
    <row r="427" ht="15.75">
      <c r="E427" s="222"/>
    </row>
    <row r="428" ht="15.75">
      <c r="E428" s="222"/>
    </row>
    <row r="429" ht="15.75">
      <c r="E429" s="222"/>
    </row>
    <row r="430" ht="15.75">
      <c r="E430" s="222"/>
    </row>
    <row r="431" ht="15.75">
      <c r="E431" s="222"/>
    </row>
    <row r="432" ht="15.75">
      <c r="E432" s="222"/>
    </row>
    <row r="433" ht="15.75">
      <c r="E433" s="222"/>
    </row>
    <row r="434" ht="15.75">
      <c r="E434" s="222"/>
    </row>
    <row r="435" ht="15.75">
      <c r="E435" s="222"/>
    </row>
    <row r="436" ht="15.75">
      <c r="E436" s="222"/>
    </row>
    <row r="437" ht="15.75">
      <c r="E437" s="222"/>
    </row>
    <row r="438" ht="15.75">
      <c r="E438" s="222"/>
    </row>
    <row r="439" ht="15.75">
      <c r="E439" s="222"/>
    </row>
    <row r="440" ht="15.75">
      <c r="E440" s="222"/>
    </row>
    <row r="441" ht="15.75">
      <c r="E441" s="222"/>
    </row>
    <row r="442" ht="15.75">
      <c r="E442" s="222"/>
    </row>
    <row r="443" ht="15.75">
      <c r="E443" s="222"/>
    </row>
    <row r="444" ht="15.75">
      <c r="E444" s="222"/>
    </row>
    <row r="445" ht="15.75">
      <c r="E445" s="222"/>
    </row>
    <row r="446" ht="15.75">
      <c r="E446" s="222"/>
    </row>
    <row r="447" ht="15.75">
      <c r="E447" s="222"/>
    </row>
    <row r="448" ht="15.75">
      <c r="E448" s="222"/>
    </row>
    <row r="449" ht="15.75">
      <c r="E449" s="222"/>
    </row>
    <row r="450" ht="15.75">
      <c r="E450" s="222"/>
    </row>
    <row r="451" ht="15.75">
      <c r="E451" s="222"/>
    </row>
    <row r="452" ht="15.75">
      <c r="E452" s="222"/>
    </row>
    <row r="453" ht="15.75">
      <c r="E453" s="222"/>
    </row>
    <row r="454" ht="15.75">
      <c r="E454" s="222"/>
    </row>
    <row r="455" ht="15.75">
      <c r="E455" s="222"/>
    </row>
    <row r="456" ht="15.75">
      <c r="E456" s="222"/>
    </row>
    <row r="457" ht="15.75">
      <c r="E457" s="222"/>
    </row>
    <row r="458" ht="15.75">
      <c r="E458" s="222"/>
    </row>
    <row r="459" ht="15.75">
      <c r="E459" s="222"/>
    </row>
    <row r="460" ht="15.75">
      <c r="E460" s="222"/>
    </row>
    <row r="461" ht="15.75">
      <c r="E461" s="222"/>
    </row>
    <row r="462" ht="15.75">
      <c r="E462" s="222"/>
    </row>
    <row r="463" ht="15.75">
      <c r="E463" s="222"/>
    </row>
    <row r="464" ht="15.75">
      <c r="E464" s="222"/>
    </row>
    <row r="465" ht="15.75">
      <c r="E465" s="222"/>
    </row>
    <row r="466" ht="15.75">
      <c r="E466" s="222"/>
    </row>
    <row r="467" ht="15.75">
      <c r="E467" s="222"/>
    </row>
    <row r="468" ht="15.75">
      <c r="E468" s="222"/>
    </row>
    <row r="469" ht="15.75">
      <c r="E469" s="222"/>
    </row>
    <row r="470" ht="15.75">
      <c r="E470" s="222"/>
    </row>
    <row r="471" ht="15.75">
      <c r="E471" s="222"/>
    </row>
    <row r="472" ht="15.75">
      <c r="E472" s="222"/>
    </row>
    <row r="473" ht="15.75">
      <c r="E473" s="222"/>
    </row>
    <row r="474" ht="15.75">
      <c r="E474" s="222"/>
    </row>
    <row r="475" ht="15.75">
      <c r="E475" s="222"/>
    </row>
    <row r="476" ht="15.75">
      <c r="E476" s="222"/>
    </row>
    <row r="477" ht="15.75">
      <c r="E477" s="222"/>
    </row>
    <row r="478" ht="15.75">
      <c r="E478" s="222"/>
    </row>
    <row r="479" ht="15.75">
      <c r="E479" s="222"/>
    </row>
    <row r="480" ht="15.75">
      <c r="E480" s="222"/>
    </row>
    <row r="481" ht="15.75">
      <c r="E481" s="222"/>
    </row>
    <row r="482" ht="15.75">
      <c r="E482" s="222"/>
    </row>
    <row r="483" ht="15.75">
      <c r="E483" s="222"/>
    </row>
    <row r="484" ht="15.75">
      <c r="E484" s="222"/>
    </row>
    <row r="485" ht="15.75">
      <c r="E485" s="222"/>
    </row>
    <row r="486" ht="15.75">
      <c r="E486" s="222"/>
    </row>
    <row r="487" ht="15.75">
      <c r="E487" s="222"/>
    </row>
    <row r="488" ht="15.75">
      <c r="E488" s="222"/>
    </row>
    <row r="489" ht="15.75">
      <c r="E489" s="222"/>
    </row>
    <row r="490" ht="15.75">
      <c r="E490" s="222"/>
    </row>
    <row r="491" ht="15.75">
      <c r="E491" s="222"/>
    </row>
    <row r="492" ht="15.75">
      <c r="E492" s="222"/>
    </row>
    <row r="493" ht="15.75">
      <c r="E493" s="222"/>
    </row>
    <row r="494" ht="15.75">
      <c r="E494" s="222"/>
    </row>
    <row r="495" ht="15.75">
      <c r="E495" s="222"/>
    </row>
    <row r="496" ht="15.75">
      <c r="E496" s="222"/>
    </row>
    <row r="497" ht="15.75">
      <c r="E497" s="222"/>
    </row>
    <row r="498" ht="15.75">
      <c r="E498" s="222"/>
    </row>
    <row r="499" ht="15.75">
      <c r="E499" s="222"/>
    </row>
    <row r="500" ht="15.75">
      <c r="E500" s="222"/>
    </row>
    <row r="501" ht="15.75">
      <c r="E501" s="222"/>
    </row>
    <row r="502" ht="15.75">
      <c r="E502" s="222"/>
    </row>
    <row r="503" ht="15.75">
      <c r="E503" s="222"/>
    </row>
    <row r="504" ht="15.75">
      <c r="E504" s="222"/>
    </row>
    <row r="505" ht="15.75">
      <c r="E505" s="222"/>
    </row>
    <row r="506" ht="15.75">
      <c r="E506" s="222"/>
    </row>
    <row r="507" ht="15.75">
      <c r="E507" s="222"/>
    </row>
    <row r="508" ht="15.75">
      <c r="E508" s="222"/>
    </row>
    <row r="509" ht="15.75">
      <c r="E509" s="222"/>
    </row>
    <row r="510" ht="15.75">
      <c r="E510" s="222"/>
    </row>
    <row r="511" ht="15.75">
      <c r="E511" s="222"/>
    </row>
    <row r="512" ht="15.75">
      <c r="E512" s="222"/>
    </row>
    <row r="513" ht="15.75">
      <c r="E513" s="222"/>
    </row>
    <row r="514" ht="15.75">
      <c r="E514" s="222"/>
    </row>
    <row r="515" ht="15.75">
      <c r="E515" s="222"/>
    </row>
    <row r="516" ht="15.75">
      <c r="E516" s="222"/>
    </row>
    <row r="517" ht="15.75">
      <c r="E517" s="222"/>
    </row>
    <row r="518" ht="15.75">
      <c r="E518" s="222"/>
    </row>
    <row r="519" ht="15.75">
      <c r="E519" s="222"/>
    </row>
    <row r="520" ht="15.75">
      <c r="E520" s="222"/>
    </row>
    <row r="521" ht="15.75">
      <c r="E521" s="222"/>
    </row>
    <row r="522" ht="15.75">
      <c r="E522" s="222"/>
    </row>
    <row r="523" ht="15.75">
      <c r="E523" s="222"/>
    </row>
    <row r="524" ht="15.75">
      <c r="E524" s="222"/>
    </row>
    <row r="525" ht="15.75">
      <c r="E525" s="222"/>
    </row>
    <row r="526" ht="15.75">
      <c r="E526" s="222"/>
    </row>
    <row r="527" ht="15.75">
      <c r="E527" s="222"/>
    </row>
    <row r="528" ht="15.75">
      <c r="E528" s="222"/>
    </row>
    <row r="529" ht="15.75">
      <c r="E529" s="222"/>
    </row>
    <row r="530" ht="15.75">
      <c r="E530" s="222"/>
    </row>
    <row r="531" ht="15.75">
      <c r="E531" s="222"/>
    </row>
    <row r="532" ht="15.75">
      <c r="E532" s="222"/>
    </row>
    <row r="533" ht="15.75">
      <c r="E533" s="222"/>
    </row>
    <row r="534" ht="15.75">
      <c r="E534" s="222"/>
    </row>
    <row r="535" ht="15.75">
      <c r="E535" s="222"/>
    </row>
    <row r="536" ht="15.75">
      <c r="E536" s="222"/>
    </row>
    <row r="537" ht="15.75">
      <c r="E537" s="222"/>
    </row>
    <row r="538" ht="15.75">
      <c r="E538" s="222"/>
    </row>
    <row r="539" ht="15.75">
      <c r="E539" s="222"/>
    </row>
    <row r="540" ht="15.75">
      <c r="E540" s="222"/>
    </row>
    <row r="541" ht="15.75">
      <c r="E541" s="222"/>
    </row>
    <row r="542" ht="15.75">
      <c r="E542" s="222"/>
    </row>
    <row r="543" ht="15.75">
      <c r="E543" s="222"/>
    </row>
    <row r="544" ht="15.75">
      <c r="E544" s="222"/>
    </row>
    <row r="545" ht="15.75">
      <c r="E545" s="222"/>
    </row>
    <row r="546" ht="15.75">
      <c r="E546" s="222"/>
    </row>
    <row r="547" ht="15.75">
      <c r="E547" s="222"/>
    </row>
    <row r="548" ht="15.75">
      <c r="E548" s="222"/>
    </row>
    <row r="549" ht="15.75">
      <c r="E549" s="222"/>
    </row>
    <row r="550" ht="15.75">
      <c r="E550" s="222"/>
    </row>
    <row r="551" ht="15.75">
      <c r="E551" s="222"/>
    </row>
    <row r="552" ht="15.75">
      <c r="E552" s="222"/>
    </row>
    <row r="553" ht="15.75">
      <c r="E553" s="222"/>
    </row>
    <row r="554" ht="15.75">
      <c r="E554" s="222"/>
    </row>
    <row r="555" ht="15.75">
      <c r="E555" s="222"/>
    </row>
    <row r="556" ht="15.75">
      <c r="E556" s="222"/>
    </row>
    <row r="557" ht="15.75">
      <c r="E557" s="222"/>
    </row>
    <row r="558" ht="15.75">
      <c r="E558" s="222"/>
    </row>
    <row r="559" ht="15.75">
      <c r="E559" s="222"/>
    </row>
    <row r="560" ht="15.75">
      <c r="E560" s="222"/>
    </row>
    <row r="561" ht="15.75">
      <c r="E561" s="222"/>
    </row>
    <row r="562" ht="15.75">
      <c r="E562" s="222"/>
    </row>
    <row r="563" ht="15.75">
      <c r="E563" s="222"/>
    </row>
    <row r="564" ht="15.75">
      <c r="E564" s="222"/>
    </row>
    <row r="565" ht="15.75">
      <c r="E565" s="222"/>
    </row>
    <row r="566" ht="15.75">
      <c r="E566" s="222"/>
    </row>
    <row r="567" ht="15.75">
      <c r="E567" s="222"/>
    </row>
    <row r="568" ht="15.75">
      <c r="E568" s="222"/>
    </row>
    <row r="569" ht="15.75">
      <c r="E569" s="222"/>
    </row>
    <row r="570" ht="15.75">
      <c r="E570" s="222"/>
    </row>
    <row r="571" ht="15.75">
      <c r="E571" s="222"/>
    </row>
    <row r="572" ht="15.75">
      <c r="E572" s="222"/>
    </row>
    <row r="573" ht="15.75">
      <c r="E573" s="222"/>
    </row>
    <row r="574" ht="15.75">
      <c r="E574" s="222"/>
    </row>
    <row r="575" ht="15.75">
      <c r="E575" s="222"/>
    </row>
    <row r="576" ht="15.75">
      <c r="E576" s="222"/>
    </row>
    <row r="577" ht="15.75">
      <c r="E577" s="222"/>
    </row>
    <row r="578" ht="15.75">
      <c r="E578" s="222"/>
    </row>
    <row r="579" ht="15.75">
      <c r="E579" s="222"/>
    </row>
    <row r="580" ht="15.75">
      <c r="E580" s="222"/>
    </row>
    <row r="581" ht="15.75">
      <c r="E581" s="222"/>
    </row>
    <row r="582" ht="15.75">
      <c r="E582" s="222"/>
    </row>
    <row r="583" ht="15.75">
      <c r="E583" s="222"/>
    </row>
    <row r="584" ht="15.75">
      <c r="E584" s="222"/>
    </row>
    <row r="585" ht="15.75">
      <c r="E585" s="222"/>
    </row>
    <row r="586" ht="15.75">
      <c r="E586" s="222"/>
    </row>
    <row r="587" ht="15.75">
      <c r="E587" s="222"/>
    </row>
    <row r="588" ht="15.75">
      <c r="E588" s="222"/>
    </row>
    <row r="589" ht="15.75">
      <c r="E589" s="222"/>
    </row>
    <row r="590" ht="15.75">
      <c r="E590" s="222"/>
    </row>
    <row r="591" ht="15.75">
      <c r="E591" s="222"/>
    </row>
    <row r="592" ht="15.75">
      <c r="E592" s="222"/>
    </row>
    <row r="593" ht="15.75">
      <c r="E593" s="222"/>
    </row>
    <row r="594" ht="15.75">
      <c r="E594" s="222"/>
    </row>
    <row r="595" ht="15.75">
      <c r="E595" s="222"/>
    </row>
    <row r="596" ht="15.75">
      <c r="E596" s="222"/>
    </row>
    <row r="597" ht="15.75">
      <c r="E597" s="222"/>
    </row>
    <row r="598" ht="15.75">
      <c r="E598" s="222"/>
    </row>
    <row r="599" ht="15.75">
      <c r="E599" s="222"/>
    </row>
    <row r="600" ht="15.75">
      <c r="E600" s="222"/>
    </row>
    <row r="601" ht="15.75">
      <c r="E601" s="222"/>
    </row>
    <row r="602" ht="15.75">
      <c r="E602" s="222"/>
    </row>
    <row r="603" ht="15.75">
      <c r="E603" s="222"/>
    </row>
    <row r="604" ht="15.75">
      <c r="E604" s="222"/>
    </row>
    <row r="605" ht="15.75">
      <c r="E605" s="222"/>
    </row>
    <row r="606" ht="15.75">
      <c r="E606" s="222"/>
    </row>
    <row r="607" ht="15.75">
      <c r="E607" s="222"/>
    </row>
    <row r="608" ht="15.75">
      <c r="E608" s="222"/>
    </row>
    <row r="609" ht="15.75">
      <c r="E609" s="222"/>
    </row>
    <row r="610" ht="15.75">
      <c r="E610" s="222"/>
    </row>
    <row r="611" ht="15.75">
      <c r="E611" s="222"/>
    </row>
    <row r="612" ht="15.75">
      <c r="E612" s="222"/>
    </row>
    <row r="613" ht="15.75">
      <c r="E613" s="222"/>
    </row>
    <row r="614" ht="15.75">
      <c r="E614" s="222"/>
    </row>
    <row r="615" ht="15.75">
      <c r="E615" s="222"/>
    </row>
    <row r="616" ht="15.75">
      <c r="E616" s="222"/>
    </row>
    <row r="617" ht="15.75">
      <c r="E617" s="222"/>
    </row>
    <row r="618" ht="15.75">
      <c r="E618" s="222"/>
    </row>
    <row r="619" ht="15.75">
      <c r="E619" s="222"/>
    </row>
    <row r="620" ht="15.75">
      <c r="E620" s="222"/>
    </row>
    <row r="621" ht="15.75">
      <c r="E621" s="222"/>
    </row>
    <row r="622" ht="15.75">
      <c r="E622" s="222"/>
    </row>
    <row r="623" ht="15.75">
      <c r="E623" s="222"/>
    </row>
    <row r="624" ht="15.75">
      <c r="E624" s="222"/>
    </row>
    <row r="625" ht="15.75">
      <c r="E625" s="222"/>
    </row>
    <row r="626" ht="15.75">
      <c r="E626" s="222"/>
    </row>
    <row r="627" ht="15.75">
      <c r="E627" s="222"/>
    </row>
    <row r="628" ht="15.75">
      <c r="E628" s="222"/>
    </row>
    <row r="629" ht="15.75">
      <c r="E629" s="222"/>
    </row>
    <row r="630" ht="15.75">
      <c r="E630" s="222"/>
    </row>
    <row r="631" ht="15.75">
      <c r="E631" s="222"/>
    </row>
    <row r="632" ht="15.75">
      <c r="E632" s="222"/>
    </row>
    <row r="633" ht="15.75">
      <c r="E633" s="222"/>
    </row>
    <row r="634" ht="15.75">
      <c r="E634" s="222"/>
    </row>
    <row r="635" ht="15.75">
      <c r="E635" s="222"/>
    </row>
    <row r="636" ht="15.75">
      <c r="E636" s="222"/>
    </row>
    <row r="637" ht="15.75">
      <c r="E637" s="222"/>
    </row>
    <row r="638" ht="15.75">
      <c r="E638" s="222"/>
    </row>
    <row r="639" ht="15.75">
      <c r="E639" s="222"/>
    </row>
    <row r="640" ht="15.75">
      <c r="E640" s="222"/>
    </row>
    <row r="641" ht="15.75">
      <c r="E641" s="222"/>
    </row>
    <row r="642" ht="15.75">
      <c r="E642" s="222"/>
    </row>
    <row r="643" ht="15.75">
      <c r="E643" s="222"/>
    </row>
    <row r="644" ht="15.75">
      <c r="E644" s="222"/>
    </row>
    <row r="645" ht="15.75">
      <c r="E645" s="222"/>
    </row>
    <row r="646" ht="15.75">
      <c r="E646" s="222"/>
    </row>
    <row r="647" ht="15.75">
      <c r="E647" s="222"/>
    </row>
    <row r="648" ht="15.75">
      <c r="E648" s="222"/>
    </row>
    <row r="649" ht="15.75">
      <c r="E649" s="222"/>
    </row>
    <row r="650" ht="15.75">
      <c r="E650" s="222"/>
    </row>
    <row r="651" ht="15.75">
      <c r="E651" s="222"/>
    </row>
    <row r="652" ht="15.75">
      <c r="E652" s="222"/>
    </row>
    <row r="653" ht="15.75">
      <c r="E653" s="222"/>
    </row>
    <row r="654" ht="15.75">
      <c r="E654" s="222"/>
    </row>
    <row r="655" ht="15.75">
      <c r="E655" s="222"/>
    </row>
    <row r="656" ht="15.75">
      <c r="E656" s="222"/>
    </row>
    <row r="657" ht="15.75">
      <c r="E657" s="222"/>
    </row>
    <row r="658" ht="15.75">
      <c r="E658" s="222"/>
    </row>
    <row r="659" ht="15.75">
      <c r="E659" s="222"/>
    </row>
    <row r="660" ht="15.75">
      <c r="E660" s="222"/>
    </row>
    <row r="661" ht="15.75">
      <c r="E661" s="222"/>
    </row>
    <row r="662" ht="15.75">
      <c r="E662" s="222"/>
    </row>
    <row r="663" ht="15.75">
      <c r="E663" s="222"/>
    </row>
    <row r="664" ht="15.75">
      <c r="E664" s="222"/>
    </row>
    <row r="665" ht="15.75">
      <c r="E665" s="222"/>
    </row>
    <row r="666" ht="15.75">
      <c r="E666" s="222"/>
    </row>
    <row r="667" ht="15.75">
      <c r="E667" s="222"/>
    </row>
    <row r="668" ht="15.75">
      <c r="E668" s="222"/>
    </row>
    <row r="669" ht="15.75">
      <c r="E669" s="222"/>
    </row>
    <row r="670" ht="15.75">
      <c r="E670" s="222"/>
    </row>
    <row r="671" ht="15.75">
      <c r="E671" s="222"/>
    </row>
    <row r="672" ht="15.75">
      <c r="E672" s="222"/>
    </row>
    <row r="673" ht="15.75">
      <c r="E673" s="222"/>
    </row>
    <row r="674" ht="15.75">
      <c r="E674" s="222"/>
    </row>
    <row r="675" ht="15.75">
      <c r="E675" s="222"/>
    </row>
    <row r="676" ht="15.75">
      <c r="E676" s="222"/>
    </row>
    <row r="677" ht="15.75">
      <c r="E677" s="222"/>
    </row>
    <row r="678" ht="15.75">
      <c r="E678" s="222"/>
    </row>
    <row r="679" ht="15.75">
      <c r="E679" s="222"/>
    </row>
    <row r="680" ht="15.75">
      <c r="E680" s="222"/>
    </row>
    <row r="681" ht="15.75">
      <c r="E681" s="222"/>
    </row>
    <row r="682" ht="15.75">
      <c r="E682" s="222"/>
    </row>
    <row r="683" ht="15.75">
      <c r="E683" s="222"/>
    </row>
    <row r="684" ht="15.75">
      <c r="E684" s="222"/>
    </row>
    <row r="685" ht="15.75">
      <c r="E685" s="222"/>
    </row>
    <row r="686" ht="15.75">
      <c r="E686" s="222"/>
    </row>
    <row r="687" ht="15.75">
      <c r="E687" s="222"/>
    </row>
    <row r="688" ht="15.75">
      <c r="E688" s="222"/>
    </row>
    <row r="689" ht="15.75">
      <c r="E689" s="222"/>
    </row>
    <row r="690" ht="15.75">
      <c r="E690" s="222"/>
    </row>
    <row r="691" ht="15.75">
      <c r="E691" s="222"/>
    </row>
    <row r="692" ht="15.75">
      <c r="E692" s="222"/>
    </row>
    <row r="693" ht="15.75">
      <c r="E693" s="222"/>
    </row>
    <row r="694" ht="15.75">
      <c r="E694" s="222"/>
    </row>
    <row r="695" ht="15.75">
      <c r="E695" s="222"/>
    </row>
    <row r="696" ht="15.75">
      <c r="E696" s="222"/>
    </row>
    <row r="697" ht="15.75">
      <c r="E697" s="222"/>
    </row>
    <row r="698" ht="15.75">
      <c r="E698" s="222"/>
    </row>
    <row r="699" ht="15.75">
      <c r="E699" s="222"/>
    </row>
    <row r="700" ht="15.75">
      <c r="E700" s="222"/>
    </row>
    <row r="701" ht="15.75">
      <c r="E701" s="222"/>
    </row>
    <row r="702" ht="15.75">
      <c r="E702" s="222"/>
    </row>
    <row r="703" ht="15.75">
      <c r="E703" s="222"/>
    </row>
    <row r="704" ht="15.75">
      <c r="E704" s="222"/>
    </row>
    <row r="705" ht="15.75">
      <c r="E705" s="222"/>
    </row>
    <row r="706" ht="15.75">
      <c r="E706" s="222"/>
    </row>
    <row r="707" ht="15.75">
      <c r="E707" s="222"/>
    </row>
    <row r="708" ht="15.75">
      <c r="E708" s="222"/>
    </row>
    <row r="709" ht="15.75">
      <c r="E709" s="222"/>
    </row>
    <row r="710" ht="15.75">
      <c r="E710" s="222"/>
    </row>
    <row r="711" ht="15.75">
      <c r="E711" s="222"/>
    </row>
    <row r="712" ht="15.75">
      <c r="E712" s="222"/>
    </row>
    <row r="713" ht="15.75">
      <c r="E713" s="222"/>
    </row>
    <row r="714" ht="15.75">
      <c r="E714" s="222"/>
    </row>
    <row r="715" ht="15.75">
      <c r="E715" s="222"/>
    </row>
    <row r="716" ht="15.75">
      <c r="E716" s="222"/>
    </row>
    <row r="717" ht="15.75">
      <c r="E717" s="222"/>
    </row>
    <row r="718" ht="15.75">
      <c r="E718" s="222"/>
    </row>
    <row r="719" ht="15.75">
      <c r="E719" s="222"/>
    </row>
    <row r="720" ht="15.75">
      <c r="E720" s="222"/>
    </row>
    <row r="721" ht="15.75">
      <c r="E721" s="222"/>
    </row>
    <row r="722" ht="15.75">
      <c r="E722" s="222"/>
    </row>
    <row r="723" ht="15.75">
      <c r="E723" s="222"/>
    </row>
    <row r="724" ht="15.75">
      <c r="E724" s="222"/>
    </row>
    <row r="725" ht="15.75">
      <c r="E725" s="222"/>
    </row>
    <row r="726" ht="15.75">
      <c r="E726" s="222"/>
    </row>
    <row r="727" ht="15.75">
      <c r="E727" s="222"/>
    </row>
    <row r="728" ht="15.75">
      <c r="E728" s="222"/>
    </row>
    <row r="729" ht="15.75">
      <c r="E729" s="222"/>
    </row>
    <row r="730" ht="15.75">
      <c r="E730" s="222"/>
    </row>
    <row r="731" ht="15.75">
      <c r="E731" s="222"/>
    </row>
    <row r="732" ht="15.75">
      <c r="E732" s="222"/>
    </row>
    <row r="733" ht="15.75">
      <c r="E733" s="222"/>
    </row>
    <row r="734" ht="15.75">
      <c r="E734" s="222"/>
    </row>
    <row r="735" ht="15.75">
      <c r="E735" s="222"/>
    </row>
    <row r="736" ht="15.75">
      <c r="E736" s="222"/>
    </row>
    <row r="737" ht="15.75">
      <c r="E737" s="222"/>
    </row>
    <row r="738" ht="15.75">
      <c r="E738" s="222"/>
    </row>
    <row r="739" ht="15.75">
      <c r="E739" s="222"/>
    </row>
    <row r="740" ht="15.75">
      <c r="E740" s="222"/>
    </row>
    <row r="741" ht="15.75">
      <c r="E741" s="222"/>
    </row>
    <row r="742" ht="15.75">
      <c r="E742" s="222"/>
    </row>
    <row r="743" ht="15.75">
      <c r="E743" s="222"/>
    </row>
    <row r="744" ht="15.75">
      <c r="E744" s="222"/>
    </row>
    <row r="745" ht="15.75">
      <c r="E745" s="222"/>
    </row>
    <row r="746" ht="15.75">
      <c r="E746" s="222"/>
    </row>
    <row r="747" ht="15.75">
      <c r="E747" s="222"/>
    </row>
    <row r="748" ht="15.75">
      <c r="E748" s="222"/>
    </row>
    <row r="749" ht="15.75">
      <c r="E749" s="222"/>
    </row>
    <row r="750" ht="15.75">
      <c r="E750" s="222"/>
    </row>
    <row r="751" ht="15.75">
      <c r="E751" s="222"/>
    </row>
    <row r="752" ht="15.75">
      <c r="E752" s="222"/>
    </row>
    <row r="753" ht="15.75">
      <c r="E753" s="222"/>
    </row>
    <row r="754" ht="15.75">
      <c r="E754" s="222"/>
    </row>
    <row r="755" ht="15.75">
      <c r="E755" s="222"/>
    </row>
    <row r="756" ht="15.75">
      <c r="E756" s="222"/>
    </row>
    <row r="757" ht="15.75">
      <c r="E757" s="222"/>
    </row>
    <row r="758" ht="15.75">
      <c r="E758" s="222"/>
    </row>
    <row r="759" ht="15.75">
      <c r="E759" s="222"/>
    </row>
    <row r="760" ht="15.75">
      <c r="E760" s="222"/>
    </row>
    <row r="761" ht="15.75">
      <c r="E761" s="222"/>
    </row>
    <row r="762" ht="15.75">
      <c r="E762" s="222"/>
    </row>
    <row r="763" ht="15.75">
      <c r="E763" s="222"/>
    </row>
    <row r="764" ht="15.75">
      <c r="E764" s="222"/>
    </row>
    <row r="765" ht="15.75">
      <c r="E765" s="222"/>
    </row>
    <row r="766" ht="15.75">
      <c r="E766" s="222"/>
    </row>
    <row r="767" ht="15.75">
      <c r="E767" s="222"/>
    </row>
    <row r="768" ht="15.75">
      <c r="E768" s="222"/>
    </row>
    <row r="769" ht="15.75">
      <c r="E769" s="222"/>
    </row>
    <row r="770" ht="15.75">
      <c r="E770" s="222"/>
    </row>
    <row r="771" ht="15.75">
      <c r="E771" s="222"/>
    </row>
    <row r="772" ht="15.75">
      <c r="E772" s="222"/>
    </row>
    <row r="773" ht="15.75">
      <c r="E773" s="222"/>
    </row>
    <row r="774" ht="15.75">
      <c r="E774" s="222"/>
    </row>
    <row r="775" ht="15.75">
      <c r="E775" s="222"/>
    </row>
    <row r="776" ht="15.75">
      <c r="E776" s="222"/>
    </row>
    <row r="777" ht="15.75">
      <c r="E777" s="222"/>
    </row>
    <row r="778" ht="15.75">
      <c r="E778" s="222"/>
    </row>
    <row r="779" ht="15.75">
      <c r="E779" s="222"/>
    </row>
    <row r="780" ht="15.75">
      <c r="E780" s="222"/>
    </row>
    <row r="781" ht="15.75">
      <c r="E781" s="222"/>
    </row>
    <row r="782" ht="15.75">
      <c r="E782" s="222"/>
    </row>
    <row r="783" ht="15.75">
      <c r="E783" s="222"/>
    </row>
    <row r="784" ht="15.75">
      <c r="E784" s="222"/>
    </row>
    <row r="785" ht="15.75">
      <c r="E785" s="222"/>
    </row>
    <row r="786" ht="15.75">
      <c r="E786" s="222"/>
    </row>
    <row r="787" ht="15.75">
      <c r="E787" s="222"/>
    </row>
    <row r="788" ht="15.75">
      <c r="E788" s="222"/>
    </row>
    <row r="789" ht="15.75">
      <c r="E789" s="222"/>
    </row>
    <row r="790" ht="15.75">
      <c r="E790" s="222"/>
    </row>
    <row r="791" ht="15.75">
      <c r="E791" s="222"/>
    </row>
    <row r="792" ht="15.75">
      <c r="E792" s="222"/>
    </row>
    <row r="793" ht="15.75">
      <c r="E793" s="222"/>
    </row>
    <row r="794" ht="15.75">
      <c r="E794" s="222"/>
    </row>
    <row r="795" ht="15.75">
      <c r="E795" s="222"/>
    </row>
    <row r="796" ht="15.75">
      <c r="E796" s="222"/>
    </row>
    <row r="797" ht="15.75">
      <c r="E797" s="222"/>
    </row>
    <row r="798" ht="15.75">
      <c r="E798" s="222"/>
    </row>
    <row r="799" ht="15.75">
      <c r="E799" s="222"/>
    </row>
    <row r="800" ht="15.75">
      <c r="E800" s="222"/>
    </row>
    <row r="801" ht="15.75">
      <c r="E801" s="222"/>
    </row>
    <row r="802" ht="15.75">
      <c r="E802" s="222"/>
    </row>
    <row r="803" ht="15.75">
      <c r="E803" s="222"/>
    </row>
    <row r="804" ht="15.75">
      <c r="E804" s="222"/>
    </row>
    <row r="805" ht="15.75">
      <c r="E805" s="222"/>
    </row>
    <row r="806" ht="15.75">
      <c r="E806" s="222"/>
    </row>
    <row r="807" ht="15.75">
      <c r="E807" s="222"/>
    </row>
    <row r="808" ht="15.75">
      <c r="E808" s="222"/>
    </row>
    <row r="809" ht="15.75">
      <c r="E809" s="222"/>
    </row>
    <row r="810" ht="15.75">
      <c r="E810" s="222"/>
    </row>
    <row r="811" ht="15.75">
      <c r="E811" s="222"/>
    </row>
    <row r="812" ht="15.75">
      <c r="E812" s="222"/>
    </row>
    <row r="813" ht="15.75">
      <c r="E813" s="222"/>
    </row>
    <row r="814" ht="15.75">
      <c r="E814" s="222"/>
    </row>
    <row r="815" ht="15.75">
      <c r="E815" s="222"/>
    </row>
    <row r="816" ht="15.75">
      <c r="E816" s="222"/>
    </row>
    <row r="817" ht="15.75">
      <c r="E817" s="222"/>
    </row>
    <row r="818" ht="15.75">
      <c r="E818" s="222"/>
    </row>
    <row r="819" ht="15.75">
      <c r="E819" s="222"/>
    </row>
    <row r="820" ht="15.75">
      <c r="E820" s="222"/>
    </row>
    <row r="821" ht="15.75">
      <c r="E821" s="222"/>
    </row>
    <row r="822" ht="15.75">
      <c r="E822" s="222"/>
    </row>
    <row r="823" ht="15.75">
      <c r="E823" s="222"/>
    </row>
    <row r="824" ht="15.75">
      <c r="E824" s="222"/>
    </row>
    <row r="825" ht="15.75">
      <c r="E825" s="222"/>
    </row>
    <row r="826" ht="15.75">
      <c r="E826" s="222"/>
    </row>
    <row r="827" ht="15.75">
      <c r="E827" s="222"/>
    </row>
    <row r="828" ht="15.75">
      <c r="E828" s="222"/>
    </row>
    <row r="829" ht="15.75">
      <c r="E829" s="222"/>
    </row>
    <row r="830" ht="15.75">
      <c r="E830" s="222"/>
    </row>
    <row r="831" ht="15.75">
      <c r="E831" s="222"/>
    </row>
    <row r="832" ht="15.75">
      <c r="E832" s="222"/>
    </row>
    <row r="833" ht="15.75">
      <c r="E833" s="222"/>
    </row>
    <row r="834" ht="15.75">
      <c r="E834" s="222"/>
    </row>
    <row r="835" ht="15.75">
      <c r="E835" s="222"/>
    </row>
    <row r="836" ht="15.75">
      <c r="E836" s="222"/>
    </row>
    <row r="837" ht="15.75">
      <c r="E837" s="222"/>
    </row>
    <row r="838" ht="15.75">
      <c r="E838" s="222"/>
    </row>
    <row r="839" ht="15.75">
      <c r="E839" s="222"/>
    </row>
    <row r="840" ht="15.75">
      <c r="E840" s="222"/>
    </row>
    <row r="841" ht="15.75">
      <c r="E841" s="222"/>
    </row>
    <row r="842" ht="15.75">
      <c r="E842" s="222"/>
    </row>
    <row r="843" ht="15.75">
      <c r="E843" s="222"/>
    </row>
    <row r="844" ht="15.75">
      <c r="E844" s="222"/>
    </row>
    <row r="845" ht="15.75">
      <c r="E845" s="222"/>
    </row>
    <row r="846" ht="15.75">
      <c r="E846" s="222"/>
    </row>
    <row r="847" ht="15.75">
      <c r="E847" s="222"/>
    </row>
    <row r="848" ht="15.75">
      <c r="E848" s="222"/>
    </row>
    <row r="849" ht="15.75">
      <c r="E849" s="222"/>
    </row>
    <row r="850" ht="15.75">
      <c r="E850" s="222"/>
    </row>
    <row r="851" ht="15.75">
      <c r="E851" s="222"/>
    </row>
    <row r="852" ht="15.75">
      <c r="E852" s="222"/>
    </row>
    <row r="853" ht="15.75">
      <c r="E853" s="222"/>
    </row>
    <row r="854" ht="15.75">
      <c r="E854" s="222"/>
    </row>
    <row r="855" ht="15.75">
      <c r="E855" s="222"/>
    </row>
    <row r="856" ht="15.75">
      <c r="E856" s="222"/>
    </row>
    <row r="857" ht="15.75">
      <c r="E857" s="222"/>
    </row>
    <row r="858" ht="15.75">
      <c r="E858" s="222"/>
    </row>
    <row r="859" ht="15.75">
      <c r="E859" s="222"/>
    </row>
    <row r="860" ht="15.75">
      <c r="E860" s="222"/>
    </row>
    <row r="861" ht="15.75">
      <c r="E861" s="222"/>
    </row>
    <row r="862" ht="15.75">
      <c r="E862" s="222"/>
    </row>
    <row r="863" ht="15.75">
      <c r="E863" s="222"/>
    </row>
    <row r="864" ht="15.75">
      <c r="E864" s="222"/>
    </row>
    <row r="865" ht="15.75">
      <c r="E865" s="222"/>
    </row>
    <row r="866" ht="15.75">
      <c r="E866" s="222"/>
    </row>
    <row r="867" ht="15.75">
      <c r="E867" s="222"/>
    </row>
    <row r="868" ht="15.75">
      <c r="E868" s="222"/>
    </row>
    <row r="869" ht="15.75">
      <c r="E869" s="222"/>
    </row>
    <row r="870" ht="15.75">
      <c r="E870" s="222"/>
    </row>
    <row r="871" ht="15.75">
      <c r="E871" s="222"/>
    </row>
    <row r="872" ht="15.75">
      <c r="E872" s="222"/>
    </row>
    <row r="873" ht="15.75">
      <c r="E873" s="222"/>
    </row>
    <row r="874" ht="15.75">
      <c r="E874" s="222"/>
    </row>
    <row r="875" ht="15.75">
      <c r="E875" s="222"/>
    </row>
    <row r="876" ht="15.75">
      <c r="E876" s="222"/>
    </row>
    <row r="877" ht="15.75">
      <c r="E877" s="222"/>
    </row>
    <row r="878" ht="15.75">
      <c r="E878" s="222"/>
    </row>
    <row r="879" ht="15.75">
      <c r="E879" s="222"/>
    </row>
    <row r="880" ht="15.75">
      <c r="E880" s="222"/>
    </row>
    <row r="881" ht="15.75">
      <c r="E881" s="222"/>
    </row>
    <row r="882" ht="15.75">
      <c r="E882" s="222"/>
    </row>
    <row r="883" ht="15.75">
      <c r="E883" s="222"/>
    </row>
    <row r="884" ht="15.75">
      <c r="E884" s="222"/>
    </row>
    <row r="885" ht="15.75">
      <c r="E885" s="222"/>
    </row>
    <row r="886" ht="15.75">
      <c r="E886" s="222"/>
    </row>
    <row r="887" ht="15.75">
      <c r="E887" s="222"/>
    </row>
    <row r="888" ht="15.75">
      <c r="E888" s="222"/>
    </row>
    <row r="889" ht="15.75">
      <c r="E889" s="222"/>
    </row>
    <row r="890" ht="15.75">
      <c r="E890" s="222"/>
    </row>
    <row r="891" ht="15.75">
      <c r="E891" s="222"/>
    </row>
    <row r="892" ht="15.75">
      <c r="E892" s="222"/>
    </row>
    <row r="893" ht="15.75">
      <c r="E893" s="222"/>
    </row>
    <row r="894" ht="15.75">
      <c r="E894" s="222"/>
    </row>
    <row r="895" ht="15.75">
      <c r="E895" s="222"/>
    </row>
    <row r="896" ht="15.75">
      <c r="E896" s="222"/>
    </row>
    <row r="897" ht="15.75">
      <c r="E897" s="222"/>
    </row>
    <row r="898" ht="15.75">
      <c r="E898" s="222"/>
    </row>
    <row r="899" ht="15.75">
      <c r="E899" s="222"/>
    </row>
    <row r="900" ht="15.75">
      <c r="E900" s="222"/>
    </row>
    <row r="901" ht="15.75">
      <c r="E901" s="222"/>
    </row>
    <row r="902" ht="15.75">
      <c r="E902" s="222"/>
    </row>
    <row r="903" ht="15.75">
      <c r="E903" s="222"/>
    </row>
    <row r="904" ht="15.75">
      <c r="E904" s="222"/>
    </row>
    <row r="905" ht="15.75">
      <c r="E905" s="222"/>
    </row>
    <row r="906" ht="15.75">
      <c r="E906" s="222"/>
    </row>
    <row r="907" ht="15.75">
      <c r="E907" s="222"/>
    </row>
    <row r="908" ht="15.75">
      <c r="E908" s="222"/>
    </row>
    <row r="909" ht="15.75">
      <c r="E909" s="222"/>
    </row>
    <row r="910" ht="15.75">
      <c r="E910" s="222"/>
    </row>
    <row r="911" ht="15.75">
      <c r="E911" s="222"/>
    </row>
    <row r="912" ht="15.75">
      <c r="E912" s="222"/>
    </row>
    <row r="913" ht="15.75">
      <c r="E913" s="222"/>
    </row>
    <row r="914" ht="15.75">
      <c r="E914" s="222"/>
    </row>
    <row r="915" ht="15.75">
      <c r="E915" s="222"/>
    </row>
    <row r="916" ht="15.75">
      <c r="E916" s="222"/>
    </row>
    <row r="917" ht="15.75">
      <c r="E917" s="222"/>
    </row>
    <row r="918" ht="15.75">
      <c r="E918" s="222"/>
    </row>
    <row r="919" ht="15.75">
      <c r="E919" s="222"/>
    </row>
    <row r="920" ht="15.75">
      <c r="E920" s="222"/>
    </row>
    <row r="921" ht="15.75">
      <c r="E921" s="222"/>
    </row>
    <row r="922" ht="15.75">
      <c r="E922" s="222"/>
    </row>
    <row r="923" ht="15.75">
      <c r="E923" s="222"/>
    </row>
    <row r="924" ht="15.75">
      <c r="E924" s="222"/>
    </row>
    <row r="925" ht="15.75">
      <c r="E925" s="222"/>
    </row>
    <row r="926" ht="15.75">
      <c r="E926" s="222"/>
    </row>
    <row r="927" ht="15.75">
      <c r="E927" s="222"/>
    </row>
    <row r="928" ht="15.75">
      <c r="E928" s="222"/>
    </row>
    <row r="929" ht="15.75">
      <c r="E929" s="222"/>
    </row>
    <row r="930" ht="15.75">
      <c r="E930" s="222"/>
    </row>
    <row r="931" ht="15.75">
      <c r="E931" s="222"/>
    </row>
    <row r="932" ht="15.75">
      <c r="E932" s="222"/>
    </row>
    <row r="933" ht="15.75">
      <c r="E933" s="222"/>
    </row>
    <row r="934" ht="15.75">
      <c r="E934" s="222"/>
    </row>
    <row r="935" ht="15.75">
      <c r="E935" s="222"/>
    </row>
    <row r="936" ht="15.75">
      <c r="E936" s="222"/>
    </row>
    <row r="937" ht="15.75">
      <c r="E937" s="222"/>
    </row>
    <row r="938" ht="15.75">
      <c r="E938" s="222"/>
    </row>
    <row r="939" ht="15.75">
      <c r="E939" s="222"/>
    </row>
    <row r="940" ht="15.75">
      <c r="E940" s="222"/>
    </row>
    <row r="941" ht="15.75">
      <c r="E941" s="222"/>
    </row>
    <row r="942" ht="15.75">
      <c r="E942" s="222"/>
    </row>
    <row r="943" ht="15.75">
      <c r="E943" s="222"/>
    </row>
    <row r="944" ht="15.75">
      <c r="E944" s="222"/>
    </row>
    <row r="945" ht="15.75">
      <c r="E945" s="222"/>
    </row>
    <row r="946" ht="15.75">
      <c r="E946" s="222"/>
    </row>
    <row r="947" ht="15.75">
      <c r="E947" s="222"/>
    </row>
    <row r="948" ht="15.75">
      <c r="E948" s="222"/>
    </row>
    <row r="949" ht="15.75">
      <c r="E949" s="222"/>
    </row>
    <row r="950" ht="15.75">
      <c r="E950" s="222"/>
    </row>
    <row r="951" ht="15.75">
      <c r="E951" s="222"/>
    </row>
    <row r="952" ht="15.75">
      <c r="E952" s="222"/>
    </row>
    <row r="953" ht="15.75">
      <c r="E953" s="222"/>
    </row>
    <row r="954" ht="15.75">
      <c r="E954" s="222"/>
    </row>
    <row r="955" ht="15.75">
      <c r="E955" s="222"/>
    </row>
    <row r="956" ht="15.75">
      <c r="E956" s="222"/>
    </row>
    <row r="957" ht="15.75">
      <c r="E957" s="222"/>
    </row>
    <row r="958" ht="15.75">
      <c r="E958" s="222"/>
    </row>
    <row r="959" ht="15.75">
      <c r="E959" s="222"/>
    </row>
    <row r="960" ht="15.75">
      <c r="E960" s="222"/>
    </row>
  </sheetData>
  <sheetProtection/>
  <mergeCells count="10">
    <mergeCell ref="B8:E8"/>
    <mergeCell ref="B9:E9"/>
    <mergeCell ref="B10:E10"/>
    <mergeCell ref="B11:E11"/>
    <mergeCell ref="B1:E1"/>
    <mergeCell ref="B2:E2"/>
    <mergeCell ref="B3:E3"/>
    <mergeCell ref="B4:E4"/>
    <mergeCell ref="B5:E5"/>
    <mergeCell ref="B7:E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7"/>
  <sheetViews>
    <sheetView zoomScalePageLayoutView="0" workbookViewId="0" topLeftCell="A1">
      <selection activeCell="AB18" sqref="AB18"/>
    </sheetView>
  </sheetViews>
  <sheetFormatPr defaultColWidth="9.00390625" defaultRowHeight="12.75"/>
  <cols>
    <col min="1" max="1" width="2.375" style="0" customWidth="1"/>
    <col min="2" max="2" width="57.00390625" style="5" customWidth="1"/>
    <col min="3" max="3" width="12.375" style="0" hidden="1" customWidth="1"/>
    <col min="4" max="4" width="12.25390625" style="0" hidden="1" customWidth="1"/>
    <col min="5" max="5" width="12.625" style="0" hidden="1" customWidth="1"/>
    <col min="6" max="8" width="0" style="0" hidden="1" customWidth="1"/>
  </cols>
  <sheetData>
    <row r="1" spans="4:11" ht="15.75">
      <c r="D1" s="5"/>
      <c r="F1" s="238"/>
      <c r="G1" s="238"/>
      <c r="H1" s="238"/>
      <c r="I1" s="238"/>
      <c r="K1" s="239" t="s">
        <v>871</v>
      </c>
    </row>
    <row r="2" spans="4:11" ht="15.75" hidden="1">
      <c r="D2" s="5"/>
      <c r="F2" s="238"/>
      <c r="G2" s="238"/>
      <c r="H2" s="238"/>
      <c r="I2" s="238"/>
      <c r="K2" s="239" t="s">
        <v>256</v>
      </c>
    </row>
    <row r="3" spans="4:11" ht="15.75">
      <c r="D3" s="5"/>
      <c r="F3" s="238"/>
      <c r="G3" s="238"/>
      <c r="H3" s="238"/>
      <c r="I3" s="238"/>
      <c r="K3" s="239" t="s">
        <v>257</v>
      </c>
    </row>
    <row r="4" spans="4:11" ht="15.75">
      <c r="D4" s="5"/>
      <c r="F4" s="238"/>
      <c r="G4" s="238"/>
      <c r="H4" s="238"/>
      <c r="I4" s="238"/>
      <c r="K4" s="239" t="s">
        <v>258</v>
      </c>
    </row>
    <row r="5" spans="4:11" ht="15.75" customHeight="1">
      <c r="D5" s="5"/>
      <c r="F5" s="240"/>
      <c r="G5" s="240"/>
      <c r="H5" s="240"/>
      <c r="I5" s="240"/>
      <c r="K5" s="241" t="s">
        <v>673</v>
      </c>
    </row>
    <row r="6" spans="4:11" ht="15.75" customHeight="1">
      <c r="D6" s="5"/>
      <c r="F6" s="240"/>
      <c r="G6" s="240"/>
      <c r="H6" s="240"/>
      <c r="I6" s="240"/>
      <c r="K6" s="241"/>
    </row>
    <row r="7" spans="4:11" ht="15.75" customHeight="1">
      <c r="D7" s="59"/>
      <c r="K7" s="239" t="s">
        <v>872</v>
      </c>
    </row>
    <row r="8" spans="4:11" ht="15.75" customHeight="1">
      <c r="D8" s="5"/>
      <c r="K8" s="59" t="s">
        <v>841</v>
      </c>
    </row>
    <row r="9" ht="15.75">
      <c r="B9" s="59"/>
    </row>
    <row r="10" spans="2:3" ht="13.5">
      <c r="B10" s="188" t="s">
        <v>873</v>
      </c>
      <c r="C10" s="242"/>
    </row>
    <row r="11" spans="2:3" ht="47.25" customHeight="1">
      <c r="B11" s="190" t="s">
        <v>874</v>
      </c>
      <c r="C11" s="242"/>
    </row>
    <row r="12" ht="15.75">
      <c r="B12" s="192"/>
    </row>
    <row r="13" spans="2:9" ht="15.75" customHeight="1">
      <c r="B13" s="243"/>
      <c r="C13" s="244" t="s">
        <v>111</v>
      </c>
      <c r="D13" s="244"/>
      <c r="E13" s="244"/>
      <c r="F13" t="s">
        <v>875</v>
      </c>
      <c r="I13" t="s">
        <v>111</v>
      </c>
    </row>
    <row r="14" spans="2:11" ht="68.25">
      <c r="B14" s="226" t="s">
        <v>844</v>
      </c>
      <c r="C14" s="226" t="s">
        <v>111</v>
      </c>
      <c r="D14" s="245" t="s">
        <v>876</v>
      </c>
      <c r="E14" s="245" t="s">
        <v>877</v>
      </c>
      <c r="F14" s="226" t="s">
        <v>111</v>
      </c>
      <c r="G14" s="245" t="s">
        <v>876</v>
      </c>
      <c r="H14" s="245" t="s">
        <v>877</v>
      </c>
      <c r="I14" s="226" t="s">
        <v>111</v>
      </c>
      <c r="J14" s="245" t="s">
        <v>876</v>
      </c>
      <c r="K14" s="245" t="s">
        <v>877</v>
      </c>
    </row>
    <row r="15" spans="2:11" ht="15.75">
      <c r="B15" s="228" t="s">
        <v>846</v>
      </c>
      <c r="C15" s="235">
        <f aca="true" t="shared" si="0" ref="C15:H15">SUM(C17:C17)</f>
        <v>15984.6</v>
      </c>
      <c r="D15" s="235">
        <f t="shared" si="0"/>
        <v>12500</v>
      </c>
      <c r="E15" s="235">
        <f t="shared" si="0"/>
        <v>3484.6</v>
      </c>
      <c r="F15" s="235">
        <f t="shared" si="0"/>
        <v>62015.119999999995</v>
      </c>
      <c r="G15" s="235">
        <f t="shared" si="0"/>
        <v>66.6</v>
      </c>
      <c r="H15" s="235">
        <f t="shared" si="0"/>
        <v>61948.52</v>
      </c>
      <c r="I15" s="26">
        <f>C15+F15</f>
        <v>77999.72</v>
      </c>
      <c r="J15" s="26">
        <f>D15+G15</f>
        <v>12566.6</v>
      </c>
      <c r="K15" s="26">
        <f>E15+H15</f>
        <v>65433.119999999995</v>
      </c>
    </row>
    <row r="16" ht="8.25" customHeight="1">
      <c r="B16" s="192"/>
    </row>
    <row r="17" spans="2:11" ht="15.75">
      <c r="B17" s="202" t="s">
        <v>847</v>
      </c>
      <c r="C17" s="3">
        <f>E17+D17</f>
        <v>15984.6</v>
      </c>
      <c r="D17">
        <v>12500</v>
      </c>
      <c r="E17">
        <v>3484.6</v>
      </c>
      <c r="F17" s="3">
        <f>H17+G17</f>
        <v>62015.119999999995</v>
      </c>
      <c r="G17">
        <v>66.6</v>
      </c>
      <c r="H17">
        <v>61948.52</v>
      </c>
      <c r="I17" s="3">
        <f>C17+F17</f>
        <v>77999.72</v>
      </c>
      <c r="J17" s="3">
        <f>D17+G17</f>
        <v>12566.6</v>
      </c>
      <c r="K17" s="3">
        <f>E17+H17</f>
        <v>65433.119999999995</v>
      </c>
    </row>
  </sheetData>
  <sheetProtection/>
  <mergeCells count="3">
    <mergeCell ref="B10:C10"/>
    <mergeCell ref="B11:C11"/>
    <mergeCell ref="C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Ковригина</cp:lastModifiedBy>
  <cp:lastPrinted>2012-06-22T13:44:28Z</cp:lastPrinted>
  <dcterms:created xsi:type="dcterms:W3CDTF">2006-05-15T07:22:37Z</dcterms:created>
  <dcterms:modified xsi:type="dcterms:W3CDTF">2015-05-07T13:45:56Z</dcterms:modified>
  <cp:category/>
  <cp:version/>
  <cp:contentType/>
  <cp:contentStatus/>
</cp:coreProperties>
</file>