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2115" windowWidth="15930" windowHeight="10380" tabRatio="775" firstSheet="5" activeTab="18"/>
  </bookViews>
  <sheets>
    <sheet name="доходы 1" sheetId="1" r:id="rId1"/>
    <sheet name="дох16-17 (2)" sheetId="2" r:id="rId2"/>
    <sheet name="расходы 3" sheetId="3" r:id="rId3"/>
    <sheet name="расх16-17(4)" sheetId="4" r:id="rId4"/>
    <sheet name="источники 5" sheetId="5" r:id="rId5"/>
    <sheet name="ист 16-17 (6)" sheetId="6" r:id="rId6"/>
    <sheet name="программные (7)" sheetId="7" r:id="rId7"/>
    <sheet name="прогр 16-17 (8)" sheetId="8" r:id="rId8"/>
    <sheet name="админист (9)" sheetId="9" r:id="rId9"/>
    <sheet name="прил 14(10)" sheetId="10" r:id="rId10"/>
    <sheet name="прил 14(11)" sheetId="11" r:id="rId11"/>
    <sheet name="прил 14(12)" sheetId="12" r:id="rId12"/>
    <sheet name="прил 14 (13)" sheetId="13" r:id="rId13"/>
    <sheet name="прил 14 (14)" sheetId="14" r:id="rId14"/>
    <sheet name="прил 14 (15)" sheetId="15" r:id="rId15"/>
    <sheet name="прил 14(16)" sheetId="16" r:id="rId16"/>
    <sheet name="прил15(17)" sheetId="17" r:id="rId17"/>
    <sheet name="прил15(18)" sheetId="18" r:id="rId18"/>
    <sheet name="Лист1" sheetId="19" r:id="rId19"/>
  </sheets>
  <externalReferences>
    <externalReference r:id="rId22"/>
  </externalReferences>
  <definedNames>
    <definedName name="_xlnm.Print_Area" localSheetId="0">'доходы 1'!$A$2:$J$207</definedName>
    <definedName name="_xlnm.Print_Area" localSheetId="4">'источники 5'!$A$2:$I$36</definedName>
    <definedName name="_xlnm.Print_Area" localSheetId="13">'прил 14 (14)'!$A$6:$C$28</definedName>
    <definedName name="_xlnm.Print_Area" localSheetId="14">'прил 14 (15)'!$A$6:$C$28</definedName>
    <definedName name="_xlnm.Print_Area" localSheetId="2">'расходы 3'!$A$1:$I$514</definedName>
  </definedNames>
  <calcPr fullCalcOnLoad="1"/>
</workbook>
</file>

<file path=xl/sharedStrings.xml><?xml version="1.0" encoding="utf-8"?>
<sst xmlns="http://schemas.openxmlformats.org/spreadsheetml/2006/main" count="8338" uniqueCount="1144">
  <si>
    <t>Межбюджетные трансферты бюджетам муниципальных районов на мероприятия по организации питания обучающихся 1-4 классов в муниципальных образовательных учреждениях в Республике Коми, реализующих программу начального общего образования</t>
  </si>
  <si>
    <t>Иные межбюджетные трансферты</t>
  </si>
  <si>
    <t>Прочие межбюджетные трансферты, передаваемые бюджетам</t>
  </si>
  <si>
    <t>Прочие межбюджетные трансферты, передаваемые бюджетам муниципальных районов</t>
  </si>
  <si>
    <t xml:space="preserve">НАЛОГИ НА ПРИБЫЛЬ, ДОХОДЫ </t>
  </si>
  <si>
    <t xml:space="preserve">Налог на доходы физических лиц </t>
  </si>
  <si>
    <t xml:space="preserve">НАЛОГИ НА СОВОКУПНЫЙ ДОХОД </t>
  </si>
  <si>
    <t>Единый налог на вмененный доход для отдельных видов деятельности</t>
  </si>
  <si>
    <t>ГОСУДАРСТВЕННАЯ ПОШЛИНА</t>
  </si>
  <si>
    <t>ДОХОДЫ ОТ ИСПОЛЬЗОВАНИЯ  ИМУЩЕСТВА, НАХОДЯЩЕГОСЯ В ГОСУДАРСТВЕННОЙ И МУНИЦИПАЛЬНОЙ СОБСТВЕННОСТИ</t>
  </si>
  <si>
    <t>Плата за негативное воздействие на окружающую среду</t>
  </si>
  <si>
    <t>ШТРАФЫ,  САНКЦИИ, ВОЗМЕЩЕНИЕ УЩЕРБА</t>
  </si>
  <si>
    <t>Прочие поступления от денежных взысканий  (штрафов)  и иных  сумм в возмещение ущерба</t>
  </si>
  <si>
    <t>Прочие поступления от денежных взысканий  (штрафов)  и иных  сумм в возмещение ущерба, зачисляемые  в местные бюджеты</t>
  </si>
  <si>
    <t>БЕЗВОЗМЕЗДНЫЕ  ПОСТУПЛЕНИЯ</t>
  </si>
  <si>
    <t xml:space="preserve">БЕЗВОЗМЕЗДНЫЕ  ПОСТУПЛЕНИЯ  ОТ ДРУГИХ БЮДЖЕТОВ БЮДЖЕТНОЙ СИСТЕМЫ РОССИЙСКОЙ ФЕДЕРАЦИИ </t>
  </si>
  <si>
    <t>Дотации бюджетам на поддержку мер по обеспечению сбалансированности  бюджетов</t>
  </si>
  <si>
    <t>Дотации  бюджетам  муниципальных районов  на поддержку мер по обеспечению сбалансированности  бюджетов</t>
  </si>
  <si>
    <t>Прочие субвенции</t>
  </si>
  <si>
    <t>Прочие субсидии</t>
  </si>
  <si>
    <t>ВСЕГО  ДОХОДОВ</t>
  </si>
  <si>
    <t>Государственная пошлина по делам, рассматриваемым в судах общей юрисдикции, мировыми судьями</t>
  </si>
  <si>
    <t>Прочие субвенции бюджетам муниципальных районов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</si>
  <si>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</si>
  <si>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</si>
  <si>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</si>
  <si>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</si>
  <si>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Денежные взыскания (штрафы) за нарушение   законодательства  об охране и использовании животного мира</t>
  </si>
  <si>
    <t>Денежные взыскания (штрафы) за нарушение   законодательства в области  охраны окружающей среды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</si>
  <si>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</si>
  <si>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судсидии)</t>
  </si>
  <si>
    <t>Субвенции бюджетам субъектов  Российской Федерации и муниципальных образований</t>
  </si>
  <si>
    <t>Субвенции бюджетам на  государственную  регистрацию актов гражданского состояния</t>
  </si>
  <si>
    <t xml:space="preserve">Субвенции  бюджетам муниципальных районов  на государственную регистрацию актов гражданского состояния </t>
  </si>
  <si>
    <t xml:space="preserve">Субвенции бюджетам на осуществление   первичного  воинского учета на территориях, где отсутствуют  военные комиссариаты  </t>
  </si>
  <si>
    <t>НАЛОГОВЫЕ И НЕНАЛОГОВЫЕ ДОХОДЫ</t>
  </si>
  <si>
    <t>Доходы, получаемые  ввиде арендной либо иной платы 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</si>
  <si>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Субвенции бюджетам  муниципальных районов на реализацию государственных полномочий по расчету  и предоставлению дотаций на выравнивание уровня бюджетной обеспеченности  поселений в Республике Коми</t>
  </si>
  <si>
    <t>ДОХОДЫ ОТ ПРОДАЖИ МАТЕРИАЛЬНЫХ  И НЕМАТЕРИАЛЬНЫХ АКТИВОВ</t>
  </si>
  <si>
    <t>Дотации бюджетам муниципальных районов на выравнивание  уровня бюджетной обеспеченности</t>
  </si>
  <si>
    <t>Дотации на выравнивание  уровня бюджетной обеспеченности</t>
  </si>
  <si>
    <t>Субвенции бюджетам муниципальных районов на выполнение передаваемых полномочий субъектов Российской Федерации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</si>
  <si>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</si>
  <si>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</si>
  <si>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реализацию полномочий по формированию, исполнению и контролю за исполнением местного бюджета</t>
  </si>
  <si>
    <t>Субвенции местным  бюджетам на выполнение передаваемых полномочий субъектов Российской Федерации</t>
  </si>
  <si>
    <t>Наименование показателя</t>
  </si>
  <si>
    <t>000</t>
  </si>
  <si>
    <t>1</t>
  </si>
  <si>
    <t>00</t>
  </si>
  <si>
    <t>00000</t>
  </si>
  <si>
    <t>0000</t>
  </si>
  <si>
    <t>01</t>
  </si>
  <si>
    <t>02000</t>
  </si>
  <si>
    <t>110</t>
  </si>
  <si>
    <t>02010</t>
  </si>
  <si>
    <t>02020</t>
  </si>
  <si>
    <t>02030</t>
  </si>
  <si>
    <t>05</t>
  </si>
  <si>
    <t>01000</t>
  </si>
  <si>
    <t>01010</t>
  </si>
  <si>
    <t>01020</t>
  </si>
  <si>
    <t>02</t>
  </si>
  <si>
    <t>03000</t>
  </si>
  <si>
    <t>04000</t>
  </si>
  <si>
    <t>08</t>
  </si>
  <si>
    <t>03010</t>
  </si>
  <si>
    <t>1000</t>
  </si>
  <si>
    <t>11</t>
  </si>
  <si>
    <t>120</t>
  </si>
  <si>
    <t>05000</t>
  </si>
  <si>
    <t>05010</t>
  </si>
  <si>
    <t>12</t>
  </si>
  <si>
    <t>14</t>
  </si>
  <si>
    <t>16</t>
  </si>
  <si>
    <t>2</t>
  </si>
  <si>
    <t>04014</t>
  </si>
  <si>
    <t>04999</t>
  </si>
  <si>
    <t>151</t>
  </si>
  <si>
    <t>03999</t>
  </si>
  <si>
    <t>03029</t>
  </si>
  <si>
    <t>03003</t>
  </si>
  <si>
    <t>03007</t>
  </si>
  <si>
    <t>03015</t>
  </si>
  <si>
    <t>03024</t>
  </si>
  <si>
    <t>02999</t>
  </si>
  <si>
    <t>01001</t>
  </si>
  <si>
    <t>01003</t>
  </si>
  <si>
    <t>10</t>
  </si>
  <si>
    <t>06000</t>
  </si>
  <si>
    <t>430</t>
  </si>
  <si>
    <t>06010</t>
  </si>
  <si>
    <t>140</t>
  </si>
  <si>
    <t>25000</t>
  </si>
  <si>
    <t>25030</t>
  </si>
  <si>
    <t>25050</t>
  </si>
  <si>
    <t>25060</t>
  </si>
  <si>
    <t>28000</t>
  </si>
  <si>
    <t>90000</t>
  </si>
  <si>
    <t>90050</t>
  </si>
  <si>
    <t>02088</t>
  </si>
  <si>
    <t>02089</t>
  </si>
  <si>
    <t>Объем поступлений доходов</t>
  </si>
  <si>
    <t>Субвенциии бюджетам на осуществление полномочий по подготовке проведения статистических переписей</t>
  </si>
  <si>
    <t>Субвенциии бюджетам муниципальных районов на осуществление полномочий по подготовке проведения статистических переписей</t>
  </si>
  <si>
    <t>03002</t>
  </si>
  <si>
    <t>Субсидии  бюджетам   муниципальных   районов   на обеспечение мероприятий по  капитальному  ремонту многоквартирных домов и по переселению граждан из аварийного  жилищного  фонда  за  счет   средств, поступивших от  государственной  корпорации  Фонд содействия  реформированию  жилищно-коммунального хозяйства</t>
  </si>
  <si>
    <t>Субвенции бюджетам муниципальных районов на осуществление переданных государственных полномочий по обеспечению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</si>
  <si>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Субсидии  бюджетам   муниципальных   районов   на обеспечение мероприятий по  капитальному  ремонту многоквартирных домов и  переселению  граждан  из аварийного  жилищного  фонда  за   счет   средств бюджетов Республики Коми</t>
  </si>
  <si>
    <t>43000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</si>
  <si>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</si>
  <si>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30030</t>
  </si>
  <si>
    <t>09000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</si>
  <si>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</si>
  <si>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09040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</si>
  <si>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</si>
  <si>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09045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</si>
  <si>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</si>
  <si>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05013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</si>
  <si>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</si>
  <si>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</si>
  <si>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Доходы от продажи земельных участков, государственная собственность на которые не разграничена</t>
  </si>
  <si>
    <t>06013</t>
  </si>
  <si>
    <t>Доходы от продажи земельных участков, государственная собственность на которые не разграничена и которые расположены в границах межселенных территорий муниципальных районов</t>
  </si>
  <si>
    <t>01030</t>
  </si>
  <si>
    <t>01040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</si>
  <si>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</si>
  <si>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объектами</t>
  </si>
  <si>
    <t>Плата за сбросы загрязняющих веществ в водные объекты</t>
  </si>
  <si>
    <t>Плата за размещение отходов производства и потребления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</si>
  <si>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</si>
  <si>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</si>
  <si>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03070</t>
  </si>
  <si>
    <t>Субвенции бюджетам муниципальных районов на обеспечение жильем отдельных категорий граждан, установленных Федеральными законами от 12 января 1995 года № 5-ФЗ "О  ветеранах" и от 24 ноября 1995 года № 181-ФЗ "О социальной защите инвалидов в Российской Федерации"</t>
  </si>
  <si>
    <t>01011</t>
  </si>
  <si>
    <t>Налог, взимаемый с налогоплательщиков, выбравших в качестве объекта налогообложения  доходы</t>
  </si>
  <si>
    <t>01021</t>
  </si>
  <si>
    <t>Налог, взимаемый в связи с применением патентной системы налогообложения</t>
  </si>
  <si>
    <t>04020</t>
  </si>
  <si>
    <t>Налог, взимаемый в связи с применением патентной системы налогообложения, зачисляемый в бюджеты муниципальных районов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</si>
  <si>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</si>
  <si>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Денежные взыскания (штрафы) за нарушение законодательства о налогах и сборах</t>
  </si>
  <si>
    <t>Денежные взыскания (штрафы) за нарушение земельного законодательства</t>
  </si>
  <si>
    <t>Денежные взыскания (штрафы) за нарушение правил перевозки крупногабаритных и  тяжеловесных грузов по автомобильным дорогам общего пользования местного значения муниципальных районов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</si>
  <si>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</si>
  <si>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Субвенции бюджетам муниципальных районов на реализацию муниципальными дошкольными и общеобразовательными организациями в Республике Коми образовательных программ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</si>
  <si>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</si>
  <si>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</si>
  <si>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Субвенции бюджетам муниципальных образований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</si>
  <si>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Субвенции бюджетам муниципальных районов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</si>
  <si>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03119</t>
  </si>
  <si>
    <t>Субвенция на строительство, приобретение, реконструкции, ремонт жилых помещений для обеспечения детей-сирот и детей, оставшихся без попечения родителей, лиц из числа детей-сирот и детей, оставшихся без попечения родителей, жилыми помещениями муниципального специализированного жилищного фонда, предоставляемыми по договорам найма специализированных жилых помещений</t>
  </si>
  <si>
    <t>Субвенции бюджетам муниципальных районов на осуществление переданных государственных полномочий по обеспечению детей-сирот и детей, оставшихся без попечения родителей, а также лиц из числа детей-сирот и детей, оставшихся без попечения родителей, жилыми помещениями специализированного муниципального жилищного фонда, предоставляемыми по договорам найма специализированных жилых помещений</t>
  </si>
  <si>
    <t>Субвенции бюджетам муниципальных районов на возмещение убытков, возникающих в результате государственного регулирования цен на топливо твердое, реализуемое гражданам и используемое для нужд отопления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</si>
  <si>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</si>
  <si>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 xml:space="preserve">Субвенции бюджетам  муниципальных районов на осуществление переданных государственных полномочий по расчету и предоставлению субвенций бюджетам поселений, на осуществление полномочий на  государственную регистрацию актов гражданского состояния на территории Республики Коми, где отсутствуют органы записи актов гражданского состояния, в соответствии с Законом Республики Коми "О наделении органов местного самоуправления муниципальных образований муниципальных районов в Республике Коми  государственными полномочиями по расчету и предоставлению субвенций бюджетам поселений на осуществление полномочий на государственную регистрацию актов гражданского состояния на территории Республики Коми, где отсутствуют органы записи актов гражданского состояния"  </t>
  </si>
  <si>
    <t xml:space="preserve">Субвенции бюджетам  муниципальных районов на осуществление переданных государственных полномочий по расчету и предоставлению субвенций бюджетам поселений на осуществление полномочий по первичному воинскому учету на территориях, где отсутствуют военные комиссариаты, в соответствии с Законом Республики Коми "О наделении органов местного самоуправления муниципальных образований муниципальных районов в Республике Коми  государственными полномочиями по расчету и предоставлению субвенций бюджетам поселений на осуществление полномочий по первичному воинскому учету на территориях, где отсутствуют военные комиссариаты"  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</si>
  <si>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</si>
  <si>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</si>
  <si>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НАЛОГИ НА ТОВАРЫ (РАБОТЫ, УСЛУГИ), РЕАЛИЗУЕМЫЕ НА ТЕРРИТОРИИ РОССИЙСКОЙ ФЕДЕРАЦИИ</t>
  </si>
  <si>
    <t>03</t>
  </si>
  <si>
    <t>Акцизы по подакцизным товарам (продукции), производимым на территории Российской Федерации</t>
  </si>
  <si>
    <t>Субсидии бюджетам муниципальных районов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</si>
  <si>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муниципальных районов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</si>
  <si>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02077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</si>
  <si>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</si>
  <si>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05070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</si>
  <si>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</si>
  <si>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 xml:space="preserve">Доходы от сдачи в аренду имущества, составляющего казну муниципальных районов (за исключением земельных участков)  </t>
  </si>
  <si>
    <t>05075</t>
  </si>
  <si>
    <t>ПЛАТЕЖИ ЗА ПОЛЬЗОВАНИЕ ПРИРОДНЫМИ РЕСУРСАМИ</t>
  </si>
  <si>
    <t>муниципального района "Княжпогостский"</t>
  </si>
  <si>
    <t>Сумма, тыс.рублей</t>
  </si>
  <si>
    <t>Приложение № 1</t>
  </si>
  <si>
    <t xml:space="preserve">к решению Совета </t>
  </si>
  <si>
    <t>Изменения (тыс.руб)</t>
  </si>
  <si>
    <t>02230</t>
  </si>
  <si>
    <t>Доходы от уплаты акцизов на дизельное топливо, зачисляемые в консолидированные бюджеты субъектов Российской Федерации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</si>
  <si>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</si>
  <si>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</si>
  <si>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</si>
  <si>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02240</t>
  </si>
  <si>
    <t>02250</t>
  </si>
  <si>
    <t>02260</t>
  </si>
  <si>
    <t>06</t>
  </si>
  <si>
    <t>НАЛОГИ НА ИМУЩЕСТВО</t>
  </si>
  <si>
    <t>Земельный налог</t>
  </si>
  <si>
    <t xml:space="preserve">2 </t>
  </si>
  <si>
    <t xml:space="preserve">Субсидии бюджетам муниципальных районов на оборудование и содержание ледовых переправ и зимних автомобильных дорог общего пользования местного значения </t>
  </si>
  <si>
    <t>Субсидии на комплектование документальных фондов библиотек муниципальных образований</t>
  </si>
  <si>
    <t>Субсидии бюджетам муниципальных районов на функционирование информационно-маркетинговых центров малого и среднего предпринимательства в рамках реализации подпрограммы "Малое и среднее предпринимательство в Республике Коми"</t>
  </si>
  <si>
    <t>02009</t>
  </si>
  <si>
    <t>Субсидии бюджетам на государственную поддержку малого и среднего предпринимательства (включая крестьянские (фермерские) хозяйства</t>
  </si>
  <si>
    <t>Денежные взыскания (штрафы) за правонарушения в области дорожного движения</t>
  </si>
  <si>
    <t>30000</t>
  </si>
  <si>
    <t>Единый сельскохозяйственный налог</t>
  </si>
  <si>
    <t>ДОХОДЫ ОТ ОКАЗАНИЯ ПЛАТНЫХ УСЛУГ (РАБОТ) И КОМПЕНСАЦИИ ЗАТРАТ ГОСУДАРСТВА</t>
  </si>
  <si>
    <t>13</t>
  </si>
  <si>
    <t>Доходы от компенсации затрат государства</t>
  </si>
  <si>
    <t>130</t>
  </si>
  <si>
    <t>02990</t>
  </si>
  <si>
    <t xml:space="preserve">Прочие доходы от компенсации затрат государства </t>
  </si>
  <si>
    <t>02995</t>
  </si>
  <si>
    <t>Прочие доходы от компенсации затрат  бюджетов муниципальных районов</t>
  </si>
  <si>
    <t>33000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</si>
  <si>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</si>
  <si>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33050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</si>
  <si>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</si>
  <si>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41000</t>
  </si>
  <si>
    <t>Денежные взыскания (штрафы) за нарушение законодательства Российской Федерации об электроэнергетике</t>
  </si>
  <si>
    <t xml:space="preserve">Доходы от оказания платных услуг (работ) </t>
  </si>
  <si>
    <t>01995</t>
  </si>
  <si>
    <t>01990</t>
  </si>
  <si>
    <t>Прочие доходы от оказания платных услуг (работ) получателями средств бюджетов муниципальных районов</t>
  </si>
  <si>
    <t>Прочие доходы от оказания платных услуг (работ)</t>
  </si>
  <si>
    <t>Субсидии на реализацию малых проектов в сфере физической культуры и спорта</t>
  </si>
  <si>
    <t>Субсидии на реализацию малых проектов в сфере культуры</t>
  </si>
  <si>
    <t>Субвенции  на осуществление переданных государственных полномочий Республики Коми по отлову и содержанию безнадзорных животных</t>
  </si>
  <si>
    <t>Субвенции бюджетам муниципальных районов на осуществление переданных государственных полномочий по определению перечня должностных лиц местного самоуправления,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</si>
  <si>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Иные межбюджетные трансферты на исполнение судебных решений по обеспечению детей-сирот и детей, оставшихся без попечения родителей, а также лиц из числа детей-сирот и детей, оставшихся без попечения родителей, жилыми помещениями муниципального жилищного фонда по договорам социального найма</t>
  </si>
  <si>
    <t>02051</t>
  </si>
  <si>
    <t>Субсидии на укрепление материально-технической базы и оснащение оборудованием детских школ искусств, за счет средств, поступающих из федерального бюджета</t>
  </si>
  <si>
    <t>Субсидии бюджетам муниципальных районов на реализацию федеральных целевых программ</t>
  </si>
  <si>
    <t>08000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</si>
  <si>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</si>
  <si>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17</t>
  </si>
  <si>
    <t>Прочие неналоговые доходы</t>
  </si>
  <si>
    <t>180</t>
  </si>
  <si>
    <t>Субвенции на осуществление переданных государственных полномочий Республики Коми по расчету и предоставлению субвенций бюджетам поселений на осуществление государственного полномочия Республики Коми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частями 3,4 статьи 3 закона Республики Коми "Об административной ответственности в Республике Коми"</t>
  </si>
  <si>
    <t>Субвенции на осуществление  государственного полномочия Республики Коми по определению перечня должностных лиц органов местного самоуправления, уполномоченных составлять протоколы об административных правонарушениях,предусмотренных частями 3,4 статьи 3 закона Республики Коми "Об административной ответственности в Республике Коми"</t>
  </si>
  <si>
    <t>Субвенции на осуществление переданных государственных полномочий Республики Коми по расчету и предоставлению субвенций бюджетам поселений на осуществление государственного полномочия Республики Коми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частями 6,7, частями 1 и 2 статьи 8 закона Республики Коми "Об административной ответственности в Республике Коми"</t>
  </si>
  <si>
    <t>Субсидии бюджетам муниципальных районов на строительство и реконструкцию объектов сферы культуры муниципальных образований Республики Коми</t>
  </si>
  <si>
    <t>02053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</si>
  <si>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</si>
  <si>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410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</si>
  <si>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</si>
  <si>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02050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</si>
  <si>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</si>
  <si>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05050</t>
  </si>
  <si>
    <t>Прочие неналоговые доходы бюджетов муниципальных районов</t>
  </si>
  <si>
    <t>ПРОЧИЕ НЕНАЛОГОВЫЕ ДОХОДЫ</t>
  </si>
  <si>
    <t>Приложение №3</t>
  </si>
  <si>
    <t xml:space="preserve">Ведомственная структура расходов бюджета муниципального района </t>
  </si>
  <si>
    <t>Наименование</t>
  </si>
  <si>
    <t>Отд.</t>
  </si>
  <si>
    <t>ЦСР</t>
  </si>
  <si>
    <t>ВР</t>
  </si>
  <si>
    <t>3</t>
  </si>
  <si>
    <t>4</t>
  </si>
  <si>
    <t>В С Е Г О</t>
  </si>
  <si>
    <t>Контрольно-счетная палата Княжпогостского района</t>
  </si>
  <si>
    <t>905</t>
  </si>
  <si>
    <t>Непрограммные направления деятельности</t>
  </si>
  <si>
    <t>99 9 0000</t>
  </si>
  <si>
    <t>Руководитель контрольно-счетной палаты</t>
  </si>
  <si>
    <t>99 9 0030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</si>
  <si>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</si>
  <si>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</si>
  <si>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Руководстсво и управление в сфере установленных функций органов местного самоуправления</t>
  </si>
  <si>
    <t>99 9 8204</t>
  </si>
  <si>
    <t>Закупка товаров, работ и услуг для государственных (муниципальных) нужд</t>
  </si>
  <si>
    <t>200</t>
  </si>
  <si>
    <t>Администрация муниципального района "Княжпогостский"</t>
  </si>
  <si>
    <t>923</t>
  </si>
  <si>
    <t>Муниципальная программа "Развитие экономики в Княжпогостском районе"</t>
  </si>
  <si>
    <t>01 0 0000</t>
  </si>
  <si>
    <t>Подпрограмма "Развитие малого и среднего предпринимательства"</t>
  </si>
  <si>
    <t>01 1 0000</t>
  </si>
  <si>
    <t>Субсидирование (грант) начинающих субъектов малого предпринимательства на создание собственного бизнеса в приоритетных отраслях малого предпринимательства</t>
  </si>
  <si>
    <t>01 1 0201</t>
  </si>
  <si>
    <t>Иные бюджетные ассигнования</t>
  </si>
  <si>
    <t>800</t>
  </si>
  <si>
    <t>Субсидирование субъектам малого и среднего предпринимательства  части затрат на уплату лизинговых платежей по договорам финансовой аренды (лизинга)</t>
  </si>
  <si>
    <t>01 1 0202</t>
  </si>
  <si>
    <t>Субсидирование  части затрат на уплату процентов по кредитам, привлеченным субъектами малого и среднего предпринимательства в кредитных организациях</t>
  </si>
  <si>
    <t>01 1 0203</t>
  </si>
  <si>
    <t>Подпрограмма "Развитие сельского хозяйства и переработки сельскохозяйственной продукции"</t>
  </si>
  <si>
    <t xml:space="preserve"> 01 3 0000</t>
  </si>
  <si>
    <t>Субсидирование на реализацию малых проектов в сельском хозяйстве по благоустройству территорий, животноводческих помещений и переработки сельскохозяйственной продукции</t>
  </si>
  <si>
    <t>Подпрограмма "Развитие лесного хозяйства"</t>
  </si>
  <si>
    <t>01 5 0000</t>
  </si>
  <si>
    <t>Субвенции на возмещение убытков, возникающих в результате государственного регулирования цен на топливо твердое, реализуемое гражданам и используемое для нужд отопления</t>
  </si>
  <si>
    <t>01 5 7306</t>
  </si>
  <si>
    <t>Муниципальная программа "Развитие жилищного строительства и жилищно-коммунального хозяйства в Княжпогостском районе"</t>
  </si>
  <si>
    <t>03 0 0000</t>
  </si>
  <si>
    <t>Подпрограмма "Обеспечение населения качественными жилищно-коммунальными услугами"</t>
  </si>
  <si>
    <t>03 2 0000</t>
  </si>
  <si>
    <t>400</t>
  </si>
  <si>
    <t>03 3 0000</t>
  </si>
  <si>
    <t>Внедрение информационной системы обеспечения градостроительной деятельности на территории муниципального района"</t>
  </si>
  <si>
    <t>03 3 0302</t>
  </si>
  <si>
    <t>Муниципальная программа "Развитие отрасли "Физическая культура и спорт" в Княжпогостском районе"</t>
  </si>
  <si>
    <t>06 0 0000</t>
  </si>
  <si>
    <t>Подпрограмма "Развитие инфраструктуры физической культуры и спорта"</t>
  </si>
  <si>
    <t>06 1 0000</t>
  </si>
  <si>
    <t>Обеспечение муниципальных учреждений спортивной направленности спортивным оборудованием и транспортом</t>
  </si>
  <si>
    <t>06 1 0103</t>
  </si>
  <si>
    <t>Подпрограмма "Массовая физическая культура"</t>
  </si>
  <si>
    <t>06 2 0000</t>
  </si>
  <si>
    <t>Укрепление материально-технической базы учреждений физкультурно-спортивной направленности</t>
  </si>
  <si>
    <t>06 2 0202</t>
  </si>
  <si>
    <t>Организация, проведение официальных физкультурно-оздоровительных спортивных мероприятий для населения, в том числе для лиц с ограниченными возможностями здоровья</t>
  </si>
  <si>
    <t>06 2 0204</t>
  </si>
  <si>
    <t>Подпрограмма "Спорт высоких достижений"</t>
  </si>
  <si>
    <t>06 3 0000</t>
  </si>
  <si>
    <t>Участие в спортивных мероприятиях республиканского, межрегионального и всероссийского уровня</t>
  </si>
  <si>
    <t>06 3 0302</t>
  </si>
  <si>
    <t>Социальное обеспечение и иные выплаты населению</t>
  </si>
  <si>
    <t>300</t>
  </si>
  <si>
    <t>Муниципальная программа "Развитие муниципального управления в муниципальном районе "Княжпогостский""</t>
  </si>
  <si>
    <t>07 0 0000</t>
  </si>
  <si>
    <t>Подпрограмма "Развитие системы открытого муниципалитета в органах местного самоуправления муниципального района"</t>
  </si>
  <si>
    <t>07 1 0000</t>
  </si>
  <si>
    <t>Введение новых рубрик, вкладок, банеров</t>
  </si>
  <si>
    <t>07 1 0101</t>
  </si>
  <si>
    <t>Организация размещения информационных материалов</t>
  </si>
  <si>
    <t>07 1 0102</t>
  </si>
  <si>
    <t>Подпрограмма "Оптимизация деятельности органов местного самоуправления муниципального района "Княжпогостский""</t>
  </si>
  <si>
    <t>07 2 0000</t>
  </si>
  <si>
    <t xml:space="preserve">Обеспечение организационных, разъяснительных правовых и иных мер </t>
  </si>
  <si>
    <t xml:space="preserve">923 </t>
  </si>
  <si>
    <t>07 2 0201</t>
  </si>
  <si>
    <t>Подпрограмма "Развитие кадрового потенциала системы муниципального управления в муниципальном районе"</t>
  </si>
  <si>
    <t>07 3 0000</t>
  </si>
  <si>
    <t>Повышение квалификации и обучение должностных лиц и специалистов</t>
  </si>
  <si>
    <t>07 3 0301</t>
  </si>
  <si>
    <t>Подпрограмма "Обеспечение реализации муниципальной программы"</t>
  </si>
  <si>
    <t>07 7 0000</t>
  </si>
  <si>
    <t>Руководство и управление в сфере установленных функций органов местного самоуправления</t>
  </si>
  <si>
    <t>07 7 0701</t>
  </si>
  <si>
    <t>Программа "Безопасность жизнедеятельности и социальная защита населения в Княжпогостском районе"</t>
  </si>
  <si>
    <t>08 0 0000</t>
  </si>
  <si>
    <t>Подпрограмма "Безопасность населения"</t>
  </si>
  <si>
    <t>08 3 0000</t>
  </si>
  <si>
    <t>Субвенция на осуществление переданных государственных полномочий Республики Коми по отлову и содержанию безнадзорных животных</t>
  </si>
  <si>
    <t>08 3 7312</t>
  </si>
  <si>
    <t>Муниципальная программа "Доступная среда"</t>
  </si>
  <si>
    <t>09 0 0000</t>
  </si>
  <si>
    <t>Подпрограмма "Поддержка ветеранов, незащищенных слоёв населения, районных и общественных организаций ветеранов и инвалидов по Княжпогостскому району"</t>
  </si>
  <si>
    <t>09 1 0000</t>
  </si>
  <si>
    <t>Оказание мер социальной поддержки малоимущих пенсионерам и инвалидам, детям-сиротам, малообеспеченным семьям, гражданам, оказавшихся в экстремальных условиях</t>
  </si>
  <si>
    <t>09 1 0101</t>
  </si>
  <si>
    <t>Проведение мероприятий социальной направленности</t>
  </si>
  <si>
    <t>09 1 0102</t>
  </si>
  <si>
    <t>Мероприятия по поддержке районных общественных организаций ветеранов и инвалидов</t>
  </si>
  <si>
    <t>09 1 0103</t>
  </si>
  <si>
    <t>Оформление ветеранам подписки на периодические издания</t>
  </si>
  <si>
    <t>09 1 0104</t>
  </si>
  <si>
    <t>Подпрограмма "Забота о старшем поколении в Княжпогостском районе"</t>
  </si>
  <si>
    <t>09 2 0000</t>
  </si>
  <si>
    <t>Оказание помощи ветеранам и пожилым гражданам</t>
  </si>
  <si>
    <t>09 2 0201</t>
  </si>
  <si>
    <t>99 0 0000</t>
  </si>
  <si>
    <t/>
  </si>
  <si>
    <t>Непрограммные расходы</t>
  </si>
  <si>
    <t xml:space="preserve">99 9 0000 </t>
  </si>
  <si>
    <t>Руководитель администрации</t>
  </si>
  <si>
    <t>99 9 0020</t>
  </si>
  <si>
    <t>Субвенции на осуществление переданных государственных полномочий по возмещению убытков, возникающих в результате государственного регулирования цен на топливо твердое, реализуемое гражданам и используемое для нужд отопления</t>
  </si>
  <si>
    <t>99 9 7307</t>
  </si>
  <si>
    <t>Субвенции на осуществление переданных государственных полномочий в области государственной поддержки граждан Российской Федерации, имеющих право на получение субсидий (социальных выплат) на приобретение или строительство жилья, в соответствии с Законом Республики Коми "О наделении органов местного самоуправления в Республике Коми отдельными государственными полномочиями в области государственной поддержки граждан Российской Федерации, имеющих право на получение субсидий (социальных выплат) на приобретение или строительство жилья"</t>
  </si>
  <si>
    <t>99 9 7308</t>
  </si>
  <si>
    <t>99 9 7314</t>
  </si>
  <si>
    <t>99 9 7316</t>
  </si>
  <si>
    <t>Осуществление государственных полномочий Республики Коми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частями 3, 4 статьи 3 Закона Республики Коми "Об административной ответственности в Республике Коми"</t>
  </si>
  <si>
    <t>99 9 7317</t>
  </si>
  <si>
    <t>Осуществление государственных полномочий Республики Коми по расчету и предоставлению субвенций бюджетам поселений на осуществление государственного полномочия Республики Коми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частями 3, 4 статьи 3 Закона Республики Коми "Об административной ответственности в Республике Коми"</t>
  </si>
  <si>
    <t>99 9 7318</t>
  </si>
  <si>
    <t>Резервный фонд по предупреждению и ликвидации чрезвычайных ситуаций и последствий стихийных бедствий</t>
  </si>
  <si>
    <t>99 9 9271</t>
  </si>
  <si>
    <t>Выполнение других обязательств органов местного самоуправления</t>
  </si>
  <si>
    <t>99 9 9292</t>
  </si>
  <si>
    <t xml:space="preserve">Предоставление субсидий бюджетным, автономным учреждениям и иным некоммерческим организациям </t>
  </si>
  <si>
    <t>600</t>
  </si>
  <si>
    <t xml:space="preserve">99 9 9292 </t>
  </si>
  <si>
    <t>Обеспечение деятельности подведомственных учреждений</t>
  </si>
  <si>
    <t>04</t>
  </si>
  <si>
    <t>Отдел культуры и национальной политики администрации муниципального района "Княжпогостский"</t>
  </si>
  <si>
    <t>956</t>
  </si>
  <si>
    <t xml:space="preserve">Субсидии на содействие обеспечению деятельности информационно-маркетинговых центров малого и среднего предпринимательства </t>
  </si>
  <si>
    <t>01 1 0204</t>
  </si>
  <si>
    <t>Предоставление субсидий бюджетным, автономным учреждениям и иным некоммерческим организациям (МБ)</t>
  </si>
  <si>
    <t>Подпрограмма "Развитие въездного и внутреннего туризма на территории муниципального района "Княжпогостский""</t>
  </si>
  <si>
    <t>01 2 0000</t>
  </si>
  <si>
    <t>Организация конкурса на присуждение гранта за разработку туристических маршрутов (объектов)</t>
  </si>
  <si>
    <t>01 2 0105</t>
  </si>
  <si>
    <t>Рекламно-информационное обеспечение продвижения туристического продукта на внутреннем и внешнем рынках</t>
  </si>
  <si>
    <t>01 2 0304</t>
  </si>
  <si>
    <t>Муниципальная программа "Развитие инфраструктуры отрасли "Культура" в Княжпогостском районе"</t>
  </si>
  <si>
    <t>05 0 0000</t>
  </si>
  <si>
    <t>Подпрограмма "Развитие учреждений культуры дополнительного образования"</t>
  </si>
  <si>
    <t>05 1 0000</t>
  </si>
  <si>
    <t xml:space="preserve">Выполнение противопожарных мероприятий </t>
  </si>
  <si>
    <t>05 1 0101</t>
  </si>
  <si>
    <t>Предоставление субсидий бюджетным, автономным учреждениям и иным некоммерческим организациям</t>
  </si>
  <si>
    <t>Укрепление материально-технической базы</t>
  </si>
  <si>
    <t>05 1 0102</t>
  </si>
  <si>
    <t>Выполнение муниципального задания</t>
  </si>
  <si>
    <t>05 1 0103</t>
  </si>
  <si>
    <t>Мероприятия по проведению ремонта, капитального ремонта и оснащение специальным оборудованием и материалами зданий муниципальных учреждений сферы культуры</t>
  </si>
  <si>
    <t>05 1 0104</t>
  </si>
  <si>
    <t xml:space="preserve">956 </t>
  </si>
  <si>
    <t>05 1 5014</t>
  </si>
  <si>
    <t>05 1 7215</t>
  </si>
  <si>
    <t>Подпрограмма "Развитие библиотечного дела"</t>
  </si>
  <si>
    <t>05 2 0000</t>
  </si>
  <si>
    <t>Комплектование книжных фондов</t>
  </si>
  <si>
    <t>05 2 0201</t>
  </si>
  <si>
    <t xml:space="preserve">Подписка на периодические издания </t>
  </si>
  <si>
    <t>05 2 0202</t>
  </si>
  <si>
    <t>Внедрение информационных технологий</t>
  </si>
  <si>
    <t>05 2 0203</t>
  </si>
  <si>
    <t>Функционирование ИМЦП</t>
  </si>
  <si>
    <t>05 2 0204</t>
  </si>
  <si>
    <t>05 2 0205</t>
  </si>
  <si>
    <t>Предоставление субсидий бюджетам муниципальных районов на внедрение в муниципальных библиотеках информационных технологий</t>
  </si>
  <si>
    <t>05 2 7215</t>
  </si>
  <si>
    <t>Субсидии на комплектование документных фондов библиотек муниципальных образований</t>
  </si>
  <si>
    <t>05 2 7245</t>
  </si>
  <si>
    <t>Подпрограмма "Развитие музейного дела"</t>
  </si>
  <si>
    <t>05 3 0000</t>
  </si>
  <si>
    <t>05 3 0301</t>
  </si>
  <si>
    <t>05 3 0302</t>
  </si>
  <si>
    <t>Подпрограмма "Развитие народного, художественного творчества и культурно-досуговой деятельности"</t>
  </si>
  <si>
    <t>05 4 0000</t>
  </si>
  <si>
    <t>05 4 0401</t>
  </si>
  <si>
    <t>Проведение культурно-досуговых мероприятий</t>
  </si>
  <si>
    <t>05 4 0402</t>
  </si>
  <si>
    <t>Приобретение спецоборудования</t>
  </si>
  <si>
    <t>05 4 0403</t>
  </si>
  <si>
    <t>Внедрение в муниципальных культурно-досуговых учреждений информационных технологий</t>
  </si>
  <si>
    <t>05 4 0404</t>
  </si>
  <si>
    <t>Реализация малых проектов в сфере культура</t>
  </si>
  <si>
    <t>05 4 0405</t>
  </si>
  <si>
    <t>Строительство учреждений отрасли культура</t>
  </si>
  <si>
    <t>05 4 0407</t>
  </si>
  <si>
    <t>Капитальные вложения в объекты недвижимого имущества государственной (муниципальной) собственности</t>
  </si>
  <si>
    <t>Гранты в области культуры</t>
  </si>
  <si>
    <t>05 4 0408</t>
  </si>
  <si>
    <t>Проведение ремонтных работ</t>
  </si>
  <si>
    <t>05 4 0409</t>
  </si>
  <si>
    <t>Предоставление субсидий бюджетам муниципальных районов на мероприятия по обеспечению первичных мер пожарной безопасности муниципальных учреждений сферы культуры</t>
  </si>
  <si>
    <t>05 4 7201</t>
  </si>
  <si>
    <t>Предоставление субсидий бюджетам муниципальных районов на обновление материально-технической базы, приобретение специального оборудования, музыкальных инструментов для оснащения муниицпальных учреждений культуры, в том числе для сельских учреждений культуры</t>
  </si>
  <si>
    <t>05 4 7215</t>
  </si>
  <si>
    <t>05 4 7246</t>
  </si>
  <si>
    <t>Подпрограмма "Обеспечение условий для реализации программы"</t>
  </si>
  <si>
    <t>05 5 0000</t>
  </si>
  <si>
    <t>Расходы в целях обеспечения выполнения функций ОМС</t>
  </si>
  <si>
    <t>05 5 0501</t>
  </si>
  <si>
    <t>05 5 0502</t>
  </si>
  <si>
    <t>Подпрограмма "Хозяйственно-техническое обеспечение учреждений"</t>
  </si>
  <si>
    <t>05 6 0000</t>
  </si>
  <si>
    <t>05 6 0601</t>
  </si>
  <si>
    <t>Муниципальная программа "Безопасность жизнедеятельности и социальная защита населения в Княжпогостском районе"</t>
  </si>
  <si>
    <t>Подпрограмма "Социальная защита населения"</t>
  </si>
  <si>
    <t>08 1 0000</t>
  </si>
  <si>
    <t xml:space="preserve">Оказание мер социальной поддержки работникам образования и культуры </t>
  </si>
  <si>
    <t>08 1 0101</t>
  </si>
  <si>
    <t>Управление муниципальным имуществом, землями и природными ресурсами администрации муниципального района "Княжпогостский"</t>
  </si>
  <si>
    <t>963</t>
  </si>
  <si>
    <t>Муниципальная программа "Развитие дорожной и транспортной системы в Княжпогостском районе"</t>
  </si>
  <si>
    <t>02 0 0000</t>
  </si>
  <si>
    <t>Подпрограмма "Развитие транспортной инфраструктуры и транспортного обслуживания населения и экономики МР "Княжпогостский""</t>
  </si>
  <si>
    <t>02 1 0000</t>
  </si>
  <si>
    <t>Поставка самоходного парома</t>
  </si>
  <si>
    <t xml:space="preserve">Подпрограмма "Создание условий для обеспечения населения доступным и комфортным жильем" </t>
  </si>
  <si>
    <t>03 1 0000</t>
  </si>
  <si>
    <t>03 1 0102</t>
  </si>
  <si>
    <t>03 1 0103</t>
  </si>
  <si>
    <t>Предоставление земельных участков отдельным категориям граждан</t>
  </si>
  <si>
    <t>03 1 0104</t>
  </si>
  <si>
    <t>в том числе за счет средств Фонда СиРЖК</t>
  </si>
  <si>
    <t>за счет средств муниципального бюджета</t>
  </si>
  <si>
    <t>Переселение граждан из неперспективных населенных пунктов</t>
  </si>
  <si>
    <t>03 1 0109</t>
  </si>
  <si>
    <t>Субвенции на  обеспечение  предоставления жилых помещений детям-сиротам и детям, оставшимся без попечения родителей, лицам из числа по договрам найма специализированных жилых помещений</t>
  </si>
  <si>
    <t>03 1 5082</t>
  </si>
  <si>
    <t>Субвенции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</si>
  <si>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03 1 5135</t>
  </si>
  <si>
    <t>Субвенции на строительство, приобретение, реконструкцию, ремонт жилых помещений для обеспечения детей-сирот и детей, оставшихся без попечения родителей, лиц из числа детей-сирот и детей, оставшихся без попечения родителей, жилыми помещениями муниципального специализированного жилищного фонда, предоставляемыми по договорам найма специализированных жилых помещений</t>
  </si>
  <si>
    <t>03 1 7303</t>
  </si>
  <si>
    <t>03 1 7404</t>
  </si>
  <si>
    <t>Обеспечение мероприятий по переселению граждан из аварийного жилищного фонда за счет средств Фонда СиРЖК</t>
  </si>
  <si>
    <t>03 1 9502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</si>
  <si>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 за счет средств Фонда СиРЖК</t>
  </si>
  <si>
    <t>03 1 9503</t>
  </si>
  <si>
    <t>Обеспечение мероприятий по капитальному ремонту многоквартирных домов за счет средств бюджетов</t>
  </si>
  <si>
    <t xml:space="preserve">963 </t>
  </si>
  <si>
    <t>03 1 9601</t>
  </si>
  <si>
    <t>03 1 9602</t>
  </si>
  <si>
    <t xml:space="preserve">Обеспечение мероприятий по переселению граждан из аварийного жилищного фонда с учетом необходимости развития малоэтажного жилищного строительства </t>
  </si>
  <si>
    <t>03 1 9603</t>
  </si>
  <si>
    <t>за счет средств республиканского бюджета</t>
  </si>
  <si>
    <t>Обеспечение населения муниципального образования питьевой водой, соответствующей требованиям безопасности, установленным санитарно-эпидемиологическими правилами</t>
  </si>
  <si>
    <t>03 2 0202</t>
  </si>
  <si>
    <t>Оплата коммунальных услуг по муниципальному жилищному фонду</t>
  </si>
  <si>
    <t>03 2 0203</t>
  </si>
  <si>
    <t>Подпрограмма "Управление муниципальным имуществом"</t>
  </si>
  <si>
    <t>07 4 0000</t>
  </si>
  <si>
    <t>Руководство и управление в сфере  муниципального имущества</t>
  </si>
  <si>
    <t>07 4 0405</t>
  </si>
  <si>
    <t>08 3 0301</t>
  </si>
  <si>
    <t>Субвенции на осуществление переданных государственных полномочий по обеспечению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</si>
  <si>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99 9 7305</t>
  </si>
  <si>
    <t>Отдел образования и молодежной политики администрации муниципального района "Княжпогостский"</t>
  </si>
  <si>
    <t>975</t>
  </si>
  <si>
    <t>Муниципальная программа "Развитие образования в Княжпогостском районе"</t>
  </si>
  <si>
    <t>04 0 0000</t>
  </si>
  <si>
    <t>Подпрограмма "Развитие системы дошкольного образования в Княжпогостском районе"</t>
  </si>
  <si>
    <t>04 1 0000</t>
  </si>
  <si>
    <t>Выполнение планового объема оказываемых муниципальных услуг, установленного муниципальным заданием</t>
  </si>
  <si>
    <t>04 1 0101</t>
  </si>
  <si>
    <t>Создание дополнительных групп в дошкольных образовательных организаций</t>
  </si>
  <si>
    <t>04 1 0102</t>
  </si>
  <si>
    <t>Проведение текущих ремонтов в дошкольных образовательных организациях</t>
  </si>
  <si>
    <t>04 1 0105</t>
  </si>
  <si>
    <t>Выполнение противопожарных мероприятий в дошкольных образовательных организациях</t>
  </si>
  <si>
    <t>04 1 0106</t>
  </si>
  <si>
    <t>Развитие кадровых ресурсов системы дошкольного образования</t>
  </si>
  <si>
    <t>04 1 0109</t>
  </si>
  <si>
    <t>Развитие инновационного потенциала педагогов дошкольного образования и дошкольных образовательных организаций</t>
  </si>
  <si>
    <t>04 1 0110</t>
  </si>
  <si>
    <t>Проведение капитальных ремонтов в дошкольных образовательных организациях</t>
  </si>
  <si>
    <t>04 1 0111</t>
  </si>
  <si>
    <t>Поддержка реализации мероприятий Федеральной целевой программы развития образования на 2011-2015годы в части модернизации регионально-муниципальных систем дошкольного образования</t>
  </si>
  <si>
    <t>04 1 5026</t>
  </si>
  <si>
    <t>Обеспечение первичных мер пожарной безопасности муниципальных образовательных организаций</t>
  </si>
  <si>
    <t>04 1 7201</t>
  </si>
  <si>
    <t>Реализация муниципальными дошкольными и общеобразовательными организациями в Республике Коми образовательных программ</t>
  </si>
  <si>
    <t>04 1 7301</t>
  </si>
  <si>
    <t>Предоставление компенсации родителям (законным представителям) платы за присмотр и уход за детьми, посещающими образовательные организации на территории Республики Коми, реализующие образовательную программу дошкольного образования</t>
  </si>
  <si>
    <t>04 1 7302</t>
  </si>
  <si>
    <t>Подпрограмма "Развитие системы общего образования в Княжпогостском районе"</t>
  </si>
  <si>
    <t>04 2 0000</t>
  </si>
  <si>
    <t>Оказание муниципальных услуг (выполнение работ) общеобразовательными организациями</t>
  </si>
  <si>
    <t>04 2 0201</t>
  </si>
  <si>
    <t>Предоставление доступа к сети интернет</t>
  </si>
  <si>
    <t>04 2 0203</t>
  </si>
  <si>
    <t>Проведение капитальных ремонтов в общеобразовательных организаций</t>
  </si>
  <si>
    <t>04 2 0205</t>
  </si>
  <si>
    <t>Выполнение противопожарных мероприятий в общеобразовательных организацииях</t>
  </si>
  <si>
    <t>04 2 0206</t>
  </si>
  <si>
    <t>Проведение текущих ремонтов в общеобразовательных организациях</t>
  </si>
  <si>
    <t>04 2 0207</t>
  </si>
  <si>
    <t>Строительство образовательных организаций, в том числе изготовление ПСД и осуществление технологического присоединения к электирическим сетям</t>
  </si>
  <si>
    <t>04 2 0208</t>
  </si>
  <si>
    <t>Развитие системы оценки качества общего образования</t>
  </si>
  <si>
    <t>04 2 0211</t>
  </si>
  <si>
    <t>Развитие инновационного опыта работы педагогов и образовательных организаций</t>
  </si>
  <si>
    <t>04 2 0213</t>
  </si>
  <si>
    <t>Развитие кадровых ресурсов системы общего образования</t>
  </si>
  <si>
    <t>04 2 0214</t>
  </si>
  <si>
    <t xml:space="preserve">975 </t>
  </si>
  <si>
    <t>Создание безбарьерной среды для детей с ограничениченными возможностями здоровья</t>
  </si>
  <si>
    <t>04 2 0215</t>
  </si>
  <si>
    <t>04 2 7201</t>
  </si>
  <si>
    <t>04 2 7301</t>
  </si>
  <si>
    <t>04 2 7302</t>
  </si>
  <si>
    <t>04 3 0000</t>
  </si>
  <si>
    <t>04 3 0312</t>
  </si>
  <si>
    <t>Проведение капитальных ремонтов в учреждениях дополнительного образования детей</t>
  </si>
  <si>
    <t>04 3 0315</t>
  </si>
  <si>
    <t>04 3 0316</t>
  </si>
  <si>
    <t>04 3 0317</t>
  </si>
  <si>
    <t xml:space="preserve">Мероприятия по орагнизации питания обучающихся 1-4 классов в муниципальных образовательных организациях  в РК, реализующих программу начального общего образования </t>
  </si>
  <si>
    <t>04 2 7401</t>
  </si>
  <si>
    <t>Подпрограмма "Дети и молодежь Княжпогостского района"</t>
  </si>
  <si>
    <t>Организация районного слета лидеров ученического самоуправления образовательных организаций</t>
  </si>
  <si>
    <t>04 3 0302</t>
  </si>
  <si>
    <t>Содействие трудоустройству и временной занятости молодежи</t>
  </si>
  <si>
    <t>04 3 0305</t>
  </si>
  <si>
    <t>Районный конкурс "Твоя будущая пенсия зависит от тебя"</t>
  </si>
  <si>
    <t>04 3 0307</t>
  </si>
  <si>
    <t>Пропаганда здорового образа жизни среди молодежи</t>
  </si>
  <si>
    <t>04 3 0308</t>
  </si>
  <si>
    <t>Приобретение детских площадок, спортивного инвентаря и оборудования</t>
  </si>
  <si>
    <t>04 3 0309</t>
  </si>
  <si>
    <t>Проведение районных мероприятий</t>
  </si>
  <si>
    <t>04 3 0310</t>
  </si>
  <si>
    <t>04 3 0311</t>
  </si>
  <si>
    <t>Проведение текущих ремонтов в организациях дополнительного образования детей</t>
  </si>
  <si>
    <t>Подпрограмма "Организация оздоровления и отдыха детей Княжпогостского района"</t>
  </si>
  <si>
    <t>04 4 0000</t>
  </si>
  <si>
    <t>Обеспечение деятельности лагерей с дневным пребыванием</t>
  </si>
  <si>
    <t>04 4 0401</t>
  </si>
  <si>
    <t>Организация оздоровления и отдыха детей на базе выездных оздоровительных лагерей</t>
  </si>
  <si>
    <t>04 4 0402</t>
  </si>
  <si>
    <t>Мероприятия по проведению оздоровительной кампании детей из РБ</t>
  </si>
  <si>
    <t>04 4 7204</t>
  </si>
  <si>
    <t>Подпрограмма "Допризывная подготовка граждан РФ в Княжпогостском районе"</t>
  </si>
  <si>
    <t>04 5 0000</t>
  </si>
  <si>
    <t>Военно-патриотическое воспитание молодежи допризывного возраста</t>
  </si>
  <si>
    <t>04 5 0502</t>
  </si>
  <si>
    <t>Проведение спортивно-массовых мероприятий для молодежи допризывного возраста</t>
  </si>
  <si>
    <t>04 5 0506</t>
  </si>
  <si>
    <t>04 6 0000</t>
  </si>
  <si>
    <t>04 6 0601</t>
  </si>
  <si>
    <t>Обеспечение деятельности подведомственных организаций</t>
  </si>
  <si>
    <t>04 6 0602</t>
  </si>
  <si>
    <t>Субвенции на осуществление переданных государственных полномочий по обеспечению детей-сирот и детей, оставшихся без попечения родителей, а также лиц из числа детей-сирот и детей, оставшихся без попечения родителей, жилыми помещениями специализированного муниципального жилищного фонда, предоставляемыми по договорам найма специализированных жилых помещений</t>
  </si>
  <si>
    <t>99 9 7304</t>
  </si>
  <si>
    <t>Финансовое управление администрации муниципального района "Княжпогостский"</t>
  </si>
  <si>
    <t>992</t>
  </si>
  <si>
    <t>Содержание автомобильных дорог общего пользования местного значения</t>
  </si>
  <si>
    <t>02 1 0101</t>
  </si>
  <si>
    <t>Межбюджетные трансферты</t>
  </si>
  <si>
    <t>500</t>
  </si>
  <si>
    <t>Оборудование и содержание ледовых переправ</t>
  </si>
  <si>
    <t>02 1 0103</t>
  </si>
  <si>
    <t>Капитальный ремонт и ремонт улиц и проездов к дворовым территориям многоквартирных домов, ремонт автомобильных дорог общего пользования местного значения</t>
  </si>
  <si>
    <t>02 1 0104</t>
  </si>
  <si>
    <t>02 1 7221</t>
  </si>
  <si>
    <t>Субсидии на содержание автомобильных дорог общего пользования местного значения</t>
  </si>
  <si>
    <t>02 1 7222</t>
  </si>
  <si>
    <t>Газификация населенных пунктов</t>
  </si>
  <si>
    <t>03 2 0201</t>
  </si>
  <si>
    <t>Реализация малых проектов в сфере благоустройства</t>
  </si>
  <si>
    <t>03 2 0204</t>
  </si>
  <si>
    <t xml:space="preserve">Межбюджетные трансферты </t>
  </si>
  <si>
    <t>Реализация малых проектов в сфере благоустройства за счет средств РБ</t>
  </si>
  <si>
    <t>03 2 7248</t>
  </si>
  <si>
    <t>Подпрограмма "Градостроительная деятельность"</t>
  </si>
  <si>
    <t xml:space="preserve">Разработка и корректировка документов территориального планирования </t>
  </si>
  <si>
    <t>03 3 0301</t>
  </si>
  <si>
    <t>Строительство и реконструкция объектов сферы культуры</t>
  </si>
  <si>
    <t>05 4 7216</t>
  </si>
  <si>
    <t xml:space="preserve">992 </t>
  </si>
  <si>
    <t>Муниципальная программа "Развитие отрасли "Физическая культура и спорт" в Княжпогостском районе "</t>
  </si>
  <si>
    <t>06 1 0102</t>
  </si>
  <si>
    <t>Реализация малых проектов в сфере физической культуры и спорта</t>
  </si>
  <si>
    <t>06 1 0104</t>
  </si>
  <si>
    <t>06 1 01 04</t>
  </si>
  <si>
    <t>06 1 7250</t>
  </si>
  <si>
    <t>Подпрограмма "Управление муниципальными финансами"</t>
  </si>
  <si>
    <t>07 5 0000</t>
  </si>
  <si>
    <t>Сбалансированность бюджетов поселений</t>
  </si>
  <si>
    <t>07 5 0505</t>
  </si>
  <si>
    <t>Руководство и управление в сфере  финансов</t>
  </si>
  <si>
    <t>07 5 0601</t>
  </si>
  <si>
    <t>Выравнивание бюджетной обеспеченности муниципальных районов и поселений из регионального фонда финансовой поддержки</t>
  </si>
  <si>
    <t>07 5 7311</t>
  </si>
  <si>
    <t>Подпрограмма "Повышение качества управления развитием транспортной системы и дорожной деятельности"</t>
  </si>
  <si>
    <t>08 2 0000</t>
  </si>
  <si>
    <t>Предоставление межбюджетных трансфертов на установку технических средст безопасности движения</t>
  </si>
  <si>
    <t>08 2 0201</t>
  </si>
  <si>
    <t>Усиление контроля за осуществлением дорожной и транспортной деятельности и ПДД</t>
  </si>
  <si>
    <t>08 2 0202</t>
  </si>
  <si>
    <t>Подпрограмма "Обращение с отходами производства"</t>
  </si>
  <si>
    <t>08 4 0000</t>
  </si>
  <si>
    <t>Строительство полигонов ТБО</t>
  </si>
  <si>
    <t>08 4 0401</t>
  </si>
  <si>
    <t>Субсидии на строительство объектов размещения (полигонов, площадок хранения) твердых бытовых и промышленных отходов для обеспечения экологичной и эффективной утилизации отходов</t>
  </si>
  <si>
    <t>08 4 7234</t>
  </si>
  <si>
    <t>Подпрограмма "Доступность социальных объектов и услуг"</t>
  </si>
  <si>
    <t>09 3 0000</t>
  </si>
  <si>
    <t>Обустройство тротуаров и пешеходных переходов для пользования инвалидами, предвигающимися в креслах-колясках и инвалидами с нарушениями зрения и слуха</t>
  </si>
  <si>
    <t>09 3 0307</t>
  </si>
  <si>
    <t>Субвенции на осуществление первичного воинского учета на территориях, где отсутствуют военные комиссариаты</t>
  </si>
  <si>
    <t>99 9 5118</t>
  </si>
  <si>
    <t>Осуществление полномочий Российской Федерации по государственной регистрации актов гражданского состояния органами местного самоуправления в Республике Коми</t>
  </si>
  <si>
    <t>99 9 5930</t>
  </si>
  <si>
    <t>Осуществление переданных государственных полномочий по расчету и предоставлению субвенций бюджетам поселений, на осуществление полномочий на государственную регистрацию актов гражданского состояния на территории Республики Коми, где отсутствуют органы записи актов гражданского состояния</t>
  </si>
  <si>
    <t>99 9 7309</t>
  </si>
  <si>
    <t>Осуществление переданных государственных полномочий по расчету и предоставлению субвенций бюджетам поселений, на осуществление полномочий по первичному воинскому учету на территориях, где отсутствуют военные комиссариаты, в соответствии с Законом Республики Коми "О наделении органов местного самоуправления муниципальных районов в Республике Коми государственными полномочиями по расчету и предоставлению субвенций бюджетам поселений на осуществление полномочий по первичному воинскому учету на территориях, где отсутствуют военные комиссариаты"</t>
  </si>
  <si>
    <t>99 9 7310</t>
  </si>
  <si>
    <t xml:space="preserve">Осуществление государственного полномочия Республики Коми по определению перечня должностных лиц местного самоуправления, уполномоченных составлять протоколы об административных правонарушениях, предусмотренных частью 4 статьи 8 Закона Республики Коми "Об административной ответственности в Республике Коми"
</t>
  </si>
  <si>
    <t>99 9 7313</t>
  </si>
  <si>
    <t>99 9 7315</t>
  </si>
  <si>
    <t>Осуществление государственного полномочия Республики Коми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частями 3, 4 статьи 3 Закона Республики Коми "Об административной ответственности в Республике Коми"</t>
  </si>
  <si>
    <t xml:space="preserve"> муниципального района  "Княжпогостский" </t>
  </si>
  <si>
    <t>Приложение №5</t>
  </si>
  <si>
    <t xml:space="preserve">к проекту решения Совета </t>
  </si>
  <si>
    <t xml:space="preserve">Источники  финансирования дефицита </t>
  </si>
  <si>
    <t>Коды</t>
  </si>
  <si>
    <t xml:space="preserve">Источники внутреннего финансирования дефицитов бюджетов </t>
  </si>
  <si>
    <t>Изменение остатков средств на счетах по учету средств бюджета</t>
  </si>
  <si>
    <t>Увеличение остатков средств бюджетов</t>
  </si>
  <si>
    <t>Увеличение прочих остатков средств бюджетов</t>
  </si>
  <si>
    <t>510</t>
  </si>
  <si>
    <t>Увеличение прочих остатков  денежных средств бюджетов</t>
  </si>
  <si>
    <t>Увеличение прочих остатков денежных средств бюджетов муниципальных районов</t>
  </si>
  <si>
    <t>Уменьшение остатков средств бюджетов</t>
  </si>
  <si>
    <t>Уменьшение прочих остатков средств бюджетов</t>
  </si>
  <si>
    <t>610</t>
  </si>
  <si>
    <t>Уменьшение прочих остатков денежных средств бюджетов</t>
  </si>
  <si>
    <t>Уменьшение прочих остатков денежных средств  бюджетов муниципальных районов</t>
  </si>
  <si>
    <t>Иные источники  внутреннего финансирования дефицитов бюджетов</t>
  </si>
  <si>
    <t>Исполнение государственных и муниципальных гарантий в валюте Российской Федерации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</si>
  <si>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 ведет к возникновению права регрессного  требования гаранта к принципалу либо обусловлено уступкой гаранту прав требования бенефициара к принципалу</t>
  </si>
  <si>
    <t>810</t>
  </si>
  <si>
    <t>Исполнение  муниципальных гарантий муниципального района в валюте Российской Федерации в случае, если исполнение гарантом  муниципальных гарантий  ведет к возникновению права регрессного  требования гаранта к принципалу либо обусловлено уступкой гаранту прав требования бенефициара к принципалу</t>
  </si>
  <si>
    <t xml:space="preserve">Бюджетные кредиты, предоставленные внутри страны в валюте Российской Федерации </t>
  </si>
  <si>
    <t>Возврат бюджетных кредитов, предоставленных внутри страны в валюте Российской Федерации</t>
  </si>
  <si>
    <t>640</t>
  </si>
  <si>
    <t>Возврат бюджетных кредитов, предоставленных юридическим лицам из бюджетов муниципальных районов  в валюте Российской Федерации</t>
  </si>
  <si>
    <t>Приложение №7</t>
  </si>
  <si>
    <t>Сумма
(тыс. рублей)</t>
  </si>
  <si>
    <t>Целевая статья</t>
  </si>
  <si>
    <t>Вид расходов</t>
  </si>
  <si>
    <t>Всего</t>
  </si>
  <si>
    <t>Подпрограмма "Развитие въездного и внутреннего туризма на территории муниципального раойна "Княжпогостский""</t>
  </si>
  <si>
    <t>01 3 0000</t>
  </si>
  <si>
    <t xml:space="preserve">Реализация ведомственной программы по проведению капитального ремонта жилищного фонда на территории муниципального района "Княжпогостский" 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</si>
  <si>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 за счет средств республиканского бюджета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</si>
  <si>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 за счет средств муниципального бюджета</t>
  </si>
  <si>
    <t>Создание дополнительных групп в дошкольных образовательных организациях</t>
  </si>
  <si>
    <t>Развитие инновационного потенциала педагогов дошкольного образования и дошкольных образовательных организациях</t>
  </si>
  <si>
    <t>Субвенции на реализацию муниципальными дошкольными и общеобразовательными организациями в Республике Коми образовательных программ</t>
  </si>
  <si>
    <t>Оказание муниципальных услуг (выполнение работ) общеобразовательными учреждениями</t>
  </si>
  <si>
    <t>Проведение капитальных ремонтов в общеобразовательных организациях</t>
  </si>
  <si>
    <t>Выполнение противопожарных мероприятий в общеобразовательных организациях</t>
  </si>
  <si>
    <t>Строительство образовательных организаций, в том числе изготовление ПСД и осуществление технологического присоединения к электрическим сетям</t>
  </si>
  <si>
    <t>Развитие инновационного опыта работы педагогов и образовательных организациях</t>
  </si>
  <si>
    <t>Организация районного слета лидеров ученического самоуправления образовательных организациях</t>
  </si>
  <si>
    <t>Проведение капитальных ремонтов в организациях дополнительного образования детей</t>
  </si>
  <si>
    <t>Проведение текущих ремонтов в организациях дополнительного образования</t>
  </si>
  <si>
    <t>Выполнение противопожарных мероприятий</t>
  </si>
  <si>
    <t>Муниципальная программа "Развитие отрасли "Культура" в Княжпогостском районе "</t>
  </si>
  <si>
    <t>Подпрограмма Развитие учреждений культуры дополнительного образования</t>
  </si>
  <si>
    <t>Предоставление субсидий бюджетиам муниципальных районов на укрепление учебной, МТБ, осмнащение оборудованием муниципальных организаций дополнительного образования детей в сфере культуры и искусства</t>
  </si>
  <si>
    <t>Подпрограмма "Развитие народного, художественного творчества и культурно-досуговой деятельности</t>
  </si>
  <si>
    <t>Внедрение в муниципальных культурно-досуговых учреждениях информационных технологий</t>
  </si>
  <si>
    <t>Предоставление субсидий бюджетам муниципальных районов на мероприятия по обеспечению первичных мер безопасности муниципальных учреждений сферы культуры</t>
  </si>
  <si>
    <t>Предоставление субсидий бюджетам муниципальных районов на внедрение в муниципальных культурно-досуговых учреждений информационных технологий</t>
  </si>
  <si>
    <t>Муниципальная программа "Развитие муниципального управления в муниципальном районе "Княжпогостский" "</t>
  </si>
  <si>
    <t>Подпрограмма "Безопасность дорожного движения"</t>
  </si>
  <si>
    <t>Муниципальная программа "Доступная среда "</t>
  </si>
  <si>
    <t>Подпрограмма "Поддержка ветеранов, незащищенных слоёв населения, районных и общественных организаций ветеранов и инвалидов по Княжпогостскому району "</t>
  </si>
  <si>
    <t>Субвенции на осуществление переданных государственных полномочий по расчету и предоставлению субвенций бюджетам поселений, на осуществление полномочий на государственную регистрацию актов гражданского состояния на территории Республики Коми, где отсутствуют органы записи актов гражданского состояния</t>
  </si>
  <si>
    <t>Субвенции на осуществление государственного полномочия по расчету и предоставлению субвенций бюджетам поселений, на осуществление полномочий по первичному воинскому учету на территориях, где отсутствуют военные комиссариаты, в соответствии с Законом Республики Коми "О наделении органов местного самоуправления муниципальных районов в Республике Коми государственными полномочиями по расчету и предоставлению субвенций бюджетам поселений на осуществление полномочий по первичному воинскому учету на территориях, где отсутствуют военные комиссариаты"</t>
  </si>
  <si>
    <t xml:space="preserve">Субвенция на осуществление государственного полномочия Республики Коми по определению перечня должностных лиц местного самоуправления, уполномоченных составлять протоколы об административных правонарушениях,  предусмотренных частью 4 статьи 8 Закона Республики Коми «Об административной ответственности в Республике Коми»
</t>
  </si>
  <si>
    <t xml:space="preserve">Субвенции на осуществление переданных государственных полномочий по расчету и предоставлению субвенций бюджетам поселений на осуществление государтсвенного полномочия по определению перечня должностных лиц местного самоуправления, уполномоченных составлять протоколы об административных правонарушениях,  предусмотренных частью 4 статьи 8 Закона
Республики Коми «Об административной ответственности в Республике Коми»
</t>
  </si>
  <si>
    <t>Субвенции  на осуществление государственного полномочия Республики Коми по определению перечня должностных лиц местного самоуправления, уполномоченных составлять протоколы об административных нарушениях, предусмотренных статьями 6,7, частями 1 и 2 статьи 8 Закона Республики Коми "Об административной ответственности в РК"</t>
  </si>
  <si>
    <t xml:space="preserve">Субвенции на осуществление государственного полномочия Республик Коми по расчету и предоставлению субвенций бюджетам поселений на осуществление государственного полномочия Республики Коми по определению перечня должностных лиц органов местного самоупраления, уполномоченных составлять протоколы об административных правонарушениях статьями 6, 7, частями 1 и 2 статьи 8 Закона Республики Коми "Об административной ответствнности в Республике Коми" </t>
  </si>
  <si>
    <t>Приложение №14</t>
  </si>
  <si>
    <t>Наименование поселений</t>
  </si>
  <si>
    <t>ВСЕГО:</t>
  </si>
  <si>
    <t>Сельское поселение "Тракт"</t>
  </si>
  <si>
    <t>Сельское поселение "Серегово"</t>
  </si>
  <si>
    <t>Сельское поселение "Шошка"</t>
  </si>
  <si>
    <t xml:space="preserve">Сельское поселение  "Туръя" </t>
  </si>
  <si>
    <t>Сельское поселение "Ветью"</t>
  </si>
  <si>
    <t>Сельское поселение "Мещура"</t>
  </si>
  <si>
    <t>Сельское поселение "Иоссер"</t>
  </si>
  <si>
    <t>Сельское поселение "Чиньяворык"</t>
  </si>
  <si>
    <t>Городское поселение "Емва"</t>
  </si>
  <si>
    <t>Городское поселение "Синдор"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</si>
  <si>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</si>
  <si>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</si>
  <si>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 xml:space="preserve">Распределение </t>
  </si>
  <si>
    <t>субвенции на осуществление переданных государственных полномочий Республики Коми по определению перечня должностных лиц местного самоуправления, уполномоченных составлять протоколы об административных правонарушениях, предусмотренных частями 3, 4 статьи 3 Закона Республики Коми "Об административной ответственности в Республике Коми"</t>
  </si>
  <si>
    <t>04 3 0318</t>
  </si>
  <si>
    <t>Создание в общеобразовательных организациях, расположенных в сельской местности, условий для занятий физической культурой и спортом, за счет средств муниципального бюджета</t>
  </si>
  <si>
    <t>Создание в общеобразовательных организациях, расположенных в сельской местности, условий для занятий физической культурой и спортом, за счет средств, поступающих из федерального бюджета</t>
  </si>
  <si>
    <t>02008</t>
  </si>
  <si>
    <t>Субсидии на предоставление социальных выплат молодым семьям на приобретение жилого помещения или создание объекта индивидуального жилищного строительства</t>
  </si>
  <si>
    <t>04 3 5097</t>
  </si>
  <si>
    <t>04 2 0204</t>
  </si>
  <si>
    <t>Укрепление материально-технической базы в дошкольных образовательных организациях</t>
  </si>
  <si>
    <t>04 1 0112</t>
  </si>
  <si>
    <t>Таблица 12</t>
  </si>
  <si>
    <t>04 3 7210</t>
  </si>
  <si>
    <t>Субсидии на подготовку и перевод на природный газ муниципального жилищного фонда.</t>
  </si>
  <si>
    <t>03 2 7252</t>
  </si>
  <si>
    <t>04 3 5020</t>
  </si>
  <si>
    <t>Средства от распоряжения и реализации конфискованного и иного имущества, обращенного в доход государства</t>
  </si>
  <si>
    <t>03050</t>
  </si>
  <si>
    <t>Средства от распоряжения и реализации конфискованного и иного имущества, обращенного в доходы муниципальных районов</t>
  </si>
  <si>
    <t>02215</t>
  </si>
  <si>
    <t>Субсидии на обеспечение жильем молодых семей за счет средств, поступающих из федерального бюджета</t>
  </si>
  <si>
    <t>Субсидии на подготовку и перевод на природный газ муниципального жилищного фонда в рамках реализации ГП РК "Строительство, обеспечение качественным, доступным жильем и услугами жилищно-коммунального хозяйства населения Республики Коми"</t>
  </si>
  <si>
    <t>Прочие субсидии бюджетам муниципальных районов</t>
  </si>
  <si>
    <t>Межбюджетные трансферты, передаваемые бюджетам муниципальных районов,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</si>
  <si>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Управление муниципальным имуществом, землями и природными ресурсами администрации МР "Княжпогостский"</t>
  </si>
  <si>
    <t>Субсидии на мероприятия подпрограммы "Обеспечение жильем молодых семей" федеральной программы "Жилище" на 2011 - 2015 год</t>
  </si>
  <si>
    <t xml:space="preserve"> Субсидии на мероприятия подпрограммы "Обеспечение жильем молодых семей" федеральной целевой программы "Жилище" на 2011 - 2015 год</t>
  </si>
  <si>
    <t>в том числе: Предоставление субсидий бюджетам муниципальных районов на обновление МТБ, приобретение специального оборудования, музыкальных инструментов для оснащения муниципальных учреждений культуры, в том числе для сельских учреждений культуры</t>
  </si>
  <si>
    <t>Мероприятия по обеспечению первичных мер пожарной безопасности муниципальных учреждений сферы культуры</t>
  </si>
  <si>
    <t>99 9 5120</t>
  </si>
  <si>
    <t>Субвенции на осуществление государственных полномочий по составлению (изменению) списков кандидатов в присяжные заседатели федеральных судов общей юрисдикции в Российской Федерации за счет средств, поступающих из федерального бюджета</t>
  </si>
  <si>
    <t xml:space="preserve">Субвенции на осуществление переданных государственных полномочий по расчету и предоставлению субвенций бюджетам поселений на осуществление государственного полномочия по определению перечня должностных лиц местного самоуправления, уполномоченных составлять протоколы об административных правонарушениях, предусмотренных частью 4 статьи 8 Закона Республики Коми «Об административной ответственности
в Республике Коми»
</t>
  </si>
  <si>
    <t>Обеспечение мероприятий по капитальному ремонту многоквартирных домов за счет средств  бюджетов</t>
  </si>
  <si>
    <t>района  "Княжпогостский"</t>
  </si>
  <si>
    <t>Единый налог на вмененный доход для отдельных видов деятельности (за налоговые периоды, истекшие до 1 января 2011 года</t>
  </si>
  <si>
    <t>08010</t>
  </si>
  <si>
    <t>Субсидии бюджетам муниципальных районов на приведение в нормативное состояние автомобильных дорог общего пользования местного значения муниципальных районов</t>
  </si>
  <si>
    <t>Субсидии на обновление материально-технической базы муниципальных учреждений сферы культуры</t>
  </si>
  <si>
    <t>Субвенции бюджетам  муниципальных районов на осуществление переданных государственных полномочий в области государственной поддержки граждан Российской Федерации, имеющих право на получение субсидий (социальных выплат) на приобретение или строительство жилья,в соответствии с Законом Республики Коми "О наделении органов местного самоуправления в Республике Коми отдельными государственными полномочиями в области государственной поддержки граждан Российской Федерации,имеющих право на получение субсидий (социальных выплат) на приобретение или строительство жилья"</t>
  </si>
  <si>
    <t xml:space="preserve">Субвенции бюджетам муниципальных районов на осуществление переданных государственных полномочий на обеспечение жилыми помещениями детей-сирот и детей, оставшихся без попечения родителей, а также лиц из числа детей-сирот и детей, оставшихся без попечения родителей, не имеющих закрпеленного жилого помещения </t>
  </si>
  <si>
    <t>Субвенции бюджетам муниципальных районов на осуществление государственных полномочий по выплате ежемесячной денежной компенсации на оплату жилого помещения и коммунальных услуг, компенсации стоимости топлива твердого</t>
  </si>
  <si>
    <t>Субвенции бюджетам муниципальных районов на осуществление переданных полномочий по возмещению убытков, возникающих в результате государственного регулирования цен на топливо</t>
  </si>
  <si>
    <t>Субвенции бюджетам на обеспечение жильем отдельных категорий граждан, установленных Федеральными законами от 12 января 1995 года № 5-ФЗ "О  ветеранах" и от 24 ноября 1995 года № 181-ФЗ "О социальной защите инвалидов в Российской Федерации"</t>
  </si>
  <si>
    <t>04041</t>
  </si>
  <si>
    <t>Межбюджетные трансферты, передаваемые бюджетам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</si>
  <si>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Межбюджетные трансферты бюджетам муниципальных районов на обеспечение осуществления дорожной деятельности за счет средств федерального бюджета</t>
  </si>
  <si>
    <t xml:space="preserve">  бюджета муниципального района "Княжпогостский" на 2015год</t>
  </si>
  <si>
    <t>07 2 0202</t>
  </si>
  <si>
    <t>Функционирование многофункционального центра</t>
  </si>
  <si>
    <t>01 5 0104</t>
  </si>
  <si>
    <t>Организация и проведение лесоустройства, разработка и утверждение лесохозяйственных регламентов</t>
  </si>
  <si>
    <t xml:space="preserve">Осуществление муниципального лесного контроля </t>
  </si>
  <si>
    <t>01 5 0102</t>
  </si>
  <si>
    <t>Субсидия на содействие обеспечению деятельности информационно-маркетинговых центров малого и среднего предпринимательства</t>
  </si>
  <si>
    <t>05 2 7218</t>
  </si>
  <si>
    <t>Функционирование информационно-маркетингового центра малого и среднего предпринимательства</t>
  </si>
  <si>
    <t>Реализация мероприятий по проведению капитального ремонта жилищного фонда на территории муниципального района "Княжпогостский"</t>
  </si>
  <si>
    <t>Содержание автомобильных дорог общего пользования местного значения (дорожный фонд)</t>
  </si>
  <si>
    <r>
      <t xml:space="preserve">Межбюджетные трансферты на обеспечение осуществления дорожной деятельности за </t>
    </r>
    <r>
      <rPr>
        <b/>
        <sz val="14"/>
        <rFont val="Times New Roman"/>
        <family val="1"/>
      </rPr>
      <t>счет средств ФБ</t>
    </r>
  </si>
  <si>
    <t>02 1 5390</t>
  </si>
  <si>
    <t>02 1 0106</t>
  </si>
  <si>
    <t>Межевание земель, занятых городскими лесами, поставновка их на кадастровый учет</t>
  </si>
  <si>
    <t>01 5 0101</t>
  </si>
  <si>
    <t>Обеспечение мероприятий по переселению граждан из аварийного жилищного фонда за счет средств  бюджетов</t>
  </si>
  <si>
    <t>Капитальные вложения в объекты недвижимого имущества государственной (муниципальной) собственности за счет средств РБ</t>
  </si>
  <si>
    <t>Капитальные вложения в объекты недвижимого имущества государственной (муниципальной) собственности за счет средств МБ</t>
  </si>
  <si>
    <t>Субвенции на  обеспечение  предоставления жилых помещений детям-сиротам и детям, оставшимся без попечения родителей, лицам из числа по договорам найма специализированных жилых помещенийза счет средств федерального бюджета</t>
  </si>
  <si>
    <t>Содержание объектов коммунальной сферы</t>
  </si>
  <si>
    <t>03 2 0205</t>
  </si>
  <si>
    <t>Предоставление доступа к сети Интернет</t>
  </si>
  <si>
    <t>04 1 0113</t>
  </si>
  <si>
    <t>Субвенция на осуществление гос полномочия РК по выплате ежемесячной денежной компенсации на оплату жилого помещения и коммунальных услуг, компенсации стоимости твердого топлива, приобретаемого в пределах норм</t>
  </si>
  <si>
    <t>08 1 7319</t>
  </si>
  <si>
    <t>Обеспечение безопасного участия детей в дорожном движении</t>
  </si>
  <si>
    <t>08 2 0203</t>
  </si>
  <si>
    <t>Обустройство технич средств организации дорожного движения</t>
  </si>
  <si>
    <t xml:space="preserve">08 2 0204 </t>
  </si>
  <si>
    <t>08 2 0204</t>
  </si>
  <si>
    <t>01 3 0106</t>
  </si>
  <si>
    <t>бюджета муниципального района "Княжпогостский" на 2015 год</t>
  </si>
  <si>
    <t>Муниципальная программа "Развитие отрасли "Физическая культура и спорт в Княжпогостском районе "</t>
  </si>
  <si>
    <t>Таблица 11</t>
  </si>
  <si>
    <t>РАСПРЕДЕЛЕНИЕ БЮДЖЕТНЫХ АССИГНОВАНИЙ ПО ЦЕЛЕВЫМ СТАТЬЯМ МУНИЦИПАЛЬНЫХ ПРОГРАММ, ГРУППАМ ВИДОВ РАСХОДОВ КЛАССИФИКАЦИИ РАСХОДОВ БЮДЖЕТОВ НА 2015 ГОД</t>
  </si>
  <si>
    <t xml:space="preserve">01 3 0106 </t>
  </si>
  <si>
    <t xml:space="preserve">Мероприятия по организации питания обучающихся 1-4 классов в муниципальных образовательных организациях  в РК, реализующих программу начального общего образования </t>
  </si>
  <si>
    <t>к решению Совета</t>
  </si>
  <si>
    <t xml:space="preserve">к решению Совета муниципального </t>
  </si>
  <si>
    <t>Капитальные вложения в объекты недвижимого имущества государственной (муниципальной) собственности за счет средств МБ (дополнительные квадратные метры)</t>
  </si>
  <si>
    <t>"Княжпогостский" на 2015 год</t>
  </si>
  <si>
    <t>Создание безбарьерной среды для детей с ограниченными возможностями здоровья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</si>
  <si>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</si>
  <si>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</si>
  <si>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</si>
  <si>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от 22.12.2014 г. №380</t>
  </si>
  <si>
    <t>от 22.12.2014г. №380</t>
  </si>
  <si>
    <t>Модернизация действующих муниципальных зданий, спортивных сооружений</t>
  </si>
  <si>
    <t>0002</t>
  </si>
  <si>
    <t>к решению Совета муниципального</t>
  </si>
  <si>
    <t>района "Княжпогостский"</t>
  </si>
  <si>
    <t>Субвенции на осуществление  государственных полномочий Республики Коми по определению перечня должностных лиц органов местного самоуправления, уполномоченных составлять протоколы об административных правонарушениях, и созданию административных комиссий в целях привлечения к административной ответственности, предусмотренных частями 6,7 и 8 Закона Республики Коми "Об административной ответственности в Республике Коми"</t>
  </si>
  <si>
    <t>Субвенции на осуществление переданных государственных полномочий Республики Коми по расчету и предоставлению  субвенций бюджетам поселений на осуществление полномочий в сфере административной ответственности</t>
  </si>
  <si>
    <t>Субвенции на осуществление государственного полномочия Республики Коми по предоставлению мер социальной поддержки в форме выплаты денежной компенсации педагогическим работникам муниципальных образовательных организаций в Республике Коми, работающим и проживающим в сельских населенных пунктах или поселках городского типа</t>
  </si>
  <si>
    <t>Приложение №4</t>
  </si>
  <si>
    <t>субвенции на осуществление  государственных полномочий Республики Коми по определению перечня должностных лиц органов местного самоуправления, уполномоченных составлять протоколы об административных правонарушениях, и созданию административных комиссий в целях привлечения к административной ответственности, предусмотренных частями 6,7 и 8 Закона Республики Коми "Об административной ответственности в Республике Коми"</t>
  </si>
  <si>
    <t>Субсидия на мероприятия по проведению оздоровительной кампании детей</t>
  </si>
  <si>
    <t>Субсидирование на реализацию малых проектов в сфере сельского хозяйства для создания убойных пунктов и площадок</t>
  </si>
  <si>
    <t>06030</t>
  </si>
  <si>
    <t>Земельный налог с организаций</t>
  </si>
  <si>
    <t>06033</t>
  </si>
  <si>
    <t>Земельный нало с организаций, обладающих земельным участком, расположенным в границах межселенных территорий</t>
  </si>
  <si>
    <t>06040</t>
  </si>
  <si>
    <t>06043</t>
  </si>
  <si>
    <t>Земельный налог с физических лиц, обладающих земельным участком, расположенным в границах межселенных территорий</t>
  </si>
  <si>
    <t>Земельный налог с физических лиц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</si>
  <si>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</si>
  <si>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Межевание земель, занятых городскими лесами, постановка их на кадастровый учет</t>
  </si>
  <si>
    <t>01 1 0205</t>
  </si>
  <si>
    <t>Субвенции на осуществление государственного полномочия Республики Коми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статьями 6, 7, частями 1 и 2 статьями 8 закона Республики Коми "Об административной ответственности в Республике Коми"</t>
  </si>
  <si>
    <t>Приложение № 2</t>
  </si>
  <si>
    <t xml:space="preserve">  бюджета муниципального района "Княжпогостский" на плановый период 2016-2017 годов</t>
  </si>
  <si>
    <t>Сумма, тыс.руб.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</si>
  <si>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</si>
  <si>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</si>
  <si>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0004</t>
  </si>
  <si>
    <t>Субсидии на мероприятия по обеспечению первичных мер пожарной безопасности учреждений культуры</t>
  </si>
  <si>
    <t>Приложение №8</t>
  </si>
  <si>
    <t>РАСПРЕДЕЛЕНИЕ БЮДЖЕТНЫХ АССИГНОВАНИЙ ПО ЦЕЛЕВЫМ СТАТЬЯМ (МУНИЦИПАЛЬНЫМ ПРОГРАММАМ  И НЕПРОГРАММНЫМ НАПРАВЛЕНИЯМ ДЕЯТЕЛЬНОСТИ), ГРУППАМ ВИДОВ РАСХОДОВ КЛАССИФИКАЦИИ РАСХОДОВ БЮДЖЕТОВ НА ПЛАНОВЫЙ ПЕРИОД 2016 И 2017 ГОДОВ</t>
  </si>
  <si>
    <t>Сумма (тыс. рублей)</t>
  </si>
  <si>
    <t>2015год</t>
  </si>
  <si>
    <t>измене</t>
  </si>
  <si>
    <t>2016год</t>
  </si>
  <si>
    <t>измен</t>
  </si>
  <si>
    <t>2017год</t>
  </si>
  <si>
    <t>Субсидирование общезначимых малых проектов в области сельского хозяйства</t>
  </si>
  <si>
    <t>01 3 0101</t>
  </si>
  <si>
    <t xml:space="preserve"> 01 5 0101</t>
  </si>
  <si>
    <t xml:space="preserve"> 02 1 0101</t>
  </si>
  <si>
    <t xml:space="preserve"> 200</t>
  </si>
  <si>
    <t>Капитальный ремонт и ремонт дворовых территорий, проездов к дворовым территориям</t>
  </si>
  <si>
    <t>Реализация МП "Переселение граждан из аварийного жилищного фонда МР "Княжпогостский" на 2013-2017годы"</t>
  </si>
  <si>
    <t>03 1 0101</t>
  </si>
  <si>
    <t>Подпрограмма "Реализация ведомственной целевой программы по проведению капитального ремонта жилищного фонда на территории муниципального района "Княжпогостский"</t>
  </si>
  <si>
    <t>Формирование и проведение государственного кадастрового учета земельных участков под муниципальными объектами</t>
  </si>
  <si>
    <t>Субсидии на строительство и реконструкцию объектов водоснабжения с приобретением российского оборудования и материалов и использованием инновационной продукции, обеспечивающей энергоснабжение и повышение энергетической эффективности, в населенных пунктах с неблагоприятным состоянием поверхностных и подземных источников питьевого водоснабжения</t>
  </si>
  <si>
    <t>03 2 7211</t>
  </si>
  <si>
    <t>Создание дополнительных групп в ДОУ</t>
  </si>
  <si>
    <t>Развитие инновационного потенциала педагогов дошкольного образования и дошкольных образовательных учреждений</t>
  </si>
  <si>
    <t>Субвенции на предоставление компенсации родителям (законным представителям) платы за присмотр и уход за детьми, посещающими образовательные организации на территории Республики Коми, реализующие образовательную программу дошкольного образования</t>
  </si>
  <si>
    <t>Проведение капитальных ремонтов в общеобразовательных учреждениях</t>
  </si>
  <si>
    <t>Выполнение противопожарных мероприятий в общеобразовательных учреждениях</t>
  </si>
  <si>
    <t>Проведение текущих ремонтов в общеобразовательных учреждениях</t>
  </si>
  <si>
    <t>Строительство образовательных учреждений, в том числе изготовление ПСД</t>
  </si>
  <si>
    <t>Развитие инновационного опыта работы педагогов и образовательных учреждений</t>
  </si>
  <si>
    <t>Организация районного слета лидеров ученического самоуправления образовательных учреждений</t>
  </si>
  <si>
    <t>Приобретение детских площадок</t>
  </si>
  <si>
    <t>Проведение текущих ремонтов в учреждениях дополнительного образования</t>
  </si>
  <si>
    <t>Муниципальная программа "Развитие  отрасли "Культура" в Княжпогостском районе"</t>
  </si>
  <si>
    <t>Функционирование ИМНЦП</t>
  </si>
  <si>
    <t>Предоставление субсидий бюджетам муниципальных районов на обновление МТБ, приобретение специального оборудования, музыкальных инструментов для оснащения муниципальных учреждений культуры, в том числе для сельских учреждений культуры</t>
  </si>
  <si>
    <t>Обеспечение муниципальных учреждений спортивной направленности спортивными оборудованием и транспортом</t>
  </si>
  <si>
    <t xml:space="preserve">Обеспечение организационных, разъяснит мер </t>
  </si>
  <si>
    <t>Организация обучения лиц,замещающих должности муниципальных служб и лиц, включенных в кадровый резерв управленческих кадров"</t>
  </si>
  <si>
    <t>Расходы на выплаты персоналу в целях обеспечения выполнения функций ОМС</t>
  </si>
  <si>
    <t>Программа Безопасность жизнедеятельности и социальная защита населения в Княжпогосстком районе"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</si>
  <si>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</si>
  <si>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99 9 5900</t>
  </si>
  <si>
    <t>Субвенции на осуществление переданных государственных полномочий по расчету и предоставлению субвенций бюджетам поселений, на осуществление полномочий по первичному воинскому учету на территориях, где отсутствуют военные комиссариаты, в соответствии с Законом Республики Коми "О наделении органов местного самоуправления муниципальных районов в Республике Коми государственными полномочиями по расчету и предоставлению субвенций бюджетам поселений на осуществление полномочий по первичному воинскому учету на территориях, где отсутствуют военные комиссариаты"</t>
  </si>
  <si>
    <t xml:space="preserve">Субвенции на осуществление переданных государственных полномочий по расчету и предоставлению субвенций бюджетам поселений на осуществление государственного полномочия по определению перечня должностных лиц местного самоуправления, уполномоченных составлять протоколы об административных правонарушениях, предусмотренных частью 4 статьи 8 Закона
Республики Коми «Об административной ответственности
в Республике Коми»
</t>
  </si>
  <si>
    <t>99 9 8205</t>
  </si>
  <si>
    <t>Выполнение других обязательств государства</t>
  </si>
  <si>
    <t>Условно утверждаемые (утвержденные) расходы</t>
  </si>
  <si>
    <t>99 9 9999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</si>
  <si>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4"/>
        <rFont val="Times New Roman"/>
        <family val="1"/>
      </rPr>
      <t>1</t>
    </r>
    <r>
      <rPr>
        <sz val="14"/>
        <rFont val="Times New Roman"/>
        <family val="1"/>
      </rPr>
      <t xml:space="preserve"> и 228 Налогового кодекса Российской Федерации</t>
    </r>
  </si>
  <si>
    <r>
      <t>Денежные взыскания (штрафы) за нарушение законодательства о налогах и сборах, предусмотренные статьями 116, 118, статьей 119</t>
    </r>
    <r>
      <rPr>
        <vertAlign val="superscript"/>
        <sz val="14"/>
        <color indexed="62"/>
        <rFont val="Times New Roman"/>
        <family val="1"/>
      </rPr>
      <t>1</t>
    </r>
    <r>
      <rPr>
        <sz val="14"/>
        <color indexed="62"/>
        <rFont val="Times New Roman"/>
        <family val="1"/>
      </rPr>
      <t>, пунктами 1 и 2 статьи 120, статьями 125, 126, 128, 129, 129</t>
    </r>
    <r>
      <rPr>
        <vertAlign val="superscript"/>
        <sz val="14"/>
        <color indexed="62"/>
        <rFont val="Times New Roman"/>
        <family val="1"/>
      </rPr>
      <t>1</t>
    </r>
    <r>
      <rPr>
        <sz val="14"/>
        <color indexed="62"/>
        <rFont val="Times New Roman"/>
        <family val="1"/>
      </rPr>
      <t>, 132, 133, 134, 135, 135</t>
    </r>
    <r>
      <rPr>
        <vertAlign val="superscript"/>
        <sz val="14"/>
        <color indexed="62"/>
        <rFont val="Times New Roman"/>
        <family val="1"/>
      </rPr>
      <t>1</t>
    </r>
    <r>
      <rPr>
        <sz val="14"/>
        <color indexed="62"/>
        <rFont val="Times New Roman"/>
        <family val="1"/>
      </rPr>
      <t xml:space="preserve"> Налогового кодекса Российской Федерации </t>
    </r>
  </si>
  <si>
    <r>
  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</t>
    </r>
    <r>
      <rPr>
        <i/>
        <sz val="14"/>
        <rFont val="Times New Roman"/>
        <family val="1"/>
      </rPr>
      <t xml:space="preserve"> </t>
    </r>
    <r>
      <rPr>
        <sz val="14"/>
        <rFont val="Times New Roman"/>
        <family val="1"/>
      </rPr>
      <t>земельного законодательства, лесного законодательства, водного законодательства</t>
    </r>
  </si>
  <si>
    <r>
      <t>Денежные взыскания (штрафы) за нарушение законодательства о налогах и сборах, предусмотренные статьями 116, 118, статьей 119</t>
    </r>
    <r>
      <rPr>
        <vertAlign val="superscript"/>
        <sz val="14"/>
        <color indexed="18"/>
        <rFont val="Times New Roman"/>
        <family val="1"/>
      </rPr>
      <t>1</t>
    </r>
    <r>
      <rPr>
        <sz val="14"/>
        <color indexed="18"/>
        <rFont val="Times New Roman"/>
        <family val="1"/>
      </rPr>
      <t>, пунктами 1 и 2 статьи 120, статьями 125, 126, 128, 129, 129</t>
    </r>
    <r>
      <rPr>
        <vertAlign val="superscript"/>
        <sz val="14"/>
        <color indexed="18"/>
        <rFont val="Times New Roman"/>
        <family val="1"/>
      </rPr>
      <t>1</t>
    </r>
    <r>
      <rPr>
        <sz val="14"/>
        <color indexed="18"/>
        <rFont val="Times New Roman"/>
        <family val="1"/>
      </rPr>
      <t>, 132, 133, 134, 135, 135</t>
    </r>
    <r>
      <rPr>
        <vertAlign val="superscript"/>
        <sz val="14"/>
        <color indexed="18"/>
        <rFont val="Times New Roman"/>
        <family val="1"/>
      </rPr>
      <t>1</t>
    </r>
    <r>
      <rPr>
        <sz val="14"/>
        <color indexed="18"/>
        <rFont val="Times New Roman"/>
        <family val="1"/>
      </rPr>
      <t xml:space="preserve"> Налогового кодекса Российской Федерации </t>
    </r>
  </si>
  <si>
    <t>Приложение  №6</t>
  </si>
  <si>
    <t>к  решению Совета муниципального</t>
  </si>
  <si>
    <t xml:space="preserve"> района  "Княжпогостский" </t>
  </si>
  <si>
    <t>бюджета муниципального района "Княжпогостский" на плановый период 2016-2017 годы</t>
  </si>
  <si>
    <t>2016 год</t>
  </si>
  <si>
    <t>2017 год</t>
  </si>
  <si>
    <t>"Княжпогостский" на 2016-2017 годы</t>
  </si>
  <si>
    <t>2016г.</t>
  </si>
  <si>
    <t>изм</t>
  </si>
  <si>
    <t>2017г.</t>
  </si>
  <si>
    <t>Муниципальная программа "Развитие жилищного строительства и жилищно-коммунального хощяйства в Княжпогостском районе"</t>
  </si>
  <si>
    <t>03 3 7305</t>
  </si>
  <si>
    <t>Руководство и управление в сфере установленных функций органов государственной власти Республики Коми, государственных органов Республики Коми, образованных Главой Республики Коми или Правительством Республики Коми (центральный аппарат)</t>
  </si>
  <si>
    <t>Пособия и компенсации гражданам и иные социальные выплаты, кроме публичных нормативных обязательств</t>
  </si>
  <si>
    <t>Подпрограмма "Развитие системы дополнительного образования детей в Княжпогостском районе"</t>
  </si>
  <si>
    <t>Проведение текущих ремонтов в учреждениях дополнительного образования детей</t>
  </si>
  <si>
    <t>99 7304</t>
  </si>
  <si>
    <t>Субвенции на осуществление государственных полномочий Республики Коми по расчету и предоставлению  субвенций бюджетам поселений на осуществление полномочий в сфере административной ответственности</t>
  </si>
  <si>
    <t>Субвенции на осуществление государственных полномочий по расчету и предоставлению субвенций бюджетам поселений на осуществление полномочий в сфере административной ответственности</t>
  </si>
  <si>
    <t>Субвенции на осуществление государственных полномочий Республики Коми по расчету и предоставлению субвенций бюджетам поселений на осуществление государственного полномочия Республики Коми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частями 3,4 статьи 3 закона Республики Коми "Об административной ответственности в Республике Коми"</t>
  </si>
  <si>
    <t>Субвенции на осуществление  государственных полномочий Республики Коми по определению перечня должностных лиц органов местного самоуправления, уполномоченных составлять протоколы об административных правонарушениях,и созданию административных комиссий в целях привлечения к административной ответственности, предусмотренных частями 6,7 и 8 Закона Республики Коми "Об административной ответственности в Республике Коми"</t>
  </si>
  <si>
    <t xml:space="preserve">Обеспечение жильем молодых семей на территории МР "Княжпогостский" </t>
  </si>
  <si>
    <t>Приложение №15</t>
  </si>
  <si>
    <t>Таблица 8</t>
  </si>
  <si>
    <t>от  22.12.2014г. №380</t>
  </si>
  <si>
    <t>Таблица 9</t>
  </si>
  <si>
    <t>субвенции на осуществление переданных государственных полномочий Республики Коми по определению перечня должностных лиц местного самоуправления, уполномоченных составлять протоколы об административных правонарушениях, предусмотренных статьями 6, 7 и 8 Закона Республики Коми "Об административной ответственности в Республике Коми"</t>
  </si>
  <si>
    <t>Устранение предписаний контрольно-надзорных органов и укрепление материально-технической базы</t>
  </si>
  <si>
    <t>Реализация малого проекта в сфере социального предпринимательства</t>
  </si>
  <si>
    <t>Формирование и проведение государственного кадастрового учета земельных участков под многоквартирными домами и муниципальными объектами, паспортизация муниципальных объектов, определение рыночной стоимости объектов недвижимости</t>
  </si>
  <si>
    <t>изменения марта</t>
  </si>
  <si>
    <t>05 2 5144</t>
  </si>
  <si>
    <t xml:space="preserve">субвенции на осуществление переданных государственных полномочий Республики Коми по определению перечня должностных лиц местного самоуправления, уполномоченных составлять протоколы об административных правонарушениях, предусмотренных частями 3, 4 статьи 3 Закона Республики Коми "Об административной ответственности в Республике Коми" </t>
  </si>
  <si>
    <t>сумма, тыс.рублей</t>
  </si>
  <si>
    <t>03 3 0303</t>
  </si>
  <si>
    <t>Разработка нормативов градостроительного проектирования</t>
  </si>
  <si>
    <t>04 1 0104</t>
  </si>
  <si>
    <t>Субсидии на реализацию малых проектов в сфере предпринимательства</t>
  </si>
  <si>
    <t>Субсидии на реализацию малых проектов в сфере сельского хозяйства</t>
  </si>
  <si>
    <t xml:space="preserve">Субсидии на реализацию малых проектов в сфере предпринимательства </t>
  </si>
  <si>
    <t>01 1 7256</t>
  </si>
  <si>
    <t>01 3 7255</t>
  </si>
  <si>
    <t>04025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</si>
  <si>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</si>
  <si>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 за счет средств, поступающих из федерального бюджета</t>
  </si>
  <si>
    <t>Межбюджетные трансферты на комплектование книжных фондов библиотек муниципальных образований за счет средств, поступающих из федерального бюджета</t>
  </si>
  <si>
    <t>Оказание финансовой поддержки социально ориентированным некоммерческим организациям Княжпогостского района</t>
  </si>
  <si>
    <t>Обеспечение мероприятий по переселению граждан из аварийного жилищного фонда за счет средств бюджетов</t>
  </si>
  <si>
    <t>Таблица 2</t>
  </si>
  <si>
    <t>Распределение дотаций</t>
  </si>
  <si>
    <t xml:space="preserve">    на поддержку мер по обеспечению сбалансированности бюджетов  поселений на 2015год</t>
  </si>
  <si>
    <t>Приложение № 10</t>
  </si>
  <si>
    <t>к  решению Совета</t>
  </si>
  <si>
    <t>Таблица 10</t>
  </si>
  <si>
    <t xml:space="preserve"> Распределение межбюджетных трансфертов</t>
  </si>
  <si>
    <t>бюджетам поселений на реализацию  малых проектов в сфере благоустройства</t>
  </si>
  <si>
    <t>Всего сумма, тыс.рублей</t>
  </si>
  <si>
    <t>за счет средств республиканского бюджета РК</t>
  </si>
  <si>
    <t>за счет средств бюджета МР "Княжпогостский"</t>
  </si>
  <si>
    <t>дет.иг площадка., Реконструк фонтана, врем трудоуст-обрезка тополей</t>
  </si>
  <si>
    <t>дет.иг площадка</t>
  </si>
  <si>
    <t>Приложение №12</t>
  </si>
  <si>
    <t>Приложение № 9</t>
  </si>
  <si>
    <t xml:space="preserve">Перечень главных администраторов доходов бюджета  муниципального района  "Княжпогостский" - </t>
  </si>
  <si>
    <t xml:space="preserve">органов местного самоуправления  муниципального района "Княжпогостский" </t>
  </si>
  <si>
    <t>Код бюджетной классификации Российской Федерации</t>
  </si>
  <si>
    <t>главного администратора доходов</t>
  </si>
  <si>
    <t>доходов бюджета муниципального района "Княжпогостский"</t>
  </si>
  <si>
    <t xml:space="preserve">Контрольно-счетная палата муниципального района «Княжпогостский» </t>
  </si>
  <si>
    <t>2 02 04014 05 0000 151</t>
  </si>
  <si>
    <t>1 08 07150 01 1000 110</t>
  </si>
  <si>
    <t>Государственная пошлина за выдачу разрешения на установку рекламной конструкции</t>
  </si>
  <si>
    <t>1 13 01995 05 0000 130</t>
  </si>
  <si>
    <t>1 13 02995 05 0000 130</t>
  </si>
  <si>
    <t>1 14 03050 05 0000 410</t>
  </si>
  <si>
    <t>Средства от распоряжения и реализации конфискованного и иного  имущества, обращенного в доходы муниципальных районов (в части реализации основных средств по указанному имуществу)</t>
  </si>
  <si>
    <t>1 15 02050 05 0000 140</t>
  </si>
  <si>
    <t>Платежи, взимаемые органами местного самоуправления (организациями) муниципальных районов за выполнение определенных функций</t>
  </si>
  <si>
    <t>1 16 23051 05 0000 140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</si>
  <si>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муниципальных районов</t>
  </si>
  <si>
    <t>1 16 23052 05 0000 140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</si>
  <si>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муниципальных районов</t>
  </si>
  <si>
    <t>1 16 32000 05 0000 140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</si>
  <si>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</si>
  <si>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1 16 90050 05 0000 140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</si>
  <si>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</si>
  <si>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1 17 01050 05 0000 180</t>
  </si>
  <si>
    <t>Невыясненные поступления, зачисляемые в бюджеты муниципальных районов</t>
  </si>
  <si>
    <t>1 17 02020 05 0000 180</t>
  </si>
  <si>
    <t>Возмещение потерь сельскохозяйственного производства, связанных с изъятием сельскохозяйственных угодий, расположенных на межселенных территориях (по обязательствам, возникшим до 1 января 2008 года)</t>
  </si>
  <si>
    <t>1 17 05050 05 0000 180</t>
  </si>
  <si>
    <t>2 02 02009 05 0000 151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</si>
  <si>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</t>
  </si>
  <si>
    <t>2 02 02999 05 0000 151</t>
  </si>
  <si>
    <t>2 02 03002 05 0000 151</t>
  </si>
  <si>
    <t>Субвенции бюджетам муниципальных районов на осуществление полномочий по подготовке проведения статистических переписей</t>
  </si>
  <si>
    <t>2 02 03007 05 0000 151</t>
  </si>
  <si>
    <t>2 02 03024 05 0000 151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</si>
  <si>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</si>
  <si>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2 02 04999 05 0000 151</t>
  </si>
  <si>
    <t>2 19 05000 05 0000 151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</si>
  <si>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</si>
  <si>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2 02 02051 05 0000 151</t>
  </si>
  <si>
    <t>2 02 04025 05 0000 151</t>
  </si>
  <si>
    <t>2 02 04041 05 0000 151</t>
  </si>
  <si>
    <t>1 11 01050 05 0000 120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</si>
  <si>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</si>
  <si>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1 11 02085 05 0000 120</t>
  </si>
  <si>
    <t>Доходы от размещения сумм, аккумулируемых в ходе проведения аукционов по продаже акций, находящихся в собственности муниципальных районов</t>
  </si>
  <si>
    <t>1 11 05013 05 0000 120</t>
  </si>
  <si>
    <t>1 11 05013 10 0000 120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</si>
  <si>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 поселений, а также средства от продажи права на заключение договоров аренды указанных земельных участков</t>
  </si>
  <si>
    <t>1 11 05013 13 0000 120</t>
  </si>
  <si>
    <t>1 11 05025 05 0000 120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</si>
  <si>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</si>
  <si>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1 11 05075 05 0000 120</t>
  </si>
  <si>
    <t>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</si>
  <si>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</si>
  <si>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1 11 08050 05 0000 120</t>
  </si>
  <si>
    <t>Средства, получаемые от передачи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залог, в доверительное управление</t>
  </si>
  <si>
    <t>1 11 09015 05 0000 120</t>
  </si>
  <si>
    <t>Доходы от распоряжения правами на результаты интеллектуальной деятельности военного, специального и двойного назначения, находящимися в собственности муниципальных районов</t>
  </si>
  <si>
    <t>1 11 09025 05 0000 120</t>
  </si>
  <si>
    <t>Доходы от распоряжения  правами на результаты научно - технической деятельности, находящимися в собственности муниципальных  районов</t>
  </si>
  <si>
    <t>1 11 09035 05 0000 120</t>
  </si>
  <si>
    <t>Доходы от эксплуатации и использования имущества автомобильных дорог, находящихся в собственности муниципальных районов</t>
  </si>
  <si>
    <t>1 11 09045 05 0000 120</t>
  </si>
  <si>
    <t>1 14 01050 05 0000 410</t>
  </si>
  <si>
    <t>Доходы от продажи квартир, находящихся в собственности муниципальных районов</t>
  </si>
  <si>
    <t>1 14 02052 05 0000 410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</si>
  <si>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</si>
  <si>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1 14 02052 05 0000 440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</si>
  <si>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</si>
  <si>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1 14 02053 05 0000 410</t>
  </si>
  <si>
    <t>1 14 02053 05 0000 440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</si>
  <si>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</si>
  <si>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Средства от распоряжения и реализации конфискованного и иного имущества, обращенного в доходы муниципальных районов (в части реализации основных средств по указанному имуществу)</t>
  </si>
  <si>
    <t>1 14 03050 05 0000 440</t>
  </si>
  <si>
    <t>Средства от распоряжения и реализации конфискованного и иного имущества, обращенного в доходы муниципальных районов (в части реализации материальных запасов по указанному имуществу)</t>
  </si>
  <si>
    <t>1 14 04050 05 0000 420</t>
  </si>
  <si>
    <t>Доходы от продажи нематериальных активов, находящихся в собственности муниципальных районов</t>
  </si>
  <si>
    <t>1 14 06013 05 0000 430</t>
  </si>
  <si>
    <t>1 14 06013 10 0000 430</t>
  </si>
  <si>
    <t>1 14 06013 13 0000 430</t>
  </si>
  <si>
    <t>1 14 06025 05 0000 430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</si>
  <si>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</si>
  <si>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Денежные   взыскания,    налагаемые    в возмещение   ущерба,   причиненного    в результате  незаконного  или  нецелевого  использования бюджетных средств (в части бюджетов муниципальных районов)</t>
  </si>
  <si>
    <t>2 02 02088 05 0001 151</t>
  </si>
  <si>
    <t>Субсидии бюджетам муниципальных районов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</si>
  <si>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2 02 02088 05 0002 151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</si>
  <si>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средств, поступивших от государственной корпорации  - Фонда содействия реформированию жилищно-коммунального хозяйства</t>
  </si>
  <si>
    <t>2 02 02088 05 0004 151</t>
  </si>
  <si>
    <t>2 02 02089 05 0001 151</t>
  </si>
  <si>
    <t>Субсидии  бюджетам муниципальных районов на обеспечение мероприятий по капитальному ремонту многоквартирных домов за счет средств бюджетов</t>
  </si>
  <si>
    <t>2 02 02089 05 0002 151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</si>
  <si>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 бюджетов</t>
  </si>
  <si>
    <t>2 02 02089 05 0004 151</t>
  </si>
  <si>
    <t>2 02 03026 05 0000 151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</si>
  <si>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</si>
  <si>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2 02 03070 05 0000 151</t>
  </si>
  <si>
    <t>2 02 03119 05 0000 151</t>
  </si>
  <si>
    <t>Управление образования администрации муниципального района "Княжпогостский"</t>
  </si>
  <si>
    <t>1 11 05035 05 0000 120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</si>
  <si>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</si>
  <si>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2 02 02008 05 0000 151</t>
  </si>
  <si>
    <t>Субсидии бюджетам муниципальных районов на обеспечение жильем молодых семей</t>
  </si>
  <si>
    <t>2 02 02215 05 0000 151</t>
  </si>
  <si>
    <t>2 02 03021 05 0000 151</t>
  </si>
  <si>
    <t>Субвенции бюджетам муниципальных районов на  ежемесячное денежное вознаграждение за классное руководство</t>
  </si>
  <si>
    <t>2 02 03029 05 0000 151</t>
  </si>
  <si>
    <t>2 02 03078 05 0000 151</t>
  </si>
  <si>
    <t>Субвенции бюджетам муниципальных районов на модернизацию региональных систем общего образования</t>
  </si>
  <si>
    <t>2 02 03999 05 0000 151</t>
  </si>
  <si>
    <t>Финансовое  управление администрации муниципального района "Княжпогостский"</t>
  </si>
  <si>
    <t>1 11 02033 05 0000 120</t>
  </si>
  <si>
    <t>Доходы от размещения временно свободных средств бюджетов муниципальных районов</t>
  </si>
  <si>
    <t>1 11 03050 05 0000 120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</si>
  <si>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</si>
  <si>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2 02 01001 05 0000 151</t>
  </si>
  <si>
    <t>Дотации бюджетам муниципальных районов на выравнивание  бюджетной обеспеченности</t>
  </si>
  <si>
    <t>2 02 01003 05 0000 151</t>
  </si>
  <si>
    <t>Дотации бюджетам муниципальных районов на поддержку мер по обеспечению сбалансированности бюджетов</t>
  </si>
  <si>
    <t>2 02 01009 05 0000 151</t>
  </si>
  <si>
    <t>Дотации бюджетам муниципальных районов на поощрение достижения наилучших показателей деятельности органов местного самоуправления</t>
  </si>
  <si>
    <t>2 02 02077 05 0000 151</t>
  </si>
  <si>
    <t>Субсидии бюджетам муниципальных районов на  софинансирование капитальных вложений в объекты муниципальной собственности</t>
  </si>
  <si>
    <t>2 02 03003 05 0000 151</t>
  </si>
  <si>
    <t>Субвенции бюджетам муниципальных районов на государственную регистрацию актов гражданского состояния</t>
  </si>
  <si>
    <t>2 02 03015 05 0000 151</t>
  </si>
  <si>
    <t>2 08 05000 05 0000 180</t>
  </si>
  <si>
    <t>Перечисления из бюджетов муниципальных районов (в бюджеты муниципальных районов)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</si>
  <si>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2 18 05010 05 0000 151</t>
  </si>
  <si>
    <t xml:space="preserve"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 </t>
  </si>
  <si>
    <t>Приложение №13</t>
  </si>
  <si>
    <t>03 2 7254</t>
  </si>
  <si>
    <t>Субсидия на государственную поддержку малых проектов в сфере занятости населения</t>
  </si>
  <si>
    <t>Приложение №11</t>
  </si>
  <si>
    <t>?????</t>
  </si>
  <si>
    <t>Субсидия на реализацию малых проектов в сфере физической культуры и спорта</t>
  </si>
  <si>
    <t>Субсидия на реализацию малых проектов в сфере благоустройства за счет средств РБ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</si>
  <si>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</si>
  <si>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Таблица 14</t>
  </si>
  <si>
    <t>бюджетам поселений на реализацию  малых проектов в сфере физической культуры и спорта</t>
  </si>
  <si>
    <t>Приложение №16</t>
  </si>
  <si>
    <t>Приложение №6</t>
  </si>
  <si>
    <t>по программе "Безопасность жизнедеятельности и социальная защита населения в Княжпогостском районе"</t>
  </si>
  <si>
    <t>уточнения февраль</t>
  </si>
  <si>
    <t>Приложение №17</t>
  </si>
  <si>
    <t>Приложение №18</t>
  </si>
  <si>
    <t>Приложение № 14</t>
  </si>
  <si>
    <t xml:space="preserve">                                                                                              от .12.2014г.№</t>
  </si>
  <si>
    <t>Таблица 5</t>
  </si>
  <si>
    <t>бюджетам поселений на содержание автомобильных дорог общего пользования местного значения в рамках программы "Развитие дорожной и транспортной системы в Княжпогостском районе" на 2015год</t>
  </si>
  <si>
    <t>изменения МБ</t>
  </si>
  <si>
    <t xml:space="preserve">02 1 0101 </t>
  </si>
  <si>
    <t>от 22.12.2014г. № 380</t>
  </si>
  <si>
    <t>от 20.05.2015г. № 426</t>
  </si>
  <si>
    <t>от  20.05.2015г. № 426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</si>
</sst>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_)"/>
    <numFmt numFmtId="165" formatCode="#,##0.0"/>
    <numFmt numFmtId="166" formatCode="0.0_)"/>
    <numFmt numFmtId="167" formatCode="0.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_-* #,##0.000_р_._-;\-* #,##0.000_р_._-;_-* &quot;-&quot;??_р_._-;_-@_-"/>
    <numFmt numFmtId="173" formatCode="?"/>
    <numFmt numFmtId="174" formatCode="#,##0.000"/>
    <numFmt numFmtId="175" formatCode="00"/>
    <numFmt numFmtId="176" formatCode="0000"/>
    <numFmt numFmtId="177" formatCode="000"/>
    <numFmt numFmtId="178" formatCode="_-* #,##0.0_р_._-;\-\ #,##0.0_р_._-;_-* &quot;-&quot;_р_._-;_-@_-"/>
    <numFmt numFmtId="179" formatCode="0.000"/>
    <numFmt numFmtId="180" formatCode="#,##0.0000"/>
    <numFmt numFmtId="181" formatCode="_-* #,##0.000_р_._-;\-* #,##0.000_р_._-;_-* &quot;-&quot;???_р_._-;_-@_-"/>
  </numFmts>
  <fonts count="110">
    <font>
      <sz val="10"/>
      <name val="Arial Cyr"/>
      <family val="0"/>
    </font>
    <font>
      <sz val="8"/>
      <name val="Arial Cyr"/>
      <family val="0"/>
    </font>
    <font>
      <sz val="10"/>
      <name val="Tahoma"/>
      <family val="2"/>
    </font>
    <font>
      <sz val="12"/>
      <name val="Times New Roman"/>
      <family val="1"/>
    </font>
    <font>
      <b/>
      <sz val="10"/>
      <name val="Arial Cyr"/>
      <family val="0"/>
    </font>
    <font>
      <b/>
      <sz val="11"/>
      <name val="Arial Cyr"/>
      <family val="0"/>
    </font>
    <font>
      <sz val="14"/>
      <name val="Times New Roman"/>
      <family val="1"/>
    </font>
    <font>
      <sz val="13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sz val="14"/>
      <color indexed="10"/>
      <name val="Times New Roman"/>
      <family val="1"/>
    </font>
    <font>
      <sz val="14"/>
      <color indexed="10"/>
      <name val="Times New Roman"/>
      <family val="1"/>
    </font>
    <font>
      <i/>
      <sz val="11"/>
      <name val="Times New Roman"/>
      <family val="1"/>
    </font>
    <font>
      <b/>
      <i/>
      <sz val="11"/>
      <name val="Arial Cyr"/>
      <family val="0"/>
    </font>
    <font>
      <i/>
      <sz val="11"/>
      <name val="Arial Cyr"/>
      <family val="0"/>
    </font>
    <font>
      <sz val="14"/>
      <name val="Arial Cyr"/>
      <family val="0"/>
    </font>
    <font>
      <sz val="14"/>
      <name val="Arial"/>
      <family val="2"/>
    </font>
    <font>
      <b/>
      <sz val="14"/>
      <name val="Times New Roman CYR"/>
      <family val="1"/>
    </font>
    <font>
      <i/>
      <sz val="14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sz val="14"/>
      <color indexed="8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b/>
      <sz val="12"/>
      <name val="Arial Cyr"/>
      <family val="0"/>
    </font>
    <font>
      <sz val="12"/>
      <name val="Times New Roman CYR"/>
      <family val="1"/>
    </font>
    <font>
      <b/>
      <i/>
      <sz val="14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4"/>
      <color indexed="8"/>
      <name val="Times New Roman"/>
      <family val="1"/>
    </font>
    <font>
      <vertAlign val="superscript"/>
      <sz val="14"/>
      <name val="Times New Roman"/>
      <family val="1"/>
    </font>
    <font>
      <vertAlign val="superscript"/>
      <sz val="14"/>
      <color indexed="62"/>
      <name val="Times New Roman"/>
      <family val="1"/>
    </font>
    <font>
      <sz val="14"/>
      <color indexed="62"/>
      <name val="Times New Roman"/>
      <family val="1"/>
    </font>
    <font>
      <vertAlign val="superscript"/>
      <sz val="14"/>
      <color indexed="18"/>
      <name val="Times New Roman"/>
      <family val="1"/>
    </font>
    <font>
      <sz val="14"/>
      <color indexed="18"/>
      <name val="Times New Roman"/>
      <family val="1"/>
    </font>
    <font>
      <b/>
      <sz val="13"/>
      <color indexed="56"/>
      <name val="Times New Roman"/>
      <family val="1"/>
    </font>
    <font>
      <sz val="13"/>
      <color indexed="56"/>
      <name val="Times New Roman"/>
      <family val="1"/>
    </font>
    <font>
      <sz val="13"/>
      <color indexed="56"/>
      <name val="TimesNewRomanPSMT"/>
      <family val="0"/>
    </font>
    <font>
      <b/>
      <sz val="13"/>
      <name val="Times New Roman"/>
      <family val="1"/>
    </font>
    <font>
      <sz val="13"/>
      <color indexed="8"/>
      <name val="Times New Roman"/>
      <family val="1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Calibri"/>
      <family val="2"/>
    </font>
    <font>
      <sz val="10"/>
      <color indexed="62"/>
      <name val="Times New Roman"/>
      <family val="1"/>
    </font>
    <font>
      <b/>
      <sz val="11"/>
      <color indexed="18"/>
      <name val="Arial Cyr"/>
      <family val="0"/>
    </font>
    <font>
      <sz val="14"/>
      <color indexed="8"/>
      <name val="Calibri"/>
      <family val="2"/>
    </font>
    <font>
      <i/>
      <sz val="11"/>
      <color indexed="8"/>
      <name val="Calibri"/>
      <family val="2"/>
    </font>
    <font>
      <sz val="14"/>
      <color indexed="10"/>
      <name val="Arial Cyr"/>
      <family val="0"/>
    </font>
    <font>
      <sz val="14"/>
      <name val="Calibri"/>
      <family val="2"/>
    </font>
    <font>
      <sz val="14"/>
      <color indexed="10"/>
      <name val="Calibri"/>
      <family val="2"/>
    </font>
    <font>
      <sz val="10"/>
      <color indexed="10"/>
      <name val="Arial Cyr"/>
      <family val="0"/>
    </font>
    <font>
      <sz val="13"/>
      <color indexed="18"/>
      <name val="Times New Roman"/>
      <family val="1"/>
    </font>
    <font>
      <sz val="13"/>
      <color indexed="18"/>
      <name val="TimesNewRomanPSM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  <font>
      <b/>
      <sz val="14"/>
      <color rgb="FFFF0000"/>
      <name val="Times New Roman"/>
      <family val="1"/>
    </font>
    <font>
      <sz val="10"/>
      <color theme="4" tint="-0.24997000396251678"/>
      <name val="Times New Roman"/>
      <family val="1"/>
    </font>
    <font>
      <b/>
      <sz val="11"/>
      <color theme="3" tint="-0.24997000396251678"/>
      <name val="Arial Cyr"/>
      <family val="0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i/>
      <sz val="11"/>
      <color theme="1"/>
      <name val="Calibri"/>
      <family val="2"/>
    </font>
    <font>
      <sz val="14"/>
      <color rgb="FFFF0000"/>
      <name val="Arial Cyr"/>
      <family val="0"/>
    </font>
    <font>
      <sz val="14"/>
      <color rgb="FFFF0000"/>
      <name val="Calibri"/>
      <family val="2"/>
    </font>
    <font>
      <sz val="14"/>
      <color theme="4" tint="-0.24997000396251678"/>
      <name val="Times New Roman"/>
      <family val="1"/>
    </font>
    <font>
      <sz val="14"/>
      <color rgb="FF000000"/>
      <name val="Times New Roman"/>
      <family val="1"/>
    </font>
    <font>
      <b/>
      <sz val="14"/>
      <color theme="1"/>
      <name val="Times New Roman"/>
      <family val="1"/>
    </font>
    <font>
      <sz val="14"/>
      <color theme="3" tint="-0.24997000396251678"/>
      <name val="Times New Roman"/>
      <family val="1"/>
    </font>
    <font>
      <sz val="10"/>
      <color rgb="FFFF0000"/>
      <name val="Arial Cyr"/>
      <family val="0"/>
    </font>
    <font>
      <sz val="13"/>
      <color theme="3"/>
      <name val="Times New Roman"/>
      <family val="1"/>
    </font>
    <font>
      <sz val="13"/>
      <color theme="3" tint="-0.24997000396251678"/>
      <name val="Times New Roman"/>
      <family val="1"/>
    </font>
    <font>
      <sz val="13"/>
      <color theme="3" tint="-0.24997000396251678"/>
      <name val="TimesNewRomanPSMT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hair"/>
      <right style="hair"/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4" fillId="2" borderId="0" applyNumberFormat="0" applyBorder="0" applyAlignment="0" applyProtection="0"/>
    <xf numFmtId="0" fontId="74" fillId="3" borderId="0" applyNumberFormat="0" applyBorder="0" applyAlignment="0" applyProtection="0"/>
    <xf numFmtId="0" fontId="74" fillId="4" borderId="0" applyNumberFormat="0" applyBorder="0" applyAlignment="0" applyProtection="0"/>
    <xf numFmtId="0" fontId="74" fillId="5" borderId="0" applyNumberFormat="0" applyBorder="0" applyAlignment="0" applyProtection="0"/>
    <xf numFmtId="0" fontId="74" fillId="6" borderId="0" applyNumberFormat="0" applyBorder="0" applyAlignment="0" applyProtection="0"/>
    <xf numFmtId="0" fontId="74" fillId="7" borderId="0" applyNumberFormat="0" applyBorder="0" applyAlignment="0" applyProtection="0"/>
    <xf numFmtId="0" fontId="74" fillId="8" borderId="0" applyNumberFormat="0" applyBorder="0" applyAlignment="0" applyProtection="0"/>
    <xf numFmtId="0" fontId="74" fillId="9" borderId="0" applyNumberFormat="0" applyBorder="0" applyAlignment="0" applyProtection="0"/>
    <xf numFmtId="0" fontId="74" fillId="10" borderId="0" applyNumberFormat="0" applyBorder="0" applyAlignment="0" applyProtection="0"/>
    <xf numFmtId="0" fontId="74" fillId="11" borderId="0" applyNumberFormat="0" applyBorder="0" applyAlignment="0" applyProtection="0"/>
    <xf numFmtId="0" fontId="74" fillId="12" borderId="0" applyNumberFormat="0" applyBorder="0" applyAlignment="0" applyProtection="0"/>
    <xf numFmtId="0" fontId="74" fillId="13" borderId="0" applyNumberFormat="0" applyBorder="0" applyAlignment="0" applyProtection="0"/>
    <xf numFmtId="0" fontId="75" fillId="14" borderId="0" applyNumberFormat="0" applyBorder="0" applyAlignment="0" applyProtection="0"/>
    <xf numFmtId="0" fontId="75" fillId="15" borderId="0" applyNumberFormat="0" applyBorder="0" applyAlignment="0" applyProtection="0"/>
    <xf numFmtId="0" fontId="75" fillId="16" borderId="0" applyNumberFormat="0" applyBorder="0" applyAlignment="0" applyProtection="0"/>
    <xf numFmtId="0" fontId="75" fillId="17" borderId="0" applyNumberFormat="0" applyBorder="0" applyAlignment="0" applyProtection="0"/>
    <xf numFmtId="0" fontId="75" fillId="18" borderId="0" applyNumberFormat="0" applyBorder="0" applyAlignment="0" applyProtection="0"/>
    <xf numFmtId="0" fontId="75" fillId="19" borderId="0" applyNumberFormat="0" applyBorder="0" applyAlignment="0" applyProtection="0"/>
    <xf numFmtId="0" fontId="75" fillId="20" borderId="0" applyNumberFormat="0" applyBorder="0" applyAlignment="0" applyProtection="0"/>
    <xf numFmtId="0" fontId="75" fillId="21" borderId="0" applyNumberFormat="0" applyBorder="0" applyAlignment="0" applyProtection="0"/>
    <xf numFmtId="0" fontId="75" fillId="22" borderId="0" applyNumberFormat="0" applyBorder="0" applyAlignment="0" applyProtection="0"/>
    <xf numFmtId="0" fontId="75" fillId="23" borderId="0" applyNumberFormat="0" applyBorder="0" applyAlignment="0" applyProtection="0"/>
    <xf numFmtId="0" fontId="75" fillId="24" borderId="0" applyNumberFormat="0" applyBorder="0" applyAlignment="0" applyProtection="0"/>
    <xf numFmtId="0" fontId="75" fillId="25" borderId="0" applyNumberFormat="0" applyBorder="0" applyAlignment="0" applyProtection="0"/>
    <xf numFmtId="0" fontId="76" fillId="26" borderId="1" applyNumberFormat="0" applyAlignment="0" applyProtection="0"/>
    <xf numFmtId="0" fontId="77" fillId="27" borderId="2" applyNumberFormat="0" applyAlignment="0" applyProtection="0"/>
    <xf numFmtId="0" fontId="78" fillId="27" borderId="1" applyNumberFormat="0" applyAlignment="0" applyProtection="0"/>
    <xf numFmtId="0" fontId="7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0" fillId="0" borderId="3" applyNumberFormat="0" applyFill="0" applyAlignment="0" applyProtection="0"/>
    <xf numFmtId="0" fontId="81" fillId="0" borderId="4" applyNumberFormat="0" applyFill="0" applyAlignment="0" applyProtection="0"/>
    <xf numFmtId="0" fontId="82" fillId="0" borderId="5" applyNumberFormat="0" applyFill="0" applyAlignment="0" applyProtection="0"/>
    <xf numFmtId="0" fontId="82" fillId="0" borderId="0" applyNumberFormat="0" applyFill="0" applyBorder="0" applyAlignment="0" applyProtection="0"/>
    <xf numFmtId="0" fontId="83" fillId="0" borderId="6" applyNumberFormat="0" applyFill="0" applyAlignment="0" applyProtection="0"/>
    <xf numFmtId="0" fontId="84" fillId="28" borderId="7" applyNumberFormat="0" applyAlignment="0" applyProtection="0"/>
    <xf numFmtId="0" fontId="85" fillId="0" borderId="0" applyNumberFormat="0" applyFill="0" applyBorder="0" applyAlignment="0" applyProtection="0"/>
    <xf numFmtId="0" fontId="86" fillId="29" borderId="0" applyNumberFormat="0" applyBorder="0" applyAlignment="0" applyProtection="0"/>
    <xf numFmtId="0" fontId="26" fillId="0" borderId="0">
      <alignment/>
      <protection/>
    </xf>
    <xf numFmtId="0" fontId="2" fillId="0" borderId="0">
      <alignment/>
      <protection/>
    </xf>
    <xf numFmtId="0" fontId="87" fillId="0" borderId="0" applyNumberFormat="0" applyFill="0" applyBorder="0" applyAlignment="0" applyProtection="0"/>
    <xf numFmtId="0" fontId="88" fillId="30" borderId="0" applyNumberFormat="0" applyBorder="0" applyAlignment="0" applyProtection="0"/>
    <xf numFmtId="0" fontId="8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90" fillId="0" borderId="9" applyNumberFormat="0" applyFill="0" applyAlignment="0" applyProtection="0"/>
    <xf numFmtId="0" fontId="9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2" fillId="32" borderId="0" applyNumberFormat="0" applyBorder="0" applyAlignment="0" applyProtection="0"/>
  </cellStyleXfs>
  <cellXfs count="598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4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vertical="top"/>
    </xf>
    <xf numFmtId="49" fontId="6" fillId="0" borderId="0" xfId="0" applyNumberFormat="1" applyFont="1" applyFill="1" applyAlignment="1">
      <alignment vertical="top"/>
    </xf>
    <xf numFmtId="0" fontId="9" fillId="0" borderId="10" xfId="0" applyFont="1" applyFill="1" applyBorder="1" applyAlignment="1">
      <alignment vertical="top"/>
    </xf>
    <xf numFmtId="49" fontId="9" fillId="0" borderId="10" xfId="0" applyNumberFormat="1" applyFont="1" applyFill="1" applyBorder="1" applyAlignment="1">
      <alignment vertical="top"/>
    </xf>
    <xf numFmtId="4" fontId="9" fillId="0" borderId="10" xfId="0" applyNumberFormat="1" applyFont="1" applyFill="1" applyBorder="1" applyAlignment="1">
      <alignment vertical="top" wrapText="1"/>
    </xf>
    <xf numFmtId="49" fontId="9" fillId="0" borderId="10" xfId="0" applyNumberFormat="1" applyFont="1" applyFill="1" applyBorder="1" applyAlignment="1">
      <alignment horizontal="center" vertical="top"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49" fontId="9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9" fillId="0" borderId="0" xfId="0" applyFont="1" applyFill="1" applyBorder="1" applyAlignment="1">
      <alignment wrapText="1"/>
    </xf>
    <xf numFmtId="49" fontId="6" fillId="0" borderId="0" xfId="0" applyNumberFormat="1" applyFont="1" applyFill="1" applyBorder="1" applyAlignment="1">
      <alignment horizontal="center" wrapText="1"/>
    </xf>
    <xf numFmtId="49" fontId="6" fillId="0" borderId="0" xfId="0" applyNumberFormat="1" applyFont="1" applyFill="1" applyBorder="1" applyAlignment="1">
      <alignment/>
    </xf>
    <xf numFmtId="49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wrapText="1"/>
    </xf>
    <xf numFmtId="49" fontId="9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wrapText="1"/>
    </xf>
    <xf numFmtId="49" fontId="13" fillId="0" borderId="0" xfId="0" applyNumberFormat="1" applyFont="1" applyFill="1" applyBorder="1" applyAlignment="1">
      <alignment horizontal="center" wrapText="1"/>
    </xf>
    <xf numFmtId="49" fontId="13" fillId="0" borderId="0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6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49" fontId="3" fillId="0" borderId="0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49" fontId="3" fillId="0" borderId="0" xfId="0" applyNumberFormat="1" applyFont="1" applyFill="1" applyAlignment="1">
      <alignment/>
    </xf>
    <xf numFmtId="49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vertical="top"/>
    </xf>
    <xf numFmtId="49" fontId="3" fillId="0" borderId="0" xfId="0" applyNumberFormat="1" applyFont="1" applyFill="1" applyAlignment="1">
      <alignment vertical="top"/>
    </xf>
    <xf numFmtId="49" fontId="3" fillId="0" borderId="0" xfId="0" applyNumberFormat="1" applyFont="1" applyFill="1" applyAlignment="1">
      <alignment horizontal="center" vertical="top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top" wrapText="1"/>
    </xf>
    <xf numFmtId="49" fontId="6" fillId="0" borderId="0" xfId="0" applyNumberFormat="1" applyFont="1" applyBorder="1" applyAlignment="1">
      <alignment vertical="top"/>
    </xf>
    <xf numFmtId="0" fontId="9" fillId="0" borderId="0" xfId="0" applyFont="1" applyBorder="1" applyAlignment="1">
      <alignment vertical="top" wrapText="1"/>
    </xf>
    <xf numFmtId="4" fontId="6" fillId="0" borderId="0" xfId="0" applyNumberFormat="1" applyFont="1" applyBorder="1" applyAlignment="1">
      <alignment vertical="top"/>
    </xf>
    <xf numFmtId="0" fontId="6" fillId="0" borderId="0" xfId="0" applyFont="1" applyBorder="1" applyAlignment="1">
      <alignment vertical="top" wrapText="1"/>
    </xf>
    <xf numFmtId="4" fontId="6" fillId="0" borderId="0" xfId="0" applyNumberFormat="1" applyFont="1" applyFill="1" applyBorder="1" applyAlignment="1">
      <alignment vertical="top"/>
    </xf>
    <xf numFmtId="49" fontId="16" fillId="0" borderId="0" xfId="0" applyNumberFormat="1" applyFont="1" applyBorder="1" applyAlignment="1">
      <alignment/>
    </xf>
    <xf numFmtId="0" fontId="17" fillId="0" borderId="0" xfId="0" applyFont="1" applyBorder="1" applyAlignment="1">
      <alignment vertical="top"/>
    </xf>
    <xf numFmtId="165" fontId="16" fillId="0" borderId="0" xfId="0" applyNumberFormat="1" applyFont="1" applyBorder="1" applyAlignment="1">
      <alignment vertical="top"/>
    </xf>
    <xf numFmtId="49" fontId="0" fillId="0" borderId="0" xfId="0" applyNumberFormat="1" applyBorder="1" applyAlignment="1">
      <alignment/>
    </xf>
    <xf numFmtId="165" fontId="0" fillId="0" borderId="0" xfId="0" applyNumberFormat="1" applyBorder="1" applyAlignment="1">
      <alignment/>
    </xf>
    <xf numFmtId="0" fontId="6" fillId="0" borderId="0" xfId="0" applyFont="1" applyFill="1" applyAlignment="1">
      <alignment horizontal="left" vertical="top"/>
    </xf>
    <xf numFmtId="0" fontId="19" fillId="0" borderId="0" xfId="0" applyFont="1" applyFill="1" applyBorder="1" applyAlignment="1">
      <alignment wrapText="1"/>
    </xf>
    <xf numFmtId="4" fontId="3" fillId="0" borderId="0" xfId="0" applyNumberFormat="1" applyFont="1" applyFill="1" applyBorder="1" applyAlignment="1">
      <alignment horizontal="center"/>
    </xf>
    <xf numFmtId="49" fontId="9" fillId="0" borderId="0" xfId="0" applyNumberFormat="1" applyFont="1" applyFill="1" applyBorder="1" applyAlignment="1">
      <alignment horizontal="justify" vertical="center" wrapText="1"/>
    </xf>
    <xf numFmtId="49" fontId="6" fillId="0" borderId="0" xfId="0" applyNumberFormat="1" applyFont="1" applyFill="1" applyBorder="1" applyAlignment="1">
      <alignment horizontal="justify" vertical="center" wrapText="1"/>
    </xf>
    <xf numFmtId="4" fontId="3" fillId="0" borderId="0" xfId="0" applyNumberFormat="1" applyFont="1" applyFill="1" applyBorder="1" applyAlignment="1">
      <alignment horizontal="center" vertical="center"/>
    </xf>
    <xf numFmtId="49" fontId="20" fillId="0" borderId="0" xfId="0" applyNumberFormat="1" applyFont="1" applyFill="1" applyBorder="1" applyAlignment="1">
      <alignment horizontal="justify" vertical="center" wrapText="1"/>
    </xf>
    <xf numFmtId="49" fontId="20" fillId="0" borderId="0" xfId="0" applyNumberFormat="1" applyFont="1" applyFill="1" applyBorder="1" applyAlignment="1">
      <alignment horizontal="center" vertical="center" wrapText="1"/>
    </xf>
    <xf numFmtId="165" fontId="20" fillId="0" borderId="0" xfId="0" applyNumberFormat="1" applyFont="1" applyFill="1" applyBorder="1" applyAlignment="1">
      <alignment horizontal="right" vertical="center"/>
    </xf>
    <xf numFmtId="173" fontId="20" fillId="0" borderId="0" xfId="0" applyNumberFormat="1" applyFont="1" applyFill="1" applyBorder="1" applyAlignment="1">
      <alignment horizontal="justify" vertical="center" wrapText="1"/>
    </xf>
    <xf numFmtId="0" fontId="1" fillId="0" borderId="0" xfId="0" applyFont="1" applyFill="1" applyBorder="1" applyAlignment="1">
      <alignment vertical="center"/>
    </xf>
    <xf numFmtId="0" fontId="3" fillId="0" borderId="0" xfId="0" applyFont="1" applyAlignment="1">
      <alignment horizontal="right"/>
    </xf>
    <xf numFmtId="0" fontId="11" fillId="0" borderId="0" xfId="54" applyFont="1" applyFill="1" applyBorder="1" applyAlignment="1">
      <alignment wrapText="1"/>
      <protection/>
    </xf>
    <xf numFmtId="0" fontId="12" fillId="0" borderId="0" xfId="54" applyFont="1" applyFill="1" applyBorder="1" applyAlignment="1">
      <alignment/>
      <protection/>
    </xf>
    <xf numFmtId="0" fontId="9" fillId="0" borderId="10" xfId="54" applyFont="1" applyFill="1" applyBorder="1" applyAlignment="1">
      <alignment horizontal="center" wrapText="1"/>
      <protection/>
    </xf>
    <xf numFmtId="0" fontId="9" fillId="0" borderId="11" xfId="54" applyFont="1" applyFill="1" applyBorder="1" applyAlignment="1">
      <alignment horizontal="left" wrapText="1"/>
      <protection/>
    </xf>
    <xf numFmtId="0" fontId="6" fillId="0" borderId="0" xfId="54" applyFont="1" applyFill="1" applyBorder="1" applyAlignment="1">
      <alignment wrapText="1"/>
      <protection/>
    </xf>
    <xf numFmtId="166" fontId="6" fillId="0" borderId="0" xfId="54" applyNumberFormat="1" applyFont="1" applyFill="1" applyBorder="1" applyAlignment="1">
      <alignment/>
      <protection/>
    </xf>
    <xf numFmtId="2" fontId="6" fillId="0" borderId="0" xfId="54" applyNumberFormat="1" applyFont="1" applyFill="1" applyBorder="1" applyAlignment="1">
      <alignment/>
      <protection/>
    </xf>
    <xf numFmtId="0" fontId="3" fillId="0" borderId="0" xfId="54" applyFont="1" applyBorder="1" applyAlignment="1">
      <alignment/>
      <protection/>
    </xf>
    <xf numFmtId="4" fontId="3" fillId="0" borderId="0" xfId="54" applyNumberFormat="1" applyFont="1" applyFill="1" applyBorder="1" applyAlignment="1">
      <alignment/>
      <protection/>
    </xf>
    <xf numFmtId="166" fontId="3" fillId="0" borderId="0" xfId="54" applyNumberFormat="1" applyFont="1" applyFill="1" applyBorder="1" applyAlignment="1">
      <alignment/>
      <protection/>
    </xf>
    <xf numFmtId="0" fontId="21" fillId="0" borderId="0" xfId="54" applyFont="1" applyBorder="1" applyAlignment="1">
      <alignment/>
      <protection/>
    </xf>
    <xf numFmtId="166" fontId="21" fillId="0" borderId="0" xfId="54" applyNumberFormat="1" applyFont="1" applyFill="1" applyBorder="1" applyAlignment="1">
      <alignment/>
      <protection/>
    </xf>
    <xf numFmtId="166" fontId="21" fillId="0" borderId="0" xfId="54" applyNumberFormat="1" applyFont="1" applyBorder="1" applyAlignment="1">
      <alignment/>
      <protection/>
    </xf>
    <xf numFmtId="0" fontId="3" fillId="33" borderId="0" xfId="54" applyFont="1" applyFill="1" applyBorder="1" applyAlignment="1">
      <alignment/>
      <protection/>
    </xf>
    <xf numFmtId="0" fontId="21" fillId="33" borderId="0" xfId="54" applyFont="1" applyFill="1" applyBorder="1" applyAlignment="1">
      <alignment/>
      <protection/>
    </xf>
    <xf numFmtId="166" fontId="21" fillId="33" borderId="0" xfId="54" applyNumberFormat="1" applyFont="1" applyFill="1" applyBorder="1" applyAlignment="1">
      <alignment/>
      <protection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166" fontId="3" fillId="0" borderId="0" xfId="0" applyNumberFormat="1" applyFont="1" applyBorder="1" applyAlignment="1">
      <alignment/>
    </xf>
    <xf numFmtId="166" fontId="3" fillId="0" borderId="0" xfId="0" applyNumberFormat="1" applyFont="1" applyAlignment="1">
      <alignment/>
    </xf>
    <xf numFmtId="0" fontId="3" fillId="0" borderId="0" xfId="0" applyFont="1" applyAlignment="1">
      <alignment wrapText="1"/>
    </xf>
    <xf numFmtId="0" fontId="6" fillId="0" borderId="0" xfId="0" applyFont="1" applyFill="1" applyAlignment="1">
      <alignment/>
    </xf>
    <xf numFmtId="4" fontId="22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4" fontId="3" fillId="0" borderId="0" xfId="0" applyNumberFormat="1" applyFont="1" applyFill="1" applyBorder="1" applyAlignment="1">
      <alignment horizontal="center" wrapText="1"/>
    </xf>
    <xf numFmtId="4" fontId="22" fillId="0" borderId="0" xfId="0" applyNumberFormat="1" applyFont="1" applyFill="1" applyBorder="1" applyAlignment="1">
      <alignment horizontal="center"/>
    </xf>
    <xf numFmtId="4" fontId="22" fillId="0" borderId="0" xfId="0" applyNumberFormat="1" applyFont="1" applyFill="1" applyBorder="1" applyAlignment="1">
      <alignment horizontal="center" wrapText="1"/>
    </xf>
    <xf numFmtId="0" fontId="6" fillId="0" borderId="0" xfId="0" applyFont="1" applyFill="1" applyAlignment="1">
      <alignment wrapText="1"/>
    </xf>
    <xf numFmtId="4" fontId="15" fillId="0" borderId="0" xfId="0" applyNumberFormat="1" applyFont="1" applyFill="1" applyBorder="1" applyAlignment="1">
      <alignment horizontal="center"/>
    </xf>
    <xf numFmtId="4" fontId="6" fillId="0" borderId="0" xfId="0" applyNumberFormat="1" applyFont="1" applyFill="1" applyAlignment="1">
      <alignment horizontal="center" vertical="top"/>
    </xf>
    <xf numFmtId="4" fontId="6" fillId="0" borderId="0" xfId="0" applyNumberFormat="1" applyFont="1" applyFill="1" applyBorder="1" applyAlignment="1">
      <alignment vertical="top" wrapText="1"/>
    </xf>
    <xf numFmtId="0" fontId="6" fillId="0" borderId="0" xfId="0" applyFont="1" applyFill="1" applyBorder="1" applyAlignment="1" applyProtection="1">
      <alignment vertical="top" wrapText="1"/>
      <protection locked="0"/>
    </xf>
    <xf numFmtId="49" fontId="13" fillId="0" borderId="0" xfId="0" applyNumberFormat="1" applyFont="1" applyFill="1" applyBorder="1" applyAlignment="1">
      <alignment horizontal="justify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73" fontId="6" fillId="0" borderId="0" xfId="0" applyNumberFormat="1" applyFont="1" applyFill="1" applyBorder="1" applyAlignment="1">
      <alignment horizontal="justify" vertical="center" wrapText="1"/>
    </xf>
    <xf numFmtId="1" fontId="23" fillId="0" borderId="10" xfId="0" applyNumberFormat="1" applyFont="1" applyFill="1" applyBorder="1" applyAlignment="1">
      <alignment horizontal="center" vertical="top"/>
    </xf>
    <xf numFmtId="1" fontId="23" fillId="0" borderId="10" xfId="0" applyNumberFormat="1" applyFont="1" applyFill="1" applyBorder="1" applyAlignment="1">
      <alignment horizontal="center" vertical="top" wrapText="1"/>
    </xf>
    <xf numFmtId="0" fontId="1" fillId="0" borderId="0" xfId="0" applyFont="1" applyFill="1" applyAlignment="1">
      <alignment/>
    </xf>
    <xf numFmtId="49" fontId="10" fillId="0" borderId="0" xfId="0" applyNumberFormat="1" applyFont="1" applyFill="1" applyBorder="1" applyAlignment="1">
      <alignment horizontal="justify" vertical="center" wrapText="1"/>
    </xf>
    <xf numFmtId="49" fontId="6" fillId="0" borderId="0" xfId="0" applyNumberFormat="1" applyFont="1" applyFill="1" applyBorder="1" applyAlignment="1">
      <alignment horizontal="justify" wrapText="1"/>
    </xf>
    <xf numFmtId="0" fontId="16" fillId="0" borderId="0" xfId="0" applyFont="1" applyFill="1" applyBorder="1" applyAlignment="1">
      <alignment horizontal="center"/>
    </xf>
    <xf numFmtId="4" fontId="0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center" wrapText="1"/>
    </xf>
    <xf numFmtId="0" fontId="9" fillId="0" borderId="11" xfId="0" applyFont="1" applyFill="1" applyBorder="1" applyAlignment="1">
      <alignment/>
    </xf>
    <xf numFmtId="0" fontId="9" fillId="0" borderId="11" xfId="0" applyFont="1" applyFill="1" applyBorder="1" applyAlignment="1">
      <alignment horizontal="center"/>
    </xf>
    <xf numFmtId="49" fontId="9" fillId="0" borderId="11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49" fontId="10" fillId="0" borderId="0" xfId="0" applyNumberFormat="1" applyFont="1" applyFill="1" applyBorder="1" applyAlignment="1">
      <alignment horizontal="justify" wrapText="1"/>
    </xf>
    <xf numFmtId="49" fontId="9" fillId="0" borderId="0" xfId="0" applyNumberFormat="1" applyFont="1" applyFill="1" applyBorder="1" applyAlignment="1">
      <alignment horizontal="justify" wrapText="1"/>
    </xf>
    <xf numFmtId="173" fontId="6" fillId="0" borderId="0" xfId="0" applyNumberFormat="1" applyFont="1" applyFill="1" applyBorder="1" applyAlignment="1">
      <alignment horizontal="justify" wrapText="1"/>
    </xf>
    <xf numFmtId="49" fontId="13" fillId="0" borderId="0" xfId="0" applyNumberFormat="1" applyFont="1" applyFill="1" applyBorder="1" applyAlignment="1">
      <alignment horizontal="justify" wrapText="1"/>
    </xf>
    <xf numFmtId="0" fontId="15" fillId="0" borderId="0" xfId="0" applyFont="1" applyFill="1" applyBorder="1" applyAlignment="1">
      <alignment/>
    </xf>
    <xf numFmtId="0" fontId="6" fillId="0" borderId="0" xfId="0" applyFont="1" applyFill="1" applyBorder="1" applyAlignment="1" applyProtection="1">
      <alignment horizontal="left" wrapText="1"/>
      <protection locked="0"/>
    </xf>
    <xf numFmtId="4" fontId="0" fillId="0" borderId="0" xfId="0" applyNumberFormat="1" applyFont="1" applyFill="1" applyBorder="1" applyAlignment="1">
      <alignment/>
    </xf>
    <xf numFmtId="0" fontId="6" fillId="0" borderId="0" xfId="0" applyFont="1" applyFill="1" applyBorder="1" applyAlignment="1" applyProtection="1">
      <alignment wrapText="1"/>
      <protection locked="0"/>
    </xf>
    <xf numFmtId="49" fontId="9" fillId="0" borderId="12" xfId="0" applyNumberFormat="1" applyFont="1" applyFill="1" applyBorder="1" applyAlignment="1">
      <alignment horizontal="center" vertical="top" wrapText="1"/>
    </xf>
    <xf numFmtId="49" fontId="9" fillId="0" borderId="13" xfId="0" applyNumberFormat="1" applyFont="1" applyFill="1" applyBorder="1" applyAlignment="1">
      <alignment horizontal="center" vertical="top" wrapText="1"/>
    </xf>
    <xf numFmtId="0" fontId="24" fillId="0" borderId="10" xfId="0" applyFont="1" applyFill="1" applyBorder="1" applyAlignment="1">
      <alignment horizontal="center" vertical="center"/>
    </xf>
    <xf numFmtId="49" fontId="9" fillId="0" borderId="11" xfId="0" applyNumberFormat="1" applyFont="1" applyFill="1" applyBorder="1" applyAlignment="1">
      <alignment horizontal="justify" vertical="center" wrapText="1"/>
    </xf>
    <xf numFmtId="49" fontId="9" fillId="0" borderId="11" xfId="0" applyNumberFormat="1" applyFont="1" applyFill="1" applyBorder="1" applyAlignment="1">
      <alignment horizontal="center" wrapText="1"/>
    </xf>
    <xf numFmtId="43" fontId="9" fillId="0" borderId="0" xfId="62" applyFont="1" applyFill="1" applyBorder="1" applyAlignment="1">
      <alignment horizontal="center" wrapText="1"/>
    </xf>
    <xf numFmtId="0" fontId="0" fillId="0" borderId="0" xfId="0" applyFont="1" applyFill="1" applyAlignment="1">
      <alignment horizontal="center"/>
    </xf>
    <xf numFmtId="49" fontId="19" fillId="0" borderId="0" xfId="0" applyNumberFormat="1" applyFont="1" applyFill="1" applyBorder="1" applyAlignment="1">
      <alignment horizontal="justify" vertical="center" wrapText="1"/>
    </xf>
    <xf numFmtId="0" fontId="6" fillId="0" borderId="0" xfId="0" applyFont="1" applyFill="1" applyAlignment="1">
      <alignment horizontal="center"/>
    </xf>
    <xf numFmtId="4" fontId="63" fillId="0" borderId="0" xfId="0" applyNumberFormat="1" applyFont="1" applyFill="1" applyBorder="1" applyAlignment="1">
      <alignment horizontal="center"/>
    </xf>
    <xf numFmtId="0" fontId="6" fillId="0" borderId="0" xfId="54" applyFont="1" applyFill="1" applyBorder="1" applyAlignment="1">
      <alignment/>
      <protection/>
    </xf>
    <xf numFmtId="0" fontId="3" fillId="0" borderId="0" xfId="54" applyFont="1" applyFill="1" applyBorder="1" applyAlignment="1">
      <alignment/>
      <protection/>
    </xf>
    <xf numFmtId="0" fontId="3" fillId="0" borderId="0" xfId="0" applyFont="1" applyFill="1" applyAlignment="1">
      <alignment wrapText="1"/>
    </xf>
    <xf numFmtId="165" fontId="0" fillId="0" borderId="0" xfId="0" applyNumberFormat="1" applyAlignment="1">
      <alignment/>
    </xf>
    <xf numFmtId="2" fontId="0" fillId="0" borderId="0" xfId="0" applyNumberFormat="1" applyBorder="1" applyAlignment="1">
      <alignment/>
    </xf>
    <xf numFmtId="165" fontId="4" fillId="0" borderId="0" xfId="0" applyNumberFormat="1" applyFont="1" applyAlignment="1">
      <alignment/>
    </xf>
    <xf numFmtId="0" fontId="4" fillId="0" borderId="0" xfId="0" applyFont="1" applyAlignment="1">
      <alignment/>
    </xf>
    <xf numFmtId="165" fontId="5" fillId="34" borderId="0" xfId="0" applyNumberFormat="1" applyFont="1" applyFill="1" applyBorder="1" applyAlignment="1">
      <alignment/>
    </xf>
    <xf numFmtId="0" fontId="5" fillId="34" borderId="0" xfId="0" applyFont="1" applyFill="1" applyBorder="1" applyAlignment="1">
      <alignment/>
    </xf>
    <xf numFmtId="165" fontId="0" fillId="34" borderId="0" xfId="0" applyNumberFormat="1" applyFill="1" applyBorder="1" applyAlignment="1">
      <alignment horizontal="left"/>
    </xf>
    <xf numFmtId="4" fontId="0" fillId="34" borderId="0" xfId="0" applyNumberFormat="1" applyFill="1" applyBorder="1" applyAlignment="1">
      <alignment horizontal="left"/>
    </xf>
    <xf numFmtId="165" fontId="0" fillId="34" borderId="0" xfId="0" applyNumberFormat="1" applyFont="1" applyFill="1" applyBorder="1" applyAlignment="1">
      <alignment horizontal="left"/>
    </xf>
    <xf numFmtId="0" fontId="0" fillId="34" borderId="0" xfId="0" applyFill="1" applyBorder="1" applyAlignment="1">
      <alignment horizontal="left"/>
    </xf>
    <xf numFmtId="165" fontId="5" fillId="34" borderId="0" xfId="0" applyNumberFormat="1" applyFont="1" applyFill="1" applyBorder="1" applyAlignment="1">
      <alignment horizontal="left"/>
    </xf>
    <xf numFmtId="4" fontId="5" fillId="34" borderId="0" xfId="0" applyNumberFormat="1" applyFont="1" applyFill="1" applyBorder="1" applyAlignment="1">
      <alignment horizontal="left"/>
    </xf>
    <xf numFmtId="0" fontId="0" fillId="33" borderId="0" xfId="0" applyFill="1" applyAlignment="1">
      <alignment/>
    </xf>
    <xf numFmtId="0" fontId="4" fillId="33" borderId="0" xfId="0" applyFont="1" applyFill="1" applyAlignment="1">
      <alignment/>
    </xf>
    <xf numFmtId="4" fontId="3" fillId="0" borderId="0" xfId="0" applyNumberFormat="1" applyFont="1" applyAlignment="1">
      <alignment/>
    </xf>
    <xf numFmtId="0" fontId="6" fillId="0" borderId="0" xfId="0" applyFont="1" applyAlignment="1">
      <alignment/>
    </xf>
    <xf numFmtId="0" fontId="93" fillId="0" borderId="0" xfId="0" applyFont="1" applyFill="1" applyBorder="1" applyAlignment="1">
      <alignment horizontal="center"/>
    </xf>
    <xf numFmtId="49" fontId="93" fillId="0" borderId="0" xfId="0" applyNumberFormat="1" applyFont="1" applyFill="1" applyBorder="1" applyAlignment="1">
      <alignment horizontal="center" wrapText="1"/>
    </xf>
    <xf numFmtId="49" fontId="93" fillId="0" borderId="0" xfId="0" applyNumberFormat="1" applyFont="1" applyFill="1" applyBorder="1" applyAlignment="1">
      <alignment/>
    </xf>
    <xf numFmtId="49" fontId="93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49" fontId="94" fillId="0" borderId="0" xfId="0" applyNumberFormat="1" applyFont="1" applyFill="1" applyBorder="1" applyAlignment="1">
      <alignment/>
    </xf>
    <xf numFmtId="0" fontId="6" fillId="0" borderId="0" xfId="0" applyFont="1" applyAlignment="1">
      <alignment vertical="top"/>
    </xf>
    <xf numFmtId="0" fontId="0" fillId="0" borderId="0" xfId="0" applyAlignment="1">
      <alignment horizontal="center" vertical="top"/>
    </xf>
    <xf numFmtId="165" fontId="0" fillId="0" borderId="0" xfId="0" applyNumberFormat="1" applyFont="1" applyAlignment="1">
      <alignment horizontal="center" vertical="top"/>
    </xf>
    <xf numFmtId="165" fontId="4" fillId="0" borderId="0" xfId="0" applyNumberFormat="1" applyFont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7" fillId="35" borderId="0" xfId="0" applyFont="1" applyFill="1" applyAlignment="1">
      <alignment horizontal="center" vertical="top"/>
    </xf>
    <xf numFmtId="165" fontId="0" fillId="35" borderId="0" xfId="0" applyNumberFormat="1" applyFont="1" applyFill="1" applyAlignment="1">
      <alignment/>
    </xf>
    <xf numFmtId="0" fontId="0" fillId="35" borderId="0" xfId="0" applyFont="1" applyFill="1" applyAlignment="1">
      <alignment/>
    </xf>
    <xf numFmtId="0" fontId="0" fillId="35" borderId="0" xfId="0" applyFill="1" applyAlignment="1">
      <alignment/>
    </xf>
    <xf numFmtId="0" fontId="7" fillId="0" borderId="0" xfId="0" applyFont="1" applyAlignment="1">
      <alignment horizontal="center" vertical="top"/>
    </xf>
    <xf numFmtId="165" fontId="0" fillId="0" borderId="0" xfId="0" applyNumberFormat="1" applyFont="1" applyAlignment="1">
      <alignment/>
    </xf>
    <xf numFmtId="0" fontId="0" fillId="0" borderId="0" xfId="0" applyFont="1" applyAlignment="1">
      <alignment/>
    </xf>
    <xf numFmtId="165" fontId="0" fillId="35" borderId="0" xfId="0" applyNumberFormat="1" applyFont="1" applyFill="1" applyAlignment="1">
      <alignment horizontal="center" vertical="top"/>
    </xf>
    <xf numFmtId="165" fontId="0" fillId="35" borderId="0" xfId="0" applyNumberFormat="1" applyFill="1" applyAlignment="1">
      <alignment/>
    </xf>
    <xf numFmtId="165" fontId="5" fillId="34" borderId="0" xfId="0" applyNumberFormat="1" applyFont="1" applyFill="1" applyBorder="1" applyAlignment="1">
      <alignment horizontal="center" vertical="top"/>
    </xf>
    <xf numFmtId="0" fontId="0" fillId="34" borderId="0" xfId="0" applyFill="1" applyBorder="1" applyAlignment="1">
      <alignment/>
    </xf>
    <xf numFmtId="49" fontId="5" fillId="34" borderId="0" xfId="0" applyNumberFormat="1" applyFont="1" applyFill="1" applyBorder="1" applyAlignment="1">
      <alignment horizontal="center" vertical="top"/>
    </xf>
    <xf numFmtId="1" fontId="0" fillId="34" borderId="0" xfId="0" applyNumberFormat="1" applyFill="1" applyBorder="1" applyAlignment="1">
      <alignment/>
    </xf>
    <xf numFmtId="3" fontId="5" fillId="34" borderId="0" xfId="0" applyNumberFormat="1" applyFont="1" applyFill="1" applyBorder="1" applyAlignment="1">
      <alignment horizontal="center" vertical="top"/>
    </xf>
    <xf numFmtId="165" fontId="0" fillId="34" borderId="0" xfId="0" applyNumberFormat="1" applyFont="1" applyFill="1" applyBorder="1" applyAlignment="1">
      <alignment horizontal="center" vertical="top"/>
    </xf>
    <xf numFmtId="165" fontId="3" fillId="0" borderId="0" xfId="0" applyNumberFormat="1" applyFont="1" applyAlignment="1">
      <alignment horizontal="center" vertical="top"/>
    </xf>
    <xf numFmtId="165" fontId="95" fillId="0" borderId="0" xfId="0" applyNumberFormat="1" applyFont="1" applyAlignment="1">
      <alignment horizontal="center" vertical="top"/>
    </xf>
    <xf numFmtId="165" fontId="27" fillId="0" borderId="0" xfId="0" applyNumberFormat="1" applyFont="1" applyAlignment="1">
      <alignment/>
    </xf>
    <xf numFmtId="0" fontId="27" fillId="0" borderId="0" xfId="0" applyFont="1" applyAlignment="1">
      <alignment/>
    </xf>
    <xf numFmtId="165" fontId="27" fillId="0" borderId="0" xfId="0" applyNumberFormat="1" applyFont="1" applyAlignment="1">
      <alignment horizontal="center" vertical="top"/>
    </xf>
    <xf numFmtId="0" fontId="7" fillId="0" borderId="0" xfId="0" applyFont="1" applyFill="1" applyAlignment="1">
      <alignment vertical="top"/>
    </xf>
    <xf numFmtId="174" fontId="7" fillId="34" borderId="0" xfId="0" applyNumberFormat="1" applyFont="1" applyFill="1" applyAlignment="1">
      <alignment horizontal="center" vertical="top"/>
    </xf>
    <xf numFmtId="174" fontId="7" fillId="0" borderId="0" xfId="0" applyNumberFormat="1" applyFont="1" applyAlignment="1">
      <alignment horizontal="center" vertical="top"/>
    </xf>
    <xf numFmtId="174" fontId="7" fillId="0" borderId="0" xfId="0" applyNumberFormat="1" applyFont="1" applyFill="1" applyAlignment="1">
      <alignment horizontal="center" vertical="top" wrapText="1"/>
    </xf>
    <xf numFmtId="0" fontId="27" fillId="0" borderId="0" xfId="0" applyFont="1" applyAlignment="1">
      <alignment horizontal="center" vertical="top"/>
    </xf>
    <xf numFmtId="174" fontId="7" fillId="0" borderId="0" xfId="0" applyNumberFormat="1" applyFont="1" applyFill="1" applyAlignment="1">
      <alignment horizontal="center" vertical="top"/>
    </xf>
    <xf numFmtId="4" fontId="7" fillId="0" borderId="0" xfId="0" applyNumberFormat="1" applyFont="1" applyFill="1" applyAlignment="1">
      <alignment horizontal="center" vertical="top"/>
    </xf>
    <xf numFmtId="4" fontId="7" fillId="0" borderId="0" xfId="0" applyNumberFormat="1" applyFont="1" applyAlignment="1">
      <alignment horizontal="center" vertical="top"/>
    </xf>
    <xf numFmtId="4" fontId="7" fillId="0" borderId="0" xfId="0" applyNumberFormat="1" applyFont="1" applyFill="1" applyAlignment="1">
      <alignment horizontal="center" vertical="top" wrapText="1"/>
    </xf>
    <xf numFmtId="4" fontId="7" fillId="0" borderId="0" xfId="0" applyNumberFormat="1" applyFont="1" applyFill="1" applyAlignment="1">
      <alignment vertical="top"/>
    </xf>
    <xf numFmtId="4" fontId="7" fillId="0" borderId="0" xfId="0" applyNumberFormat="1" applyFont="1" applyAlignment="1">
      <alignment vertical="top"/>
    </xf>
    <xf numFmtId="4" fontId="3" fillId="0" borderId="0" xfId="0" applyNumberFormat="1" applyFont="1" applyFill="1" applyAlignment="1">
      <alignment vertical="top"/>
    </xf>
    <xf numFmtId="4" fontId="27" fillId="0" borderId="0" xfId="0" applyNumberFormat="1" applyFont="1" applyAlignment="1">
      <alignment vertical="top"/>
    </xf>
    <xf numFmtId="4" fontId="6" fillId="0" borderId="0" xfId="0" applyNumberFormat="1" applyFont="1" applyFill="1" applyAlignment="1">
      <alignment horizontal="center" vertical="top" wrapText="1"/>
    </xf>
    <xf numFmtId="174" fontId="9" fillId="0" borderId="11" xfId="0" applyNumberFormat="1" applyFont="1" applyFill="1" applyBorder="1" applyAlignment="1">
      <alignment horizontal="center" wrapText="1"/>
    </xf>
    <xf numFmtId="174" fontId="9" fillId="0" borderId="11" xfId="0" applyNumberFormat="1" applyFont="1" applyFill="1" applyBorder="1" applyAlignment="1">
      <alignment horizontal="center"/>
    </xf>
    <xf numFmtId="174" fontId="9" fillId="0" borderId="0" xfId="0" applyNumberFormat="1" applyFont="1" applyFill="1" applyBorder="1" applyAlignment="1">
      <alignment horizontal="center" wrapText="1"/>
    </xf>
    <xf numFmtId="174" fontId="9" fillId="0" borderId="0" xfId="0" applyNumberFormat="1" applyFont="1" applyFill="1" applyBorder="1" applyAlignment="1">
      <alignment horizontal="center"/>
    </xf>
    <xf numFmtId="174" fontId="6" fillId="0" borderId="0" xfId="0" applyNumberFormat="1" applyFont="1" applyFill="1" applyBorder="1" applyAlignment="1">
      <alignment horizontal="center"/>
    </xf>
    <xf numFmtId="174" fontId="6" fillId="0" borderId="0" xfId="0" applyNumberFormat="1" applyFont="1" applyFill="1" applyBorder="1" applyAlignment="1">
      <alignment horizontal="center" wrapText="1"/>
    </xf>
    <xf numFmtId="174" fontId="13" fillId="0" borderId="0" xfId="0" applyNumberFormat="1" applyFont="1" applyFill="1" applyBorder="1" applyAlignment="1">
      <alignment horizontal="center"/>
    </xf>
    <xf numFmtId="174" fontId="3" fillId="0" borderId="0" xfId="0" applyNumberFormat="1" applyFont="1" applyFill="1" applyBorder="1" applyAlignment="1">
      <alignment/>
    </xf>
    <xf numFmtId="174" fontId="3" fillId="0" borderId="0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left" vertical="center" wrapText="1"/>
    </xf>
    <xf numFmtId="49" fontId="93" fillId="0" borderId="0" xfId="0" applyNumberFormat="1" applyFont="1" applyFill="1" applyBorder="1" applyAlignment="1">
      <alignment horizontal="justify" wrapText="1"/>
    </xf>
    <xf numFmtId="174" fontId="93" fillId="0" borderId="0" xfId="0" applyNumberFormat="1" applyFont="1" applyFill="1" applyBorder="1" applyAlignment="1">
      <alignment horizontal="center" wrapText="1"/>
    </xf>
    <xf numFmtId="174" fontId="93" fillId="0" borderId="0" xfId="0" applyNumberFormat="1" applyFont="1" applyFill="1" applyBorder="1" applyAlignment="1">
      <alignment horizontal="center"/>
    </xf>
    <xf numFmtId="174" fontId="6" fillId="35" borderId="0" xfId="0" applyNumberFormat="1" applyFont="1" applyFill="1" applyBorder="1" applyAlignment="1">
      <alignment horizontal="center"/>
    </xf>
    <xf numFmtId="174" fontId="94" fillId="0" borderId="0" xfId="0" applyNumberFormat="1" applyFont="1" applyFill="1" applyBorder="1" applyAlignment="1">
      <alignment horizontal="center"/>
    </xf>
    <xf numFmtId="49" fontId="10" fillId="0" borderId="0" xfId="0" applyNumberFormat="1" applyFont="1" applyFill="1" applyBorder="1" applyAlignment="1">
      <alignment horizontal="left" vertical="center" wrapText="1"/>
    </xf>
    <xf numFmtId="174" fontId="6" fillId="0" borderId="0" xfId="0" applyNumberFormat="1" applyFont="1" applyFill="1" applyBorder="1" applyAlignment="1">
      <alignment horizontal="center" vertical="center" wrapText="1"/>
    </xf>
    <xf numFmtId="174" fontId="9" fillId="0" borderId="0" xfId="0" applyNumberFormat="1" applyFont="1" applyBorder="1" applyAlignment="1">
      <alignment vertical="top"/>
    </xf>
    <xf numFmtId="174" fontId="6" fillId="0" borderId="0" xfId="0" applyNumberFormat="1" applyFont="1" applyBorder="1" applyAlignment="1">
      <alignment vertical="top"/>
    </xf>
    <xf numFmtId="174" fontId="6" fillId="0" borderId="0" xfId="0" applyNumberFormat="1" applyFont="1" applyFill="1" applyBorder="1" applyAlignment="1">
      <alignment vertical="top"/>
    </xf>
    <xf numFmtId="174" fontId="0" fillId="0" borderId="0" xfId="0" applyNumberFormat="1" applyFont="1" applyFill="1" applyBorder="1" applyAlignment="1">
      <alignment/>
    </xf>
    <xf numFmtId="180" fontId="9" fillId="0" borderId="11" xfId="54" applyNumberFormat="1" applyFont="1" applyFill="1" applyBorder="1" applyAlignment="1">
      <alignment horizontal="right"/>
      <protection/>
    </xf>
    <xf numFmtId="180" fontId="9" fillId="0" borderId="0" xfId="54" applyNumberFormat="1" applyFont="1" applyFill="1" applyBorder="1" applyAlignment="1">
      <alignment horizontal="center"/>
      <protection/>
    </xf>
    <xf numFmtId="180" fontId="6" fillId="0" borderId="0" xfId="54" applyNumberFormat="1" applyFont="1" applyFill="1" applyBorder="1" applyAlignment="1">
      <alignment/>
      <protection/>
    </xf>
    <xf numFmtId="4" fontId="28" fillId="0" borderId="0" xfId="0" applyNumberFormat="1" applyFont="1" applyFill="1" applyBorder="1" applyAlignment="1">
      <alignment horizontal="center"/>
    </xf>
    <xf numFmtId="49" fontId="94" fillId="0" borderId="0" xfId="0" applyNumberFormat="1" applyFont="1" applyFill="1" applyBorder="1" applyAlignment="1">
      <alignment horizontal="center"/>
    </xf>
    <xf numFmtId="174" fontId="94" fillId="0" borderId="0" xfId="0" applyNumberFormat="1" applyFont="1" applyFill="1" applyBorder="1" applyAlignment="1">
      <alignment horizontal="center" wrapText="1"/>
    </xf>
    <xf numFmtId="49" fontId="94" fillId="0" borderId="0" xfId="0" applyNumberFormat="1" applyFont="1" applyFill="1" applyBorder="1" applyAlignment="1">
      <alignment horizontal="center" wrapText="1"/>
    </xf>
    <xf numFmtId="2" fontId="94" fillId="0" borderId="0" xfId="0" applyNumberFormat="1" applyFont="1" applyFill="1" applyBorder="1" applyAlignment="1">
      <alignment horizontal="center" wrapText="1"/>
    </xf>
    <xf numFmtId="174" fontId="9" fillId="0" borderId="11" xfId="62" applyNumberFormat="1" applyFont="1" applyFill="1" applyBorder="1" applyAlignment="1">
      <alignment horizontal="center" wrapText="1"/>
    </xf>
    <xf numFmtId="174" fontId="6" fillId="0" borderId="0" xfId="0" applyNumberFormat="1" applyFont="1" applyFill="1" applyAlignment="1">
      <alignment horizontal="center"/>
    </xf>
    <xf numFmtId="174" fontId="20" fillId="0" borderId="0" xfId="0" applyNumberFormat="1" applyFont="1" applyFill="1" applyBorder="1" applyAlignment="1">
      <alignment horizontal="center" vertical="center" wrapText="1"/>
    </xf>
    <xf numFmtId="0" fontId="6" fillId="0" borderId="14" xfId="0" applyFont="1" applyFill="1" applyBorder="1" applyAlignment="1" applyProtection="1">
      <alignment vertical="top" wrapText="1"/>
      <protection locked="0"/>
    </xf>
    <xf numFmtId="0" fontId="6" fillId="0" borderId="0" xfId="0" applyFont="1" applyAlignment="1">
      <alignment horizontal="right" wrapText="1"/>
    </xf>
    <xf numFmtId="0" fontId="6" fillId="0" borderId="0" xfId="0" applyFont="1" applyBorder="1" applyAlignment="1">
      <alignment/>
    </xf>
    <xf numFmtId="174" fontId="27" fillId="0" borderId="0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center" vertical="top"/>
    </xf>
    <xf numFmtId="0" fontId="9" fillId="0" borderId="0" xfId="0" applyFont="1" applyFill="1" applyAlignment="1">
      <alignment horizontal="center" vertical="top" wrapText="1"/>
    </xf>
    <xf numFmtId="49" fontId="9" fillId="0" borderId="0" xfId="0" applyNumberFormat="1" applyFont="1" applyFill="1" applyAlignment="1">
      <alignment horizontal="center" vertical="top" wrapText="1"/>
    </xf>
    <xf numFmtId="0" fontId="6" fillId="0" borderId="0" xfId="0" applyFont="1" applyFill="1" applyAlignment="1">
      <alignment horizontal="right" wrapText="1"/>
    </xf>
    <xf numFmtId="49" fontId="96" fillId="34" borderId="0" xfId="0" applyNumberFormat="1" applyFont="1" applyFill="1" applyBorder="1" applyAlignment="1">
      <alignment horizontal="center" vertical="top"/>
    </xf>
    <xf numFmtId="3" fontId="96" fillId="34" borderId="0" xfId="0" applyNumberFormat="1" applyFont="1" applyFill="1" applyBorder="1" applyAlignment="1">
      <alignment horizontal="center" vertical="top"/>
    </xf>
    <xf numFmtId="0" fontId="7" fillId="0" borderId="0" xfId="0" applyFont="1" applyFill="1" applyAlignment="1">
      <alignment horizontal="center" vertical="top"/>
    </xf>
    <xf numFmtId="165" fontId="0" fillId="0" borderId="0" xfId="0" applyNumberFormat="1" applyFont="1" applyFill="1" applyAlignment="1">
      <alignment/>
    </xf>
    <xf numFmtId="165" fontId="0" fillId="0" borderId="0" xfId="0" applyNumberFormat="1" applyFont="1" applyFill="1" applyAlignment="1">
      <alignment horizontal="center" vertical="top"/>
    </xf>
    <xf numFmtId="165" fontId="0" fillId="0" borderId="0" xfId="0" applyNumberFormat="1" applyFill="1" applyAlignment="1">
      <alignment/>
    </xf>
    <xf numFmtId="0" fontId="97" fillId="0" borderId="0" xfId="0" applyFont="1" applyFill="1" applyAlignment="1">
      <alignment/>
    </xf>
    <xf numFmtId="0" fontId="1" fillId="0" borderId="0" xfId="0" applyFont="1" applyFill="1" applyAlignment="1">
      <alignment vertical="center"/>
    </xf>
    <xf numFmtId="0" fontId="29" fillId="0" borderId="0" xfId="0" applyFont="1" applyFill="1" applyAlignment="1">
      <alignment horizontal="right" vertical="center"/>
    </xf>
    <xf numFmtId="49" fontId="25" fillId="0" borderId="10" xfId="0" applyNumberFormat="1" applyFont="1" applyFill="1" applyBorder="1" applyAlignment="1">
      <alignment horizontal="center" vertical="top"/>
    </xf>
    <xf numFmtId="49" fontId="93" fillId="0" borderId="10" xfId="0" applyNumberFormat="1" applyFont="1" applyFill="1" applyBorder="1" applyAlignment="1">
      <alignment horizontal="center"/>
    </xf>
    <xf numFmtId="0" fontId="25" fillId="0" borderId="10" xfId="0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horizontal="center" vertical="center"/>
    </xf>
    <xf numFmtId="49" fontId="25" fillId="0" borderId="11" xfId="0" applyNumberFormat="1" applyFont="1" applyFill="1" applyBorder="1" applyAlignment="1">
      <alignment horizontal="justify" vertical="center" wrapText="1"/>
    </xf>
    <xf numFmtId="49" fontId="25" fillId="0" borderId="11" xfId="0" applyNumberFormat="1" applyFont="1" applyFill="1" applyBorder="1" applyAlignment="1">
      <alignment horizontal="center" vertical="center" wrapText="1"/>
    </xf>
    <xf numFmtId="4" fontId="25" fillId="0" borderId="11" xfId="0" applyNumberFormat="1" applyFont="1" applyFill="1" applyBorder="1" applyAlignment="1">
      <alignment horizontal="center" vertical="center"/>
    </xf>
    <xf numFmtId="174" fontId="25" fillId="0" borderId="11" xfId="0" applyNumberFormat="1" applyFont="1" applyFill="1" applyBorder="1" applyAlignment="1">
      <alignment horizontal="center" vertical="center"/>
    </xf>
    <xf numFmtId="4" fontId="94" fillId="0" borderId="0" xfId="0" applyNumberFormat="1" applyFont="1" applyFill="1" applyBorder="1" applyAlignment="1">
      <alignment horizontal="center" wrapText="1"/>
    </xf>
    <xf numFmtId="4" fontId="93" fillId="0" borderId="0" xfId="0" applyNumberFormat="1" applyFont="1" applyFill="1" applyBorder="1" applyAlignment="1">
      <alignment horizontal="center" wrapText="1"/>
    </xf>
    <xf numFmtId="49" fontId="8" fillId="0" borderId="0" xfId="0" applyNumberFormat="1" applyFont="1" applyFill="1" applyBorder="1" applyAlignment="1">
      <alignment horizontal="justify" vertical="center" wrapText="1"/>
    </xf>
    <xf numFmtId="4" fontId="6" fillId="0" borderId="0" xfId="0" applyNumberFormat="1" applyFont="1" applyFill="1" applyBorder="1" applyAlignment="1">
      <alignment horizontal="center" wrapText="1"/>
    </xf>
    <xf numFmtId="174" fontId="98" fillId="0" borderId="0" xfId="0" applyNumberFormat="1" applyFont="1" applyFill="1" applyAlignment="1">
      <alignment/>
    </xf>
    <xf numFmtId="49" fontId="30" fillId="0" borderId="0" xfId="0" applyNumberFormat="1" applyFont="1" applyFill="1" applyBorder="1" applyAlignment="1">
      <alignment horizontal="justify" vertical="center" wrapText="1"/>
    </xf>
    <xf numFmtId="4" fontId="93" fillId="0" borderId="0" xfId="0" applyNumberFormat="1" applyFont="1" applyFill="1" applyBorder="1" applyAlignment="1">
      <alignment horizontal="center"/>
    </xf>
    <xf numFmtId="4" fontId="6" fillId="0" borderId="0" xfId="0" applyNumberFormat="1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 horizontal="center" vertical="center" wrapText="1"/>
    </xf>
    <xf numFmtId="4" fontId="93" fillId="0" borderId="0" xfId="0" applyNumberFormat="1" applyFont="1" applyFill="1" applyBorder="1" applyAlignment="1">
      <alignment horizontal="center" vertical="center" wrapText="1"/>
    </xf>
    <xf numFmtId="174" fontId="93" fillId="0" borderId="0" xfId="0" applyNumberFormat="1" applyFont="1" applyFill="1" applyBorder="1" applyAlignment="1">
      <alignment horizontal="center" vertical="center" wrapText="1"/>
    </xf>
    <xf numFmtId="174" fontId="98" fillId="0" borderId="0" xfId="0" applyNumberFormat="1" applyFont="1" applyFill="1" applyBorder="1" applyAlignment="1">
      <alignment/>
    </xf>
    <xf numFmtId="4" fontId="8" fillId="0" borderId="0" xfId="0" applyNumberFormat="1" applyFont="1" applyFill="1" applyBorder="1" applyAlignment="1">
      <alignment horizontal="center" vertical="center" wrapText="1"/>
    </xf>
    <xf numFmtId="174" fontId="8" fillId="0" borderId="0" xfId="0" applyNumberFormat="1" applyFont="1" applyFill="1" applyBorder="1" applyAlignment="1">
      <alignment horizontal="center" vertical="center" wrapText="1"/>
    </xf>
    <xf numFmtId="4" fontId="94" fillId="0" borderId="0" xfId="0" applyNumberFormat="1" applyFont="1" applyFill="1" applyBorder="1" applyAlignment="1">
      <alignment horizontal="center"/>
    </xf>
    <xf numFmtId="4" fontId="12" fillId="0" borderId="0" xfId="0" applyNumberFormat="1" applyFont="1" applyFill="1" applyBorder="1" applyAlignment="1">
      <alignment horizontal="center"/>
    </xf>
    <xf numFmtId="174" fontId="12" fillId="0" borderId="0" xfId="0" applyNumberFormat="1" applyFont="1" applyFill="1" applyBorder="1" applyAlignment="1">
      <alignment horizontal="center"/>
    </xf>
    <xf numFmtId="4" fontId="94" fillId="0" borderId="0" xfId="0" applyNumberFormat="1" applyFont="1" applyFill="1" applyBorder="1" applyAlignment="1">
      <alignment horizontal="center" vertical="center"/>
    </xf>
    <xf numFmtId="174" fontId="94" fillId="0" borderId="0" xfId="0" applyNumberFormat="1" applyFont="1" applyFill="1" applyBorder="1" applyAlignment="1">
      <alignment horizontal="center" vertical="center"/>
    </xf>
    <xf numFmtId="49" fontId="31" fillId="0" borderId="0" xfId="0" applyNumberFormat="1" applyFont="1" applyFill="1" applyBorder="1" applyAlignment="1">
      <alignment horizontal="justify" vertical="center" wrapText="1"/>
    </xf>
    <xf numFmtId="4" fontId="13" fillId="0" borderId="0" xfId="0" applyNumberFormat="1" applyFont="1" applyFill="1" applyBorder="1" applyAlignment="1">
      <alignment horizontal="center"/>
    </xf>
    <xf numFmtId="174" fontId="99" fillId="0" borderId="0" xfId="0" applyNumberFormat="1" applyFont="1" applyFill="1" applyAlignment="1">
      <alignment/>
    </xf>
    <xf numFmtId="0" fontId="15" fillId="0" borderId="0" xfId="0" applyFont="1" applyFill="1" applyAlignment="1">
      <alignment/>
    </xf>
    <xf numFmtId="49" fontId="93" fillId="0" borderId="0" xfId="0" applyNumberFormat="1" applyFont="1" applyFill="1" applyBorder="1" applyAlignment="1">
      <alignment horizontal="center" vertical="center" wrapText="1"/>
    </xf>
    <xf numFmtId="4" fontId="93" fillId="0" borderId="0" xfId="0" applyNumberFormat="1" applyFont="1" applyFill="1" applyBorder="1" applyAlignment="1">
      <alignment horizontal="center" vertical="center"/>
    </xf>
    <xf numFmtId="174" fontId="93" fillId="0" borderId="0" xfId="0" applyNumberFormat="1" applyFont="1" applyFill="1" applyBorder="1" applyAlignment="1">
      <alignment horizontal="center" vertical="center"/>
    </xf>
    <xf numFmtId="173" fontId="8" fillId="0" borderId="0" xfId="0" applyNumberFormat="1" applyFont="1" applyFill="1" applyBorder="1" applyAlignment="1">
      <alignment horizontal="justify" vertical="center" wrapText="1"/>
    </xf>
    <xf numFmtId="174" fontId="93" fillId="0" borderId="0" xfId="0" applyNumberFormat="1" applyFont="1" applyFill="1" applyAlignment="1">
      <alignment/>
    </xf>
    <xf numFmtId="174" fontId="97" fillId="0" borderId="0" xfId="0" applyNumberFormat="1" applyFont="1" applyFill="1" applyAlignment="1">
      <alignment horizontal="center"/>
    </xf>
    <xf numFmtId="4" fontId="6" fillId="0" borderId="0" xfId="0" applyNumberFormat="1" applyFont="1" applyFill="1" applyBorder="1" applyAlignment="1">
      <alignment horizontal="center" vertical="center"/>
    </xf>
    <xf numFmtId="174" fontId="6" fillId="0" borderId="0" xfId="0" applyNumberFormat="1" applyFont="1" applyFill="1" applyBorder="1" applyAlignment="1">
      <alignment horizontal="center" vertical="center"/>
    </xf>
    <xf numFmtId="174" fontId="93" fillId="0" borderId="0" xfId="0" applyNumberFormat="1" applyFont="1" applyFill="1" applyAlignment="1">
      <alignment horizontal="center" vertical="center"/>
    </xf>
    <xf numFmtId="174" fontId="97" fillId="0" borderId="0" xfId="0" applyNumberFormat="1" applyFont="1" applyFill="1" applyAlignment="1">
      <alignment/>
    </xf>
    <xf numFmtId="49" fontId="32" fillId="0" borderId="0" xfId="0" applyNumberFormat="1" applyFont="1" applyFill="1" applyBorder="1" applyAlignment="1">
      <alignment horizontal="justify" vertical="center" wrapText="1"/>
    </xf>
    <xf numFmtId="0" fontId="98" fillId="0" borderId="0" xfId="0" applyFont="1" applyFill="1" applyAlignment="1">
      <alignment/>
    </xf>
    <xf numFmtId="0" fontId="100" fillId="0" borderId="0" xfId="0" applyFont="1" applyFill="1" applyBorder="1" applyAlignment="1">
      <alignment horizontal="center"/>
    </xf>
    <xf numFmtId="49" fontId="25" fillId="0" borderId="0" xfId="0" applyNumberFormat="1" applyFont="1" applyFill="1" applyBorder="1" applyAlignment="1">
      <alignment horizontal="justify" vertical="center" wrapText="1"/>
    </xf>
    <xf numFmtId="174" fontId="69" fillId="0" borderId="0" xfId="0" applyNumberFormat="1" applyFont="1" applyFill="1" applyAlignment="1">
      <alignment/>
    </xf>
    <xf numFmtId="0" fontId="97" fillId="0" borderId="0" xfId="0" applyFont="1" applyFill="1" applyAlignment="1">
      <alignment wrapText="1"/>
    </xf>
    <xf numFmtId="174" fontId="101" fillId="0" borderId="0" xfId="0" applyNumberFormat="1" applyFont="1" applyFill="1" applyAlignment="1">
      <alignment/>
    </xf>
    <xf numFmtId="49" fontId="8" fillId="0" borderId="0" xfId="0" applyNumberFormat="1" applyFont="1" applyFill="1" applyBorder="1" applyAlignment="1">
      <alignment horizontal="center" wrapText="1"/>
    </xf>
    <xf numFmtId="174" fontId="98" fillId="0" borderId="0" xfId="0" applyNumberFormat="1" applyFont="1" applyFill="1" applyAlignment="1">
      <alignment/>
    </xf>
    <xf numFmtId="49" fontId="8" fillId="0" borderId="0" xfId="0" applyNumberFormat="1" applyFont="1" applyFill="1" applyBorder="1" applyAlignment="1">
      <alignment horizontal="justify" wrapText="1"/>
    </xf>
    <xf numFmtId="4" fontId="8" fillId="0" borderId="0" xfId="0" applyNumberFormat="1" applyFont="1" applyFill="1" applyBorder="1" applyAlignment="1">
      <alignment horizontal="center" wrapText="1"/>
    </xf>
    <xf numFmtId="174" fontId="8" fillId="0" borderId="0" xfId="0" applyNumberFormat="1" applyFont="1" applyFill="1" applyBorder="1" applyAlignment="1">
      <alignment horizontal="center" wrapText="1"/>
    </xf>
    <xf numFmtId="4" fontId="97" fillId="0" borderId="0" xfId="0" applyNumberFormat="1" applyFont="1" applyFill="1" applyBorder="1" applyAlignment="1">
      <alignment horizontal="center" vertical="center"/>
    </xf>
    <xf numFmtId="174" fontId="97" fillId="0" borderId="0" xfId="0" applyNumberFormat="1" applyFont="1" applyFill="1" applyBorder="1" applyAlignment="1">
      <alignment horizontal="center" vertical="center"/>
    </xf>
    <xf numFmtId="174" fontId="93" fillId="0" borderId="0" xfId="0" applyNumberFormat="1" applyFont="1" applyFill="1" applyAlignment="1">
      <alignment horizontal="center"/>
    </xf>
    <xf numFmtId="174" fontId="98" fillId="0" borderId="0" xfId="62" applyNumberFormat="1" applyFont="1" applyFill="1" applyAlignment="1">
      <alignment horizontal="center" vertical="center"/>
    </xf>
    <xf numFmtId="49" fontId="93" fillId="0" borderId="0" xfId="0" applyNumberFormat="1" applyFont="1" applyFill="1" applyBorder="1" applyAlignment="1">
      <alignment horizontal="center" vertical="center"/>
    </xf>
    <xf numFmtId="174" fontId="98" fillId="0" borderId="0" xfId="0" applyNumberFormat="1" applyFont="1" applyFill="1" applyAlignment="1">
      <alignment horizontal="center" vertical="center"/>
    </xf>
    <xf numFmtId="4" fontId="6" fillId="0" borderId="0" xfId="0" applyNumberFormat="1" applyFont="1" applyFill="1" applyBorder="1" applyAlignment="1">
      <alignment horizontal="center" vertical="center" wrapText="1"/>
    </xf>
    <xf numFmtId="174" fontId="8" fillId="0" borderId="0" xfId="0" applyNumberFormat="1" applyFont="1" applyFill="1" applyBorder="1" applyAlignment="1">
      <alignment horizontal="center" vertical="center"/>
    </xf>
    <xf numFmtId="165" fontId="8" fillId="0" borderId="0" xfId="0" applyNumberFormat="1" applyFont="1" applyFill="1" applyBorder="1" applyAlignment="1">
      <alignment horizontal="right" vertical="center"/>
    </xf>
    <xf numFmtId="4" fontId="20" fillId="0" borderId="0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Alignment="1">
      <alignment horizontal="right"/>
    </xf>
    <xf numFmtId="0" fontId="6" fillId="0" borderId="0" xfId="0" applyFont="1" applyAlignment="1">
      <alignment vertical="top" wrapText="1"/>
    </xf>
    <xf numFmtId="0" fontId="6" fillId="0" borderId="0" xfId="0" applyFont="1" applyFill="1" applyBorder="1" applyAlignment="1" applyProtection="1">
      <alignment horizontal="left" vertical="top" wrapText="1"/>
      <protection locked="0"/>
    </xf>
    <xf numFmtId="4" fontId="6" fillId="0" borderId="0" xfId="0" applyNumberFormat="1" applyFont="1" applyFill="1" applyBorder="1" applyAlignment="1" applyProtection="1">
      <alignment horizontal="center" vertical="top" wrapText="1" shrinkToFit="1"/>
      <protection locked="0"/>
    </xf>
    <xf numFmtId="0" fontId="6" fillId="0" borderId="10" xfId="0" applyFont="1" applyFill="1" applyBorder="1" applyAlignment="1" applyProtection="1">
      <alignment horizontal="center" vertical="top" wrapText="1"/>
      <protection locked="0"/>
    </xf>
    <xf numFmtId="4" fontId="6" fillId="0" borderId="10" xfId="0" applyNumberFormat="1" applyFont="1" applyFill="1" applyBorder="1" applyAlignment="1" applyProtection="1">
      <alignment horizontal="center" vertical="top" wrapText="1"/>
      <protection locked="0"/>
    </xf>
    <xf numFmtId="4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2" xfId="0" applyFont="1" applyFill="1" applyBorder="1" applyAlignment="1" applyProtection="1">
      <alignment horizontal="center" vertical="top" wrapText="1"/>
      <protection locked="0"/>
    </xf>
    <xf numFmtId="3" fontId="6" fillId="0" borderId="12" xfId="0" applyNumberFormat="1" applyFont="1" applyFill="1" applyBorder="1" applyAlignment="1" applyProtection="1">
      <alignment horizontal="center" vertical="top" wrapText="1"/>
      <protection locked="0"/>
    </xf>
    <xf numFmtId="3" fontId="6" fillId="0" borderId="11" xfId="0" applyNumberFormat="1" applyFont="1" applyBorder="1" applyAlignment="1">
      <alignment/>
    </xf>
    <xf numFmtId="49" fontId="6" fillId="0" borderId="15" xfId="0" applyNumberFormat="1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top" wrapText="1"/>
    </xf>
    <xf numFmtId="0" fontId="6" fillId="0" borderId="14" xfId="0" applyFont="1" applyBorder="1" applyAlignment="1" applyProtection="1">
      <alignment vertical="top" wrapText="1"/>
      <protection locked="0"/>
    </xf>
    <xf numFmtId="4" fontId="6" fillId="0" borderId="14" xfId="0" applyNumberFormat="1" applyFont="1" applyFill="1" applyBorder="1" applyAlignment="1" applyProtection="1">
      <alignment horizontal="center" vertical="top" wrapText="1"/>
      <protection locked="0"/>
    </xf>
    <xf numFmtId="0" fontId="6" fillId="0" borderId="14" xfId="0" applyFont="1" applyBorder="1" applyAlignment="1">
      <alignment horizontal="center" vertical="top"/>
    </xf>
    <xf numFmtId="0" fontId="6" fillId="0" borderId="14" xfId="0" applyFont="1" applyFill="1" applyBorder="1" applyAlignment="1">
      <alignment horizontal="center" vertical="top" wrapText="1"/>
    </xf>
    <xf numFmtId="49" fontId="9" fillId="0" borderId="14" xfId="0" applyNumberFormat="1" applyFont="1" applyBorder="1" applyAlignment="1">
      <alignment horizontal="center" vertical="top" wrapText="1"/>
    </xf>
    <xf numFmtId="0" fontId="9" fillId="0" borderId="14" xfId="0" applyFont="1" applyBorder="1" applyAlignment="1" applyProtection="1">
      <alignment horizontal="left" vertical="top" wrapText="1"/>
      <protection locked="0"/>
    </xf>
    <xf numFmtId="174" fontId="9" fillId="34" borderId="14" xfId="0" applyNumberFormat="1" applyFont="1" applyFill="1" applyBorder="1" applyAlignment="1" applyProtection="1">
      <alignment horizontal="center" vertical="top" wrapText="1"/>
      <protection locked="0"/>
    </xf>
    <xf numFmtId="49" fontId="6" fillId="0" borderId="14" xfId="0" applyNumberFormat="1" applyFont="1" applyBorder="1" applyAlignment="1">
      <alignment horizontal="center" vertical="top" wrapText="1"/>
    </xf>
    <xf numFmtId="174" fontId="6" fillId="34" borderId="14" xfId="0" applyNumberFormat="1" applyFont="1" applyFill="1" applyBorder="1" applyAlignment="1" applyProtection="1">
      <alignment horizontal="center" vertical="top" wrapText="1"/>
      <protection locked="0"/>
    </xf>
    <xf numFmtId="174" fontId="6" fillId="34" borderId="14" xfId="0" applyNumberFormat="1" applyFont="1" applyFill="1" applyBorder="1" applyAlignment="1">
      <alignment horizontal="center" vertical="top"/>
    </xf>
    <xf numFmtId="174" fontId="6" fillId="34" borderId="14" xfId="0" applyNumberFormat="1" applyFont="1" applyFill="1" applyBorder="1" applyAlignment="1">
      <alignment horizontal="center" vertical="top" wrapText="1"/>
    </xf>
    <xf numFmtId="49" fontId="9" fillId="0" borderId="14" xfId="0" applyNumberFormat="1" applyFont="1" applyFill="1" applyBorder="1" applyAlignment="1">
      <alignment horizontal="center" vertical="top" wrapText="1"/>
    </xf>
    <xf numFmtId="0" fontId="9" fillId="0" borderId="14" xfId="0" applyFont="1" applyFill="1" applyBorder="1" applyAlignment="1" applyProtection="1">
      <alignment vertical="top" wrapText="1"/>
      <protection locked="0"/>
    </xf>
    <xf numFmtId="49" fontId="6" fillId="0" borderId="14" xfId="0" applyNumberFormat="1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justify" vertical="top" wrapText="1"/>
    </xf>
    <xf numFmtId="0" fontId="9" fillId="0" borderId="14" xfId="0" applyFont="1" applyBorder="1" applyAlignment="1">
      <alignment vertical="top" wrapText="1"/>
    </xf>
    <xf numFmtId="174" fontId="9" fillId="34" borderId="14" xfId="0" applyNumberFormat="1" applyFont="1" applyFill="1" applyBorder="1" applyAlignment="1">
      <alignment horizontal="center" vertical="top" wrapText="1"/>
    </xf>
    <xf numFmtId="0" fontId="6" fillId="0" borderId="14" xfId="0" applyFont="1" applyBorder="1" applyAlignment="1">
      <alignment horizontal="justify" vertical="top" wrapText="1"/>
    </xf>
    <xf numFmtId="2" fontId="6" fillId="0" borderId="14" xfId="0" applyNumberFormat="1" applyFont="1" applyBorder="1" applyAlignment="1">
      <alignment vertical="top" wrapText="1"/>
    </xf>
    <xf numFmtId="174" fontId="6" fillId="34" borderId="14" xfId="62" applyNumberFormat="1" applyFont="1" applyFill="1" applyBorder="1" applyAlignment="1">
      <alignment horizontal="center" vertical="top"/>
    </xf>
    <xf numFmtId="0" fontId="6" fillId="0" borderId="14" xfId="54" applyFont="1" applyFill="1" applyBorder="1" applyAlignment="1" applyProtection="1">
      <alignment vertical="top" wrapText="1"/>
      <protection locked="0"/>
    </xf>
    <xf numFmtId="0" fontId="9" fillId="0" borderId="14" xfId="0" applyFont="1" applyFill="1" applyBorder="1" applyAlignment="1">
      <alignment vertical="top" wrapText="1"/>
    </xf>
    <xf numFmtId="0" fontId="6" fillId="0" borderId="14" xfId="0" applyFont="1" applyFill="1" applyBorder="1" applyAlignment="1">
      <alignment vertical="top" wrapText="1"/>
    </xf>
    <xf numFmtId="174" fontId="6" fillId="35" borderId="14" xfId="0" applyNumberFormat="1" applyFont="1" applyFill="1" applyBorder="1" applyAlignment="1">
      <alignment horizontal="center" vertical="top"/>
    </xf>
    <xf numFmtId="0" fontId="6" fillId="0" borderId="14" xfId="0" applyFont="1" applyFill="1" applyBorder="1" applyAlignment="1">
      <alignment horizontal="left" vertical="top" wrapText="1"/>
    </xf>
    <xf numFmtId="0" fontId="6" fillId="0" borderId="14" xfId="0" applyFont="1" applyBorder="1" applyAlignment="1">
      <alignment vertical="top" wrapText="1"/>
    </xf>
    <xf numFmtId="0" fontId="6" fillId="0" borderId="14" xfId="54" applyFont="1" applyFill="1" applyBorder="1" applyAlignment="1" applyProtection="1">
      <alignment horizontal="left" vertical="top" wrapText="1"/>
      <protection locked="0"/>
    </xf>
    <xf numFmtId="49" fontId="102" fillId="0" borderId="14" xfId="0" applyNumberFormat="1" applyFont="1" applyFill="1" applyBorder="1" applyAlignment="1">
      <alignment horizontal="center" vertical="top" wrapText="1"/>
    </xf>
    <xf numFmtId="0" fontId="102" fillId="0" borderId="14" xfId="0" applyFont="1" applyFill="1" applyBorder="1" applyAlignment="1">
      <alignment vertical="top" wrapText="1"/>
    </xf>
    <xf numFmtId="174" fontId="102" fillId="0" borderId="14" xfId="0" applyNumberFormat="1" applyFont="1" applyFill="1" applyBorder="1" applyAlignment="1" applyProtection="1">
      <alignment horizontal="center" vertical="top" wrapText="1"/>
      <protection locked="0"/>
    </xf>
    <xf numFmtId="174" fontId="102" fillId="34" borderId="14" xfId="0" applyNumberFormat="1" applyFont="1" applyFill="1" applyBorder="1" applyAlignment="1">
      <alignment horizontal="center" vertical="top"/>
    </xf>
    <xf numFmtId="174" fontId="102" fillId="34" borderId="14" xfId="0" applyNumberFormat="1" applyFont="1" applyFill="1" applyBorder="1" applyAlignment="1">
      <alignment horizontal="center" vertical="top" wrapText="1"/>
    </xf>
    <xf numFmtId="174" fontId="102" fillId="34" borderId="14" xfId="0" applyNumberFormat="1" applyFont="1" applyFill="1" applyBorder="1" applyAlignment="1" applyProtection="1">
      <alignment horizontal="center" vertical="top" wrapText="1"/>
      <protection locked="0"/>
    </xf>
    <xf numFmtId="0" fontId="102" fillId="0" borderId="14" xfId="0" applyFont="1" applyFill="1" applyBorder="1" applyAlignment="1" applyProtection="1">
      <alignment vertical="top" wrapText="1"/>
      <protection locked="0"/>
    </xf>
    <xf numFmtId="0" fontId="6" fillId="0" borderId="0" xfId="0" applyFont="1" applyFill="1" applyAlignment="1">
      <alignment vertical="top" wrapText="1"/>
    </xf>
    <xf numFmtId="0" fontId="102" fillId="0" borderId="0" xfId="0" applyFont="1" applyFill="1" applyAlignment="1">
      <alignment vertical="top" wrapText="1"/>
    </xf>
    <xf numFmtId="0" fontId="6" fillId="0" borderId="14" xfId="0" applyFont="1" applyFill="1" applyBorder="1" applyAlignment="1" applyProtection="1">
      <alignment horizontal="left" vertical="top" wrapText="1"/>
      <protection locked="0"/>
    </xf>
    <xf numFmtId="0" fontId="9" fillId="0" borderId="0" xfId="0" applyFont="1" applyFill="1" applyAlignment="1">
      <alignment vertical="top" wrapText="1"/>
    </xf>
    <xf numFmtId="174" fontId="6" fillId="0" borderId="14" xfId="0" applyNumberFormat="1" applyFont="1" applyFill="1" applyBorder="1" applyAlignment="1" applyProtection="1">
      <alignment horizontal="center" vertical="top" wrapText="1"/>
      <protection locked="0"/>
    </xf>
    <xf numFmtId="174" fontId="102" fillId="0" borderId="14" xfId="0" applyNumberFormat="1" applyFont="1" applyFill="1" applyBorder="1" applyAlignment="1">
      <alignment horizontal="center" vertical="top"/>
    </xf>
    <xf numFmtId="174" fontId="102" fillId="0" borderId="14" xfId="0" applyNumberFormat="1" applyFont="1" applyFill="1" applyBorder="1" applyAlignment="1">
      <alignment horizontal="center" vertical="top" wrapText="1"/>
    </xf>
    <xf numFmtId="49" fontId="102" fillId="34" borderId="14" xfId="0" applyNumberFormat="1" applyFont="1" applyFill="1" applyBorder="1" applyAlignment="1">
      <alignment horizontal="center" vertical="top" wrapText="1"/>
    </xf>
    <xf numFmtId="0" fontId="102" fillId="34" borderId="14" xfId="0" applyFont="1" applyFill="1" applyBorder="1" applyAlignment="1">
      <alignment vertical="top" wrapText="1"/>
    </xf>
    <xf numFmtId="0" fontId="103" fillId="34" borderId="0" xfId="0" applyFont="1" applyFill="1" applyAlignment="1">
      <alignment horizontal="center" vertical="top"/>
    </xf>
    <xf numFmtId="49" fontId="6" fillId="34" borderId="14" xfId="0" applyNumberFormat="1" applyFont="1" applyFill="1" applyBorder="1" applyAlignment="1">
      <alignment horizontal="center" vertical="top" wrapText="1"/>
    </xf>
    <xf numFmtId="0" fontId="6" fillId="34" borderId="14" xfId="0" applyFont="1" applyFill="1" applyBorder="1" applyAlignment="1">
      <alignment vertical="top" wrapText="1"/>
    </xf>
    <xf numFmtId="0" fontId="6" fillId="34" borderId="0" xfId="0" applyFont="1" applyFill="1" applyAlignment="1">
      <alignment vertical="top" wrapText="1"/>
    </xf>
    <xf numFmtId="0" fontId="6" fillId="34" borderId="14" xfId="0" applyFont="1" applyFill="1" applyBorder="1" applyAlignment="1" applyProtection="1">
      <alignment vertical="top" wrapText="1"/>
      <protection locked="0"/>
    </xf>
    <xf numFmtId="174" fontId="6" fillId="0" borderId="14" xfId="0" applyNumberFormat="1" applyFont="1" applyFill="1" applyBorder="1" applyAlignment="1">
      <alignment horizontal="center" vertical="top"/>
    </xf>
    <xf numFmtId="174" fontId="6" fillId="0" borderId="14" xfId="0" applyNumberFormat="1" applyFont="1" applyFill="1" applyBorder="1" applyAlignment="1">
      <alignment horizontal="center" vertical="top" wrapText="1"/>
    </xf>
    <xf numFmtId="174" fontId="9" fillId="0" borderId="14" xfId="0" applyNumberFormat="1" applyFont="1" applyFill="1" applyBorder="1" applyAlignment="1" applyProtection="1">
      <alignment horizontal="center" vertical="top" wrapText="1"/>
      <protection locked="0"/>
    </xf>
    <xf numFmtId="0" fontId="9" fillId="0" borderId="14" xfId="0" applyFont="1" applyFill="1" applyBorder="1" applyAlignment="1" applyProtection="1">
      <alignment horizontal="left" vertical="top" wrapText="1"/>
      <protection locked="0"/>
    </xf>
    <xf numFmtId="0" fontId="6" fillId="0" borderId="14" xfId="0" applyNumberFormat="1" applyFont="1" applyFill="1" applyBorder="1" applyAlignment="1" applyProtection="1">
      <alignment vertical="top" wrapText="1"/>
      <protection locked="0"/>
    </xf>
    <xf numFmtId="49" fontId="97" fillId="0" borderId="14" xfId="0" applyNumberFormat="1" applyFont="1" applyFill="1" applyBorder="1" applyAlignment="1">
      <alignment horizontal="center" vertical="top" wrapText="1"/>
    </xf>
    <xf numFmtId="49" fontId="104" fillId="0" borderId="14" xfId="0" applyNumberFormat="1" applyFont="1" applyFill="1" applyBorder="1" applyAlignment="1">
      <alignment horizontal="center" vertical="top" wrapText="1"/>
    </xf>
    <xf numFmtId="0" fontId="9" fillId="0" borderId="14" xfId="0" applyFont="1" applyFill="1" applyBorder="1" applyAlignment="1">
      <alignment horizontal="justify" vertical="top" wrapText="1"/>
    </xf>
    <xf numFmtId="0" fontId="102" fillId="0" borderId="14" xfId="0" applyFont="1" applyFill="1" applyBorder="1" applyAlignment="1" applyProtection="1">
      <alignment horizontal="left" vertical="top" wrapText="1"/>
      <protection locked="0"/>
    </xf>
    <xf numFmtId="174" fontId="102" fillId="9" borderId="14" xfId="0" applyNumberFormat="1" applyFont="1" applyFill="1" applyBorder="1" applyAlignment="1" applyProtection="1">
      <alignment horizontal="center" vertical="top" wrapText="1"/>
      <protection locked="0"/>
    </xf>
    <xf numFmtId="173" fontId="6" fillId="0" borderId="0" xfId="0" applyNumberFormat="1" applyFont="1" applyFill="1" applyBorder="1" applyAlignment="1">
      <alignment horizontal="justify" vertical="top" wrapText="1"/>
    </xf>
    <xf numFmtId="174" fontId="6" fillId="34" borderId="0" xfId="0" applyNumberFormat="1" applyFont="1" applyFill="1" applyAlignment="1">
      <alignment horizontal="center" vertical="top"/>
    </xf>
    <xf numFmtId="174" fontId="6" fillId="0" borderId="0" xfId="0" applyNumberFormat="1" applyFont="1" applyAlignment="1">
      <alignment horizontal="center" vertical="top"/>
    </xf>
    <xf numFmtId="174" fontId="6" fillId="0" borderId="0" xfId="0" applyNumberFormat="1" applyFont="1" applyFill="1" applyAlignment="1">
      <alignment horizontal="center" vertical="top" wrapText="1"/>
    </xf>
    <xf numFmtId="4" fontId="6" fillId="0" borderId="0" xfId="0" applyNumberFormat="1" applyFont="1" applyAlignment="1">
      <alignment/>
    </xf>
    <xf numFmtId="3" fontId="9" fillId="0" borderId="10" xfId="0" applyNumberFormat="1" applyFont="1" applyFill="1" applyBorder="1" applyAlignment="1" applyProtection="1">
      <alignment horizontal="center" vertical="top" wrapText="1"/>
      <protection locked="0"/>
    </xf>
    <xf numFmtId="3" fontId="6" fillId="0" borderId="10" xfId="0" applyNumberFormat="1" applyFont="1" applyFill="1" applyBorder="1" applyAlignment="1" applyProtection="1">
      <alignment horizontal="center" vertical="top" wrapText="1"/>
      <protection locked="0"/>
    </xf>
    <xf numFmtId="49" fontId="105" fillId="0" borderId="14" xfId="0" applyNumberFormat="1" applyFont="1" applyFill="1" applyBorder="1" applyAlignment="1">
      <alignment horizontal="center" vertical="top" wrapText="1"/>
    </xf>
    <xf numFmtId="0" fontId="105" fillId="0" borderId="14" xfId="0" applyFont="1" applyFill="1" applyBorder="1" applyAlignment="1">
      <alignment vertical="top" wrapText="1"/>
    </xf>
    <xf numFmtId="174" fontId="105" fillId="34" borderId="14" xfId="0" applyNumberFormat="1" applyFont="1" applyFill="1" applyBorder="1" applyAlignment="1" applyProtection="1">
      <alignment horizontal="center" vertical="top" wrapText="1"/>
      <protection locked="0"/>
    </xf>
    <xf numFmtId="174" fontId="105" fillId="34" borderId="14" xfId="0" applyNumberFormat="1" applyFont="1" applyFill="1" applyBorder="1" applyAlignment="1">
      <alignment horizontal="center" vertical="top" wrapText="1"/>
    </xf>
    <xf numFmtId="0" fontId="105" fillId="0" borderId="0" xfId="0" applyFont="1" applyFill="1" applyAlignment="1">
      <alignment vertical="top" wrapText="1"/>
    </xf>
    <xf numFmtId="0" fontId="105" fillId="0" borderId="14" xfId="0" applyFont="1" applyFill="1" applyBorder="1" applyAlignment="1" applyProtection="1">
      <alignment vertical="top" wrapText="1"/>
      <protection locked="0"/>
    </xf>
    <xf numFmtId="173" fontId="102" fillId="0" borderId="0" xfId="0" applyNumberFormat="1" applyFont="1" applyFill="1" applyBorder="1" applyAlignment="1">
      <alignment horizontal="justify" vertical="top" wrapText="1"/>
    </xf>
    <xf numFmtId="0" fontId="6" fillId="0" borderId="16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Fill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6" fillId="0" borderId="0" xfId="0" applyFont="1" applyBorder="1" applyAlignment="1">
      <alignment vertical="top"/>
    </xf>
    <xf numFmtId="49" fontId="6" fillId="0" borderId="0" xfId="0" applyNumberFormat="1" applyFont="1" applyBorder="1" applyAlignment="1">
      <alignment/>
    </xf>
    <xf numFmtId="165" fontId="6" fillId="0" borderId="0" xfId="0" applyNumberFormat="1" applyFont="1" applyBorder="1" applyAlignment="1">
      <alignment/>
    </xf>
    <xf numFmtId="0" fontId="6" fillId="0" borderId="16" xfId="0" applyFont="1" applyFill="1" applyBorder="1" applyAlignment="1">
      <alignment vertical="top"/>
    </xf>
    <xf numFmtId="49" fontId="6" fillId="0" borderId="16" xfId="0" applyNumberFormat="1" applyFont="1" applyFill="1" applyBorder="1" applyAlignment="1">
      <alignment vertical="top"/>
    </xf>
    <xf numFmtId="49" fontId="6" fillId="0" borderId="12" xfId="0" applyNumberFormat="1" applyFont="1" applyFill="1" applyBorder="1" applyAlignment="1">
      <alignment vertical="top"/>
    </xf>
    <xf numFmtId="0" fontId="9" fillId="0" borderId="18" xfId="0" applyFont="1" applyFill="1" applyBorder="1" applyAlignment="1">
      <alignment vertical="top"/>
    </xf>
    <xf numFmtId="49" fontId="9" fillId="0" borderId="18" xfId="0" applyNumberFormat="1" applyFont="1" applyFill="1" applyBorder="1" applyAlignment="1">
      <alignment vertical="top"/>
    </xf>
    <xf numFmtId="49" fontId="9" fillId="0" borderId="13" xfId="0" applyNumberFormat="1" applyFont="1" applyFill="1" applyBorder="1" applyAlignment="1">
      <alignment vertical="top"/>
    </xf>
    <xf numFmtId="1" fontId="6" fillId="0" borderId="13" xfId="0" applyNumberFormat="1" applyFont="1" applyFill="1" applyBorder="1" applyAlignment="1">
      <alignment horizontal="center" vertical="top"/>
    </xf>
    <xf numFmtId="1" fontId="6" fillId="0" borderId="10" xfId="0" applyNumberFormat="1" applyFont="1" applyFill="1" applyBorder="1" applyAlignment="1">
      <alignment horizontal="center" vertical="top"/>
    </xf>
    <xf numFmtId="1" fontId="6" fillId="0" borderId="10" xfId="0" applyNumberFormat="1" applyFont="1" applyFill="1" applyBorder="1" applyAlignment="1">
      <alignment horizontal="center" vertical="top" wrapText="1"/>
    </xf>
    <xf numFmtId="4" fontId="9" fillId="0" borderId="0" xfId="0" applyNumberFormat="1" applyFont="1" applyFill="1" applyBorder="1" applyAlignment="1">
      <alignment horizontal="center" wrapText="1"/>
    </xf>
    <xf numFmtId="49" fontId="6" fillId="0" borderId="0" xfId="0" applyNumberFormat="1" applyFont="1" applyFill="1" applyBorder="1" applyAlignment="1">
      <alignment horizontal="center" vertical="center"/>
    </xf>
    <xf numFmtId="174" fontId="0" fillId="0" borderId="0" xfId="0" applyNumberFormat="1" applyFont="1" applyFill="1" applyBorder="1" applyAlignment="1">
      <alignment/>
    </xf>
    <xf numFmtId="4" fontId="6" fillId="35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/>
    </xf>
    <xf numFmtId="174" fontId="6" fillId="0" borderId="0" xfId="0" applyNumberFormat="1" applyFont="1" applyFill="1" applyBorder="1" applyAlignment="1">
      <alignment/>
    </xf>
    <xf numFmtId="4" fontId="6" fillId="2" borderId="0" xfId="0" applyNumberFormat="1" applyFont="1" applyFill="1" applyBorder="1" applyAlignment="1">
      <alignment horizontal="center"/>
    </xf>
    <xf numFmtId="4" fontId="9" fillId="0" borderId="0" xfId="0" applyNumberFormat="1" applyFont="1" applyFill="1" applyBorder="1" applyAlignment="1">
      <alignment horizontal="center"/>
    </xf>
    <xf numFmtId="4" fontId="6" fillId="35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49" fontId="6" fillId="0" borderId="0" xfId="0" applyNumberFormat="1" applyFont="1" applyFill="1" applyAlignment="1">
      <alignment/>
    </xf>
    <xf numFmtId="174" fontId="6" fillId="0" borderId="0" xfId="0" applyNumberFormat="1" applyFont="1" applyFill="1" applyAlignment="1">
      <alignment/>
    </xf>
    <xf numFmtId="174" fontId="3" fillId="0" borderId="0" xfId="0" applyNumberFormat="1" applyFont="1" applyFill="1" applyAlignment="1">
      <alignment/>
    </xf>
    <xf numFmtId="0" fontId="9" fillId="0" borderId="19" xfId="54" applyFont="1" applyFill="1" applyBorder="1" applyAlignment="1">
      <alignment horizontal="center" wrapText="1"/>
      <protection/>
    </xf>
    <xf numFmtId="0" fontId="0" fillId="0" borderId="0" xfId="0" applyAlignment="1">
      <alignment wrapText="1"/>
    </xf>
    <xf numFmtId="174" fontId="9" fillId="0" borderId="14" xfId="0" applyNumberFormat="1" applyFont="1" applyFill="1" applyBorder="1" applyAlignment="1">
      <alignment horizontal="center" vertical="top"/>
    </xf>
    <xf numFmtId="174" fontId="9" fillId="0" borderId="14" xfId="0" applyNumberFormat="1" applyFont="1" applyFill="1" applyBorder="1" applyAlignment="1">
      <alignment horizontal="center" vertical="top" wrapText="1"/>
    </xf>
    <xf numFmtId="49" fontId="9" fillId="0" borderId="10" xfId="0" applyNumberFormat="1" applyFont="1" applyFill="1" applyBorder="1" applyAlignment="1">
      <alignment horizontal="center" vertical="top" wrapText="1"/>
    </xf>
    <xf numFmtId="174" fontId="6" fillId="35" borderId="0" xfId="0" applyNumberFormat="1" applyFont="1" applyFill="1" applyBorder="1" applyAlignment="1">
      <alignment horizontal="center" wrapText="1"/>
    </xf>
    <xf numFmtId="174" fontId="102" fillId="35" borderId="14" xfId="0" applyNumberFormat="1" applyFont="1" applyFill="1" applyBorder="1" applyAlignment="1">
      <alignment horizontal="center" vertical="top"/>
    </xf>
    <xf numFmtId="0" fontId="106" fillId="0" borderId="0" xfId="0" applyFont="1" applyFill="1" applyBorder="1" applyAlignment="1">
      <alignment/>
    </xf>
    <xf numFmtId="4" fontId="9" fillId="0" borderId="11" xfId="54" applyNumberFormat="1" applyFont="1" applyFill="1" applyBorder="1" applyAlignment="1">
      <alignment horizontal="right"/>
      <protection/>
    </xf>
    <xf numFmtId="4" fontId="9" fillId="0" borderId="0" xfId="54" applyNumberFormat="1" applyFont="1" applyFill="1" applyBorder="1" applyAlignment="1">
      <alignment horizontal="center"/>
      <protection/>
    </xf>
    <xf numFmtId="4" fontId="6" fillId="0" borderId="0" xfId="54" applyNumberFormat="1" applyFont="1" applyFill="1" applyBorder="1" applyAlignment="1">
      <alignment/>
      <protection/>
    </xf>
    <xf numFmtId="0" fontId="16" fillId="0" borderId="0" xfId="0" applyFont="1" applyAlignment="1">
      <alignment/>
    </xf>
    <xf numFmtId="165" fontId="6" fillId="0" borderId="20" xfId="0" applyNumberFormat="1" applyFont="1" applyBorder="1" applyAlignment="1">
      <alignment horizontal="right" wrapText="1"/>
    </xf>
    <xf numFmtId="0" fontId="9" fillId="0" borderId="10" xfId="0" applyFont="1" applyFill="1" applyBorder="1" applyAlignment="1">
      <alignment wrapText="1"/>
    </xf>
    <xf numFmtId="0" fontId="9" fillId="0" borderId="16" xfId="54" applyFont="1" applyFill="1" applyBorder="1" applyAlignment="1">
      <alignment horizontal="left" wrapText="1"/>
      <protection/>
    </xf>
    <xf numFmtId="4" fontId="9" fillId="0" borderId="11" xfId="0" applyNumberFormat="1" applyFont="1" applyBorder="1" applyAlignment="1">
      <alignment/>
    </xf>
    <xf numFmtId="2" fontId="9" fillId="0" borderId="0" xfId="0" applyNumberFormat="1" applyFont="1" applyBorder="1" applyAlignment="1">
      <alignment/>
    </xf>
    <xf numFmtId="2" fontId="9" fillId="0" borderId="21" xfId="0" applyNumberFormat="1" applyFont="1" applyBorder="1" applyAlignment="1">
      <alignment/>
    </xf>
    <xf numFmtId="0" fontId="6" fillId="0" borderId="22" xfId="0" applyFont="1" applyBorder="1" applyAlignment="1">
      <alignment wrapText="1"/>
    </xf>
    <xf numFmtId="4" fontId="6" fillId="0" borderId="0" xfId="0" applyNumberFormat="1" applyFont="1" applyBorder="1" applyAlignment="1">
      <alignment/>
    </xf>
    <xf numFmtId="2" fontId="6" fillId="0" borderId="0" xfId="0" applyNumberFormat="1" applyFont="1" applyBorder="1" applyAlignment="1">
      <alignment/>
    </xf>
    <xf numFmtId="2" fontId="6" fillId="0" borderId="21" xfId="0" applyNumberFormat="1" applyFont="1" applyBorder="1" applyAlignment="1">
      <alignment/>
    </xf>
    <xf numFmtId="0" fontId="6" fillId="0" borderId="18" xfId="0" applyFont="1" applyBorder="1" applyAlignment="1">
      <alignment wrapText="1"/>
    </xf>
    <xf numFmtId="4" fontId="6" fillId="0" borderId="20" xfId="0" applyNumberFormat="1" applyFont="1" applyBorder="1" applyAlignment="1">
      <alignment/>
    </xf>
    <xf numFmtId="0" fontId="6" fillId="0" borderId="20" xfId="0" applyFont="1" applyBorder="1" applyAlignment="1">
      <alignment/>
    </xf>
    <xf numFmtId="4" fontId="6" fillId="0" borderId="17" xfId="0" applyNumberFormat="1" applyFont="1" applyFill="1" applyBorder="1" applyAlignment="1">
      <alignment/>
    </xf>
    <xf numFmtId="2" fontId="6" fillId="35" borderId="0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6" fillId="0" borderId="0" xfId="0" applyFont="1" applyFill="1" applyBorder="1" applyAlignment="1">
      <alignment/>
    </xf>
    <xf numFmtId="0" fontId="9" fillId="0" borderId="20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vertical="center" wrapText="1"/>
    </xf>
    <xf numFmtId="0" fontId="9" fillId="0" borderId="10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>
      <alignment wrapText="1" shrinkToFit="1"/>
    </xf>
    <xf numFmtId="0" fontId="24" fillId="0" borderId="10" xfId="0" applyFont="1" applyFill="1" applyBorder="1" applyAlignment="1" applyProtection="1">
      <alignment horizontal="center" vertical="center" wrapText="1"/>
      <protection locked="0"/>
    </xf>
    <xf numFmtId="0" fontId="24" fillId="0" borderId="10" xfId="0" applyFont="1" applyFill="1" applyBorder="1" applyAlignment="1" applyProtection="1">
      <alignment horizontal="center" vertical="center"/>
      <protection locked="0"/>
    </xf>
    <xf numFmtId="0" fontId="23" fillId="0" borderId="0" xfId="0" applyFont="1" applyFill="1" applyAlignment="1">
      <alignment wrapText="1" shrinkToFit="1"/>
    </xf>
    <xf numFmtId="0" fontId="38" fillId="0" borderId="14" xfId="0" applyFont="1" applyFill="1" applyBorder="1" applyAlignment="1">
      <alignment horizontal="center" vertical="top" wrapText="1"/>
    </xf>
    <xf numFmtId="0" fontId="38" fillId="34" borderId="14" xfId="0" applyFont="1" applyFill="1" applyBorder="1" applyAlignment="1">
      <alignment horizontal="center" vertical="top" wrapText="1"/>
    </xf>
    <xf numFmtId="0" fontId="39" fillId="34" borderId="14" xfId="0" applyFont="1" applyFill="1" applyBorder="1" applyAlignment="1">
      <alignment vertical="top" wrapText="1"/>
    </xf>
    <xf numFmtId="3" fontId="39" fillId="34" borderId="14" xfId="0" applyNumberFormat="1" applyFont="1" applyFill="1" applyBorder="1" applyAlignment="1">
      <alignment vertical="top" wrapText="1"/>
    </xf>
    <xf numFmtId="0" fontId="40" fillId="34" borderId="14" xfId="0" applyFont="1" applyFill="1" applyBorder="1" applyAlignment="1">
      <alignment vertical="top" wrapText="1"/>
    </xf>
    <xf numFmtId="0" fontId="39" fillId="34" borderId="14" xfId="0" applyFont="1" applyFill="1" applyBorder="1" applyAlignment="1">
      <alignment horizontal="left" vertical="top" wrapText="1"/>
    </xf>
    <xf numFmtId="0" fontId="107" fillId="34" borderId="14" xfId="0" applyFont="1" applyFill="1" applyBorder="1" applyAlignment="1">
      <alignment vertical="top" wrapText="1"/>
    </xf>
    <xf numFmtId="0" fontId="39" fillId="34" borderId="14" xfId="0" applyFont="1" applyFill="1" applyBorder="1" applyAlignment="1">
      <alignment horizontal="justify" vertical="top" wrapText="1"/>
    </xf>
    <xf numFmtId="0" fontId="7" fillId="34" borderId="14" xfId="0" applyFont="1" applyFill="1" applyBorder="1" applyAlignment="1">
      <alignment vertical="top" wrapText="1"/>
    </xf>
    <xf numFmtId="0" fontId="108" fillId="34" borderId="14" xfId="0" applyFont="1" applyFill="1" applyBorder="1" applyAlignment="1">
      <alignment vertical="top"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justify" vertical="center" wrapText="1"/>
    </xf>
    <xf numFmtId="0" fontId="107" fillId="34" borderId="14" xfId="0" applyFont="1" applyFill="1" applyBorder="1" applyAlignment="1">
      <alignment wrapText="1"/>
    </xf>
    <xf numFmtId="0" fontId="108" fillId="0" borderId="14" xfId="0" applyFont="1" applyBorder="1" applyAlignment="1">
      <alignment vertical="top" wrapText="1"/>
    </xf>
    <xf numFmtId="0" fontId="109" fillId="34" borderId="14" xfId="0" applyFont="1" applyFill="1" applyBorder="1" applyAlignment="1">
      <alignment vertical="top" wrapText="1"/>
    </xf>
    <xf numFmtId="0" fontId="41" fillId="0" borderId="0" xfId="0" applyFont="1" applyFill="1" applyAlignment="1">
      <alignment horizontal="center"/>
    </xf>
    <xf numFmtId="0" fontId="42" fillId="0" borderId="0" xfId="0" applyFont="1" applyFill="1" applyBorder="1" applyAlignment="1">
      <alignment vertical="top" wrapText="1" shrinkToFit="1"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174" fontId="6" fillId="35" borderId="14" xfId="0" applyNumberFormat="1" applyFont="1" applyFill="1" applyBorder="1" applyAlignment="1" applyProtection="1">
      <alignment horizontal="center" vertical="top" wrapText="1"/>
      <protection locked="0"/>
    </xf>
    <xf numFmtId="174" fontId="0" fillId="0" borderId="0" xfId="0" applyNumberFormat="1" applyFont="1" applyAlignment="1">
      <alignment horizontal="center" vertical="top"/>
    </xf>
    <xf numFmtId="174" fontId="0" fillId="0" borderId="0" xfId="0" applyNumberFormat="1" applyAlignment="1">
      <alignment/>
    </xf>
    <xf numFmtId="0" fontId="9" fillId="0" borderId="12" xfId="54" applyFont="1" applyFill="1" applyBorder="1" applyAlignment="1">
      <alignment horizontal="center" wrapText="1"/>
      <protection/>
    </xf>
    <xf numFmtId="165" fontId="6" fillId="0" borderId="0" xfId="0" applyNumberFormat="1" applyFont="1" applyBorder="1" applyAlignment="1">
      <alignment horizontal="right" wrapText="1"/>
    </xf>
    <xf numFmtId="0" fontId="11" fillId="0" borderId="12" xfId="54" applyFont="1" applyFill="1" applyBorder="1" applyAlignment="1">
      <alignment horizontal="center" wrapText="1"/>
      <protection/>
    </xf>
    <xf numFmtId="165" fontId="9" fillId="0" borderId="11" xfId="0" applyNumberFormat="1" applyFont="1" applyBorder="1" applyAlignment="1">
      <alignment/>
    </xf>
    <xf numFmtId="165" fontId="9" fillId="0" borderId="11" xfId="54" applyNumberFormat="1" applyFont="1" applyFill="1" applyBorder="1" applyAlignment="1">
      <alignment horizontal="right" wrapText="1"/>
      <protection/>
    </xf>
    <xf numFmtId="43" fontId="9" fillId="0" borderId="15" xfId="62" applyFont="1" applyBorder="1" applyAlignment="1">
      <alignment/>
    </xf>
    <xf numFmtId="0" fontId="11" fillId="0" borderId="22" xfId="54" applyFont="1" applyFill="1" applyBorder="1" applyAlignment="1">
      <alignment wrapText="1"/>
      <protection/>
    </xf>
    <xf numFmtId="0" fontId="16" fillId="0" borderId="21" xfId="0" applyFont="1" applyBorder="1" applyAlignment="1">
      <alignment/>
    </xf>
    <xf numFmtId="0" fontId="6" fillId="0" borderId="22" xfId="54" applyFont="1" applyBorder="1" applyAlignment="1">
      <alignment wrapText="1"/>
      <protection/>
    </xf>
    <xf numFmtId="165" fontId="16" fillId="0" borderId="0" xfId="0" applyNumberFormat="1" applyFont="1" applyBorder="1" applyAlignment="1">
      <alignment/>
    </xf>
    <xf numFmtId="43" fontId="6" fillId="0" borderId="21" xfId="62" applyFont="1" applyFill="1" applyBorder="1" applyAlignment="1">
      <alignment/>
    </xf>
    <xf numFmtId="0" fontId="6" fillId="0" borderId="22" xfId="0" applyFont="1" applyBorder="1" applyAlignment="1">
      <alignment/>
    </xf>
    <xf numFmtId="43" fontId="6" fillId="0" borderId="21" xfId="62" applyFont="1" applyBorder="1" applyAlignment="1">
      <alignment/>
    </xf>
    <xf numFmtId="0" fontId="6" fillId="0" borderId="18" xfId="0" applyFont="1" applyBorder="1" applyAlignment="1">
      <alignment/>
    </xf>
    <xf numFmtId="43" fontId="6" fillId="0" borderId="17" xfId="62" applyFont="1" applyBorder="1" applyAlignment="1">
      <alignment/>
    </xf>
    <xf numFmtId="0" fontId="21" fillId="0" borderId="22" xfId="0" applyFont="1" applyFill="1" applyBorder="1" applyAlignment="1">
      <alignment wrapText="1"/>
    </xf>
    <xf numFmtId="174" fontId="6" fillId="0" borderId="12" xfId="0" applyNumberFormat="1" applyFont="1" applyBorder="1" applyAlignment="1">
      <alignment/>
    </xf>
    <xf numFmtId="174" fontId="6" fillId="33" borderId="12" xfId="0" applyNumberFormat="1" applyFont="1" applyFill="1" applyBorder="1" applyAlignment="1">
      <alignment/>
    </xf>
    <xf numFmtId="174" fontId="6" fillId="33" borderId="16" xfId="0" applyNumberFormat="1" applyFont="1" applyFill="1" applyBorder="1" applyAlignment="1">
      <alignment/>
    </xf>
    <xf numFmtId="174" fontId="6" fillId="0" borderId="23" xfId="0" applyNumberFormat="1" applyFont="1" applyBorder="1" applyAlignment="1">
      <alignment/>
    </xf>
    <xf numFmtId="174" fontId="9" fillId="0" borderId="23" xfId="0" applyNumberFormat="1" applyFont="1" applyBorder="1" applyAlignment="1">
      <alignment/>
    </xf>
    <xf numFmtId="174" fontId="9" fillId="0" borderId="22" xfId="0" applyNumberFormat="1" applyFont="1" applyBorder="1" applyAlignment="1">
      <alignment/>
    </xf>
    <xf numFmtId="0" fontId="6" fillId="0" borderId="18" xfId="54" applyFont="1" applyBorder="1" applyAlignment="1">
      <alignment wrapText="1"/>
      <protection/>
    </xf>
    <xf numFmtId="174" fontId="6" fillId="0" borderId="13" xfId="0" applyNumberFormat="1" applyFont="1" applyBorder="1" applyAlignment="1">
      <alignment/>
    </xf>
    <xf numFmtId="174" fontId="6" fillId="0" borderId="18" xfId="0" applyNumberFormat="1" applyFont="1" applyBorder="1" applyAlignment="1">
      <alignment/>
    </xf>
    <xf numFmtId="4" fontId="6" fillId="34" borderId="13" xfId="0" applyNumberFormat="1" applyFont="1" applyFill="1" applyBorder="1" applyAlignment="1">
      <alignment/>
    </xf>
    <xf numFmtId="179" fontId="6" fillId="34" borderId="17" xfId="0" applyNumberFormat="1" applyFont="1" applyFill="1" applyBorder="1" applyAlignment="1">
      <alignment/>
    </xf>
    <xf numFmtId="174" fontId="0" fillId="0" borderId="22" xfId="0" applyNumberFormat="1" applyFill="1" applyBorder="1" applyAlignment="1">
      <alignment/>
    </xf>
    <xf numFmtId="0" fontId="6" fillId="33" borderId="0" xfId="54" applyFont="1" applyFill="1" applyBorder="1" applyAlignment="1">
      <alignment/>
      <protection/>
    </xf>
    <xf numFmtId="174" fontId="6" fillId="0" borderId="15" xfId="0" applyNumberFormat="1" applyFont="1" applyFill="1" applyBorder="1" applyAlignment="1">
      <alignment/>
    </xf>
    <xf numFmtId="174" fontId="6" fillId="0" borderId="21" xfId="0" applyNumberFormat="1" applyFont="1" applyFill="1" applyBorder="1" applyAlignment="1">
      <alignment/>
    </xf>
    <xf numFmtId="4" fontId="6" fillId="0" borderId="0" xfId="0" applyNumberFormat="1" applyFont="1" applyAlignment="1">
      <alignment horizontal="right"/>
    </xf>
    <xf numFmtId="0" fontId="6" fillId="0" borderId="0" xfId="0" applyFont="1" applyAlignment="1">
      <alignment/>
    </xf>
    <xf numFmtId="4" fontId="6" fillId="0" borderId="0" xfId="0" applyNumberFormat="1" applyFont="1" applyAlignment="1">
      <alignment horizontal="right" wrapText="1"/>
    </xf>
    <xf numFmtId="0" fontId="0" fillId="0" borderId="0" xfId="0" applyAlignment="1">
      <alignment horizontal="right" wrapText="1"/>
    </xf>
    <xf numFmtId="0" fontId="6" fillId="0" borderId="12" xfId="0" applyFont="1" applyBorder="1" applyAlignment="1">
      <alignment horizontal="center" vertical="top" wrapText="1"/>
    </xf>
    <xf numFmtId="0" fontId="6" fillId="0" borderId="24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16" fillId="0" borderId="0" xfId="0" applyFont="1" applyAlignment="1">
      <alignment wrapText="1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Fill="1" applyBorder="1" applyAlignment="1" applyProtection="1">
      <alignment horizontal="center" vertical="top" wrapText="1"/>
      <protection locked="0"/>
    </xf>
    <xf numFmtId="4" fontId="6" fillId="0" borderId="10" xfId="0" applyNumberFormat="1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top" wrapText="1"/>
    </xf>
    <xf numFmtId="4" fontId="6" fillId="0" borderId="0" xfId="0" applyNumberFormat="1" applyFont="1" applyFill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0" fontId="6" fillId="0" borderId="0" xfId="0" applyFont="1" applyFill="1" applyAlignment="1">
      <alignment horizontal="right" vertical="top" wrapText="1"/>
    </xf>
    <xf numFmtId="0" fontId="6" fillId="0" borderId="0" xfId="0" applyFont="1" applyFill="1" applyAlignment="1">
      <alignment horizontal="center" vertical="top"/>
    </xf>
    <xf numFmtId="0" fontId="9" fillId="0" borderId="0" xfId="0" applyFont="1" applyFill="1" applyAlignment="1">
      <alignment horizontal="center" vertical="top" wrapText="1"/>
    </xf>
    <xf numFmtId="49" fontId="9" fillId="0" borderId="0" xfId="0" applyNumberFormat="1" applyFont="1" applyFill="1" applyAlignment="1">
      <alignment horizontal="center" vertical="top" wrapText="1"/>
    </xf>
    <xf numFmtId="4" fontId="6" fillId="0" borderId="0" xfId="0" applyNumberFormat="1" applyFont="1" applyFill="1" applyAlignment="1">
      <alignment horizontal="right" vertical="top"/>
    </xf>
    <xf numFmtId="0" fontId="6" fillId="0" borderId="0" xfId="0" applyFont="1" applyFill="1" applyAlignment="1">
      <alignment horizontal="right" vertical="top"/>
    </xf>
    <xf numFmtId="4" fontId="9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6" fillId="0" borderId="0" xfId="0" applyFont="1" applyAlignment="1">
      <alignment horizontal="right"/>
    </xf>
    <xf numFmtId="0" fontId="6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wrapText="1"/>
    </xf>
    <xf numFmtId="0" fontId="9" fillId="0" borderId="0" xfId="0" applyFont="1" applyAlignment="1">
      <alignment horizontal="center"/>
    </xf>
    <xf numFmtId="0" fontId="6" fillId="0" borderId="0" xfId="0" applyFont="1" applyAlignment="1">
      <alignment horizontal="right" wrapText="1"/>
    </xf>
    <xf numFmtId="0" fontId="0" fillId="0" borderId="0" xfId="0" applyAlignment="1">
      <alignment wrapText="1"/>
    </xf>
    <xf numFmtId="0" fontId="6" fillId="0" borderId="25" xfId="0" applyFont="1" applyBorder="1" applyAlignment="1">
      <alignment horizontal="center" wrapText="1"/>
    </xf>
    <xf numFmtId="0" fontId="6" fillId="0" borderId="19" xfId="0" applyFont="1" applyBorder="1" applyAlignment="1">
      <alignment wrapText="1"/>
    </xf>
    <xf numFmtId="0" fontId="6" fillId="0" borderId="18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6" fillId="0" borderId="0" xfId="0" applyFont="1" applyFill="1" applyAlignment="1">
      <alignment horizontal="right" wrapText="1"/>
    </xf>
    <xf numFmtId="0" fontId="6" fillId="0" borderId="0" xfId="0" applyFont="1" applyFill="1" applyAlignment="1">
      <alignment wrapText="1"/>
    </xf>
    <xf numFmtId="0" fontId="69" fillId="0" borderId="0" xfId="0" applyFont="1" applyFill="1" applyAlignment="1">
      <alignment wrapText="1"/>
    </xf>
    <xf numFmtId="173" fontId="18" fillId="0" borderId="0" xfId="0" applyNumberFormat="1" applyFont="1" applyFill="1" applyAlignment="1">
      <alignment horizontal="center" vertical="center" wrapText="1"/>
    </xf>
    <xf numFmtId="0" fontId="69" fillId="0" borderId="0" xfId="0" applyFont="1" applyFill="1" applyAlignment="1">
      <alignment horizontal="right" wrapText="1"/>
    </xf>
    <xf numFmtId="49" fontId="9" fillId="0" borderId="10" xfId="0" applyNumberFormat="1" applyFont="1" applyFill="1" applyBorder="1" applyAlignment="1">
      <alignment horizontal="center" vertical="top" wrapText="1"/>
    </xf>
    <xf numFmtId="49" fontId="9" fillId="0" borderId="12" xfId="0" applyNumberFormat="1" applyFont="1" applyFill="1" applyBorder="1" applyAlignment="1">
      <alignment horizontal="center" vertical="top" wrapText="1"/>
    </xf>
    <xf numFmtId="49" fontId="9" fillId="0" borderId="13" xfId="0" applyNumberFormat="1" applyFont="1" applyFill="1" applyBorder="1" applyAlignment="1">
      <alignment horizontal="center" vertical="top" wrapText="1"/>
    </xf>
    <xf numFmtId="4" fontId="22" fillId="0" borderId="0" xfId="0" applyNumberFormat="1" applyFont="1" applyFill="1" applyBorder="1" applyAlignment="1">
      <alignment horizontal="center" wrapText="1"/>
    </xf>
    <xf numFmtId="0" fontId="0" fillId="0" borderId="0" xfId="0" applyFill="1" applyAlignment="1">
      <alignment wrapText="1"/>
    </xf>
    <xf numFmtId="173" fontId="18" fillId="0" borderId="0" xfId="53" applyNumberFormat="1" applyFont="1" applyFill="1" applyAlignment="1">
      <alignment horizontal="center" vertical="center" wrapText="1"/>
      <protection/>
    </xf>
    <xf numFmtId="173" fontId="18" fillId="0" borderId="0" xfId="53" applyNumberFormat="1" applyFont="1" applyFill="1" applyBorder="1" applyAlignment="1">
      <alignment horizontal="center" vertical="center" wrapText="1"/>
      <protection/>
    </xf>
    <xf numFmtId="49" fontId="25" fillId="0" borderId="10" xfId="0" applyNumberFormat="1" applyFont="1" applyFill="1" applyBorder="1" applyAlignment="1">
      <alignment horizontal="center" vertical="top" wrapText="1"/>
    </xf>
    <xf numFmtId="49" fontId="25" fillId="0" borderId="12" xfId="0" applyNumberFormat="1" applyFont="1" applyFill="1" applyBorder="1" applyAlignment="1">
      <alignment horizontal="center" vertical="top" wrapText="1"/>
    </xf>
    <xf numFmtId="49" fontId="25" fillId="0" borderId="13" xfId="0" applyNumberFormat="1" applyFont="1" applyFill="1" applyBorder="1" applyAlignment="1">
      <alignment horizontal="center" vertical="top" wrapText="1"/>
    </xf>
    <xf numFmtId="0" fontId="38" fillId="34" borderId="14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38" fillId="0" borderId="14" xfId="0" applyFont="1" applyFill="1" applyBorder="1" applyAlignment="1">
      <alignment horizontal="center" vertical="top" wrapText="1"/>
    </xf>
    <xf numFmtId="0" fontId="38" fillId="34" borderId="14" xfId="0" applyFont="1" applyFill="1" applyBorder="1" applyAlignment="1">
      <alignment vertical="top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54" applyFont="1" applyFill="1" applyBorder="1" applyAlignment="1">
      <alignment horizontal="center" wrapText="1"/>
      <protection/>
    </xf>
    <xf numFmtId="0" fontId="6" fillId="0" borderId="0" xfId="0" applyFont="1" applyAlignment="1">
      <alignment wrapText="1"/>
    </xf>
    <xf numFmtId="0" fontId="9" fillId="0" borderId="0" xfId="54" applyNumberFormat="1" applyFont="1" applyFill="1" applyBorder="1" applyAlignment="1">
      <alignment horizontal="center" wrapText="1" shrinkToFit="1"/>
      <protection/>
    </xf>
    <xf numFmtId="0" fontId="16" fillId="0" borderId="0" xfId="0" applyFont="1" applyAlignment="1">
      <alignment horizontal="center" wrapText="1" shrinkToFit="1"/>
    </xf>
    <xf numFmtId="0" fontId="16" fillId="0" borderId="0" xfId="0" applyFont="1" applyAlignment="1">
      <alignment/>
    </xf>
    <xf numFmtId="0" fontId="9" fillId="0" borderId="0" xfId="0" applyFont="1" applyFill="1" applyBorder="1" applyAlignment="1">
      <alignment horizontal="center" wrapText="1"/>
    </xf>
    <xf numFmtId="0" fontId="43" fillId="0" borderId="0" xfId="0" applyFont="1" applyAlignment="1">
      <alignment horizontal="center" wrapText="1"/>
    </xf>
    <xf numFmtId="0" fontId="9" fillId="0" borderId="12" xfId="54" applyFont="1" applyFill="1" applyBorder="1" applyAlignment="1">
      <alignment horizontal="center" wrapText="1"/>
      <protection/>
    </xf>
    <xf numFmtId="0" fontId="0" fillId="0" borderId="13" xfId="0" applyBorder="1" applyAlignment="1">
      <alignment wrapText="1"/>
    </xf>
    <xf numFmtId="0" fontId="9" fillId="0" borderId="25" xfId="54" applyFont="1" applyFill="1" applyBorder="1" applyAlignment="1">
      <alignment horizontal="center" wrapText="1"/>
      <protection/>
    </xf>
    <xf numFmtId="0" fontId="0" fillId="0" borderId="19" xfId="0" applyFont="1" applyBorder="1" applyAlignment="1">
      <alignment horizontal="center" wrapText="1"/>
    </xf>
    <xf numFmtId="0" fontId="9" fillId="0" borderId="25" xfId="54" applyFont="1" applyFill="1" applyBorder="1" applyAlignment="1">
      <alignment wrapText="1"/>
      <protection/>
    </xf>
    <xf numFmtId="0" fontId="9" fillId="0" borderId="19" xfId="54" applyFont="1" applyFill="1" applyBorder="1" applyAlignment="1">
      <alignment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inelnik\Documents\NetSpeakerphone\Received%20Files\3-31-4-3%20(&#1050;&#1086;&#1074;&#1088;&#1080;&#1075;&#1080;&#1085;&#1072;%20&#1051;_&#1060;_)\&#1055;&#1088;&#1080;&#1083;&#1086;&#1078;&#1077;&#1085;&#1080;&#1103;%20&#1082;%20&#1087;&#1088;&#1086;&#1077;&#1082;&#1090;&#1091;%20&#1088;&#1077;&#1096;&#1077;&#1085;&#1080;&#1103;%202015-2017%20&#1089;%20&#1092;&#1086;&#1088;&#1084;&#1091;&#1083;&#1072;&#1084;&#108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ходы 1"/>
      <sheetName val="доходы(2)"/>
      <sheetName val="расходы 2015"/>
      <sheetName val="расх 2016-2017 годы"/>
      <sheetName val="источники 5"/>
      <sheetName val="источ (6)"/>
      <sheetName val="программные 2015"/>
      <sheetName val="програм2016-2017"/>
      <sheetName val="администрат (9)"/>
      <sheetName val="адм источ(10)"/>
      <sheetName val="норматив (11)"/>
      <sheetName val="струк (12)"/>
      <sheetName val="мун долг (13)"/>
      <sheetName val="прил 14 (1)дотац РК"/>
      <sheetName val="прил14(2)дотация"/>
      <sheetName val="прил14 (3)"/>
      <sheetName val="прил14(4)"/>
      <sheetName val="прил 14 (5)"/>
      <sheetName val="газифик 14 (6)"/>
      <sheetName val="прил 14(7)"/>
      <sheetName val="безопасн 14(8)"/>
      <sheetName val="прил 14(9)"/>
      <sheetName val="прил14(10)"/>
      <sheetName val="админ 14 (11)"/>
      <sheetName val="админ14 (12)"/>
      <sheetName val="прил 14(13)"/>
      <sheetName val="прил 15(1)"/>
      <sheetName val="прил 15(2)"/>
      <sheetName val="прил 15(3)"/>
      <sheetName val="прил 15(4)"/>
      <sheetName val="прил 15(5)"/>
      <sheetName val="прил 15(6)"/>
      <sheetName val="прил 15(7)"/>
      <sheetName val="прил 15 (8)"/>
      <sheetName val="прил 15(9)"/>
      <sheetName val="прил 15(10)"/>
    </sheetNames>
    <sheetDataSet>
      <sheetData sheetId="2">
        <row r="103">
          <cell r="E103">
            <v>0</v>
          </cell>
        </row>
        <row r="162">
          <cell r="E162">
            <v>0</v>
          </cell>
        </row>
        <row r="292">
          <cell r="E292">
            <v>0</v>
          </cell>
        </row>
        <row r="332">
          <cell r="E332">
            <v>0</v>
          </cell>
        </row>
        <row r="335">
          <cell r="E335">
            <v>0</v>
          </cell>
        </row>
      </sheetData>
      <sheetData sheetId="3">
        <row r="17">
          <cell r="G17">
            <v>808.461</v>
          </cell>
          <cell r="J17">
            <v>808.461</v>
          </cell>
        </row>
        <row r="19">
          <cell r="G19">
            <v>375.502</v>
          </cell>
          <cell r="J19">
            <v>375.502</v>
          </cell>
        </row>
        <row r="20">
          <cell r="G20">
            <v>31</v>
          </cell>
          <cell r="J20">
            <v>31.258</v>
          </cell>
        </row>
        <row r="25">
          <cell r="G25">
            <v>2100</v>
          </cell>
          <cell r="J25">
            <v>2100</v>
          </cell>
        </row>
        <row r="27">
          <cell r="G27">
            <v>200</v>
          </cell>
          <cell r="J27">
            <v>200</v>
          </cell>
        </row>
        <row r="29">
          <cell r="G29">
            <v>400</v>
          </cell>
          <cell r="J29">
            <v>400</v>
          </cell>
        </row>
        <row r="32">
          <cell r="G32">
            <v>788.6</v>
          </cell>
          <cell r="J32">
            <v>788.6</v>
          </cell>
        </row>
        <row r="34">
          <cell r="G34">
            <v>50</v>
          </cell>
          <cell r="J34">
            <v>50</v>
          </cell>
        </row>
        <row r="37">
          <cell r="G37">
            <v>830</v>
          </cell>
          <cell r="J37">
            <v>830</v>
          </cell>
        </row>
        <row r="39">
          <cell r="G39">
            <v>113</v>
          </cell>
          <cell r="J39">
            <v>113</v>
          </cell>
        </row>
        <row r="41">
          <cell r="G41">
            <v>1200</v>
          </cell>
          <cell r="J41">
            <v>1200</v>
          </cell>
        </row>
        <row r="50">
          <cell r="G50">
            <v>400</v>
          </cell>
          <cell r="J50">
            <v>400</v>
          </cell>
        </row>
        <row r="53">
          <cell r="G53">
            <v>40</v>
          </cell>
          <cell r="J53">
            <v>40</v>
          </cell>
        </row>
        <row r="54">
          <cell r="G54">
            <v>130</v>
          </cell>
          <cell r="J54">
            <v>130</v>
          </cell>
        </row>
        <row r="55">
          <cell r="G55">
            <v>230</v>
          </cell>
          <cell r="J55">
            <v>230</v>
          </cell>
        </row>
        <row r="59">
          <cell r="G59">
            <v>5</v>
          </cell>
          <cell r="J59">
            <v>5</v>
          </cell>
        </row>
        <row r="61">
          <cell r="G61">
            <v>5</v>
          </cell>
          <cell r="J61">
            <v>5</v>
          </cell>
        </row>
        <row r="64">
          <cell r="G64">
            <v>10</v>
          </cell>
          <cell r="J64">
            <v>10</v>
          </cell>
        </row>
        <row r="66">
          <cell r="G66">
            <v>4136</v>
          </cell>
          <cell r="J66">
            <v>4136</v>
          </cell>
        </row>
        <row r="69">
          <cell r="G69">
            <v>70</v>
          </cell>
          <cell r="J69">
            <v>70</v>
          </cell>
        </row>
        <row r="72">
          <cell r="G72">
            <v>23538.572</v>
          </cell>
          <cell r="J72">
            <v>23528.572</v>
          </cell>
        </row>
        <row r="73">
          <cell r="G73">
            <v>4110.816</v>
          </cell>
          <cell r="J73">
            <v>3994.674</v>
          </cell>
        </row>
        <row r="74">
          <cell r="G74">
            <v>16</v>
          </cell>
          <cell r="J74">
            <v>16</v>
          </cell>
        </row>
        <row r="82">
          <cell r="G82">
            <v>150</v>
          </cell>
          <cell r="J82">
            <v>150</v>
          </cell>
        </row>
        <row r="84">
          <cell r="G84">
            <v>50</v>
          </cell>
          <cell r="J84">
            <v>50</v>
          </cell>
        </row>
        <row r="86">
          <cell r="G86">
            <v>300</v>
          </cell>
          <cell r="J86">
            <v>300</v>
          </cell>
        </row>
        <row r="88">
          <cell r="G88">
            <v>400</v>
          </cell>
          <cell r="J88">
            <v>400</v>
          </cell>
        </row>
        <row r="91">
          <cell r="G91">
            <v>100</v>
          </cell>
          <cell r="J91">
            <v>100</v>
          </cell>
        </row>
        <row r="95">
          <cell r="G95">
            <v>1712.6</v>
          </cell>
          <cell r="J95">
            <v>1712.6</v>
          </cell>
        </row>
        <row r="97">
          <cell r="G97">
            <v>78.5</v>
          </cell>
        </row>
        <row r="105">
          <cell r="G105">
            <v>0</v>
          </cell>
          <cell r="J105">
            <v>0</v>
          </cell>
        </row>
        <row r="106">
          <cell r="G106">
            <v>0</v>
          </cell>
          <cell r="J106">
            <v>0</v>
          </cell>
        </row>
        <row r="107">
          <cell r="G107">
            <v>0</v>
          </cell>
          <cell r="J107">
            <v>0</v>
          </cell>
        </row>
        <row r="109">
          <cell r="G109">
            <v>1500</v>
          </cell>
          <cell r="J109">
            <v>1500</v>
          </cell>
        </row>
        <row r="111">
          <cell r="G111">
            <v>310</v>
          </cell>
          <cell r="J111">
            <v>310</v>
          </cell>
        </row>
        <row r="112">
          <cell r="G112">
            <v>3657.563</v>
          </cell>
          <cell r="J112">
            <v>3657.563</v>
          </cell>
        </row>
        <row r="113">
          <cell r="G113">
            <v>70</v>
          </cell>
        </row>
        <row r="118">
          <cell r="G118">
            <v>200</v>
          </cell>
          <cell r="J118">
            <v>200</v>
          </cell>
        </row>
        <row r="120">
          <cell r="G120">
            <v>32</v>
          </cell>
          <cell r="J120">
            <v>32</v>
          </cell>
        </row>
        <row r="124">
          <cell r="G124">
            <v>68.2</v>
          </cell>
          <cell r="J124">
            <v>68.2</v>
          </cell>
        </row>
        <row r="128">
          <cell r="G128">
            <v>11833.6</v>
          </cell>
          <cell r="J128">
            <v>11813.4</v>
          </cell>
        </row>
        <row r="133">
          <cell r="G133">
            <v>78.7</v>
          </cell>
          <cell r="J133">
            <v>78.7</v>
          </cell>
        </row>
        <row r="135">
          <cell r="G135">
            <v>230</v>
          </cell>
          <cell r="J135">
            <v>260</v>
          </cell>
        </row>
        <row r="139">
          <cell r="G139">
            <v>126</v>
          </cell>
          <cell r="J139">
            <v>126</v>
          </cell>
        </row>
        <row r="141">
          <cell r="G141">
            <v>14260.66</v>
          </cell>
          <cell r="J141">
            <v>14310.57</v>
          </cell>
        </row>
        <row r="143">
          <cell r="G143">
            <v>119.3</v>
          </cell>
          <cell r="J143">
            <v>119.3</v>
          </cell>
        </row>
        <row r="148">
          <cell r="G148">
            <v>18.6</v>
          </cell>
          <cell r="J148">
            <v>18.6</v>
          </cell>
        </row>
        <row r="150">
          <cell r="G150">
            <v>2079.535</v>
          </cell>
          <cell r="J150">
            <v>2091.632</v>
          </cell>
        </row>
        <row r="153">
          <cell r="G153">
            <v>23233.6</v>
          </cell>
          <cell r="J153">
            <v>23383.1</v>
          </cell>
        </row>
        <row r="155">
          <cell r="G155">
            <v>400</v>
          </cell>
          <cell r="J155">
            <v>400</v>
          </cell>
        </row>
        <row r="157">
          <cell r="G157">
            <v>195.6</v>
          </cell>
          <cell r="J157">
            <v>195.6</v>
          </cell>
        </row>
        <row r="159">
          <cell r="G159">
            <v>164.1</v>
          </cell>
          <cell r="J159">
            <v>164.1</v>
          </cell>
        </row>
        <row r="168">
          <cell r="G168">
            <v>1172.035</v>
          </cell>
          <cell r="J168">
            <v>1172.035</v>
          </cell>
        </row>
        <row r="169">
          <cell r="J169">
            <v>10</v>
          </cell>
        </row>
        <row r="171">
          <cell r="G171">
            <v>1150.847</v>
          </cell>
          <cell r="J171">
            <v>1150.847</v>
          </cell>
        </row>
        <row r="172">
          <cell r="G172">
            <v>521.11</v>
          </cell>
          <cell r="J172">
            <v>536.408</v>
          </cell>
        </row>
        <row r="173">
          <cell r="G173">
            <v>1</v>
          </cell>
          <cell r="J173">
            <v>1</v>
          </cell>
        </row>
        <row r="176">
          <cell r="G176">
            <v>10618.391</v>
          </cell>
          <cell r="J176">
            <v>10619.091</v>
          </cell>
        </row>
        <row r="180">
          <cell r="G180">
            <v>363.5</v>
          </cell>
          <cell r="J180">
            <v>363.5</v>
          </cell>
        </row>
        <row r="185">
          <cell r="G185">
            <v>306</v>
          </cell>
          <cell r="J185">
            <v>306</v>
          </cell>
        </row>
        <row r="191">
          <cell r="J191">
            <v>21.6</v>
          </cell>
        </row>
        <row r="193">
          <cell r="G193">
            <v>3000</v>
          </cell>
          <cell r="J193">
            <v>3000</v>
          </cell>
        </row>
        <row r="203">
          <cell r="G203">
            <v>2000</v>
          </cell>
          <cell r="J203">
            <v>1000</v>
          </cell>
        </row>
        <row r="205">
          <cell r="G205">
            <v>500</v>
          </cell>
        </row>
        <row r="207">
          <cell r="G207">
            <v>3074.4</v>
          </cell>
          <cell r="J207">
            <v>3038.1</v>
          </cell>
        </row>
        <row r="209">
          <cell r="G209">
            <v>1229.4</v>
          </cell>
          <cell r="J209">
            <v>1229.6</v>
          </cell>
        </row>
        <row r="211">
          <cell r="G211">
            <v>5861.7</v>
          </cell>
          <cell r="J211">
            <v>5861.7</v>
          </cell>
        </row>
        <row r="215">
          <cell r="G215">
            <v>26048.899</v>
          </cell>
          <cell r="J215">
            <v>9655.237</v>
          </cell>
        </row>
        <row r="217">
          <cell r="G217">
            <v>5000</v>
          </cell>
          <cell r="J217">
            <v>5000</v>
          </cell>
        </row>
        <row r="219">
          <cell r="G219">
            <v>13230.361</v>
          </cell>
          <cell r="J219">
            <v>7920.863</v>
          </cell>
        </row>
        <row r="220">
          <cell r="G220">
            <v>3332.911</v>
          </cell>
          <cell r="J220">
            <v>1491.362</v>
          </cell>
        </row>
        <row r="232">
          <cell r="G232">
            <v>5449.459</v>
          </cell>
          <cell r="J232">
            <v>5449.459</v>
          </cell>
        </row>
        <row r="233">
          <cell r="G233">
            <v>298.775</v>
          </cell>
          <cell r="J233">
            <v>220.76</v>
          </cell>
        </row>
        <row r="249">
          <cell r="G249">
            <v>39369.9</v>
          </cell>
          <cell r="J249">
            <v>39369.9</v>
          </cell>
        </row>
        <row r="251">
          <cell r="G251">
            <v>725</v>
          </cell>
          <cell r="J251">
            <v>725</v>
          </cell>
        </row>
        <row r="255">
          <cell r="G255">
            <v>15</v>
          </cell>
          <cell r="J255">
            <v>15</v>
          </cell>
        </row>
        <row r="257">
          <cell r="G257">
            <v>80</v>
          </cell>
          <cell r="J257">
            <v>80</v>
          </cell>
        </row>
        <row r="258">
          <cell r="G258">
            <v>306</v>
          </cell>
          <cell r="J258">
            <v>306</v>
          </cell>
        </row>
        <row r="260">
          <cell r="G260">
            <v>94.5</v>
          </cell>
          <cell r="J260">
            <v>94.5</v>
          </cell>
        </row>
        <row r="262">
          <cell r="G262">
            <v>90864.4</v>
          </cell>
          <cell r="J262">
            <v>90864.4</v>
          </cell>
        </row>
        <row r="264">
          <cell r="G264">
            <v>4663.6</v>
          </cell>
          <cell r="J264">
            <v>4663.6</v>
          </cell>
        </row>
        <row r="267">
          <cell r="G267">
            <v>49186.7</v>
          </cell>
          <cell r="J267">
            <v>49186.7</v>
          </cell>
        </row>
        <row r="269">
          <cell r="G269">
            <v>1546.9</v>
          </cell>
          <cell r="J269">
            <v>1546.9</v>
          </cell>
        </row>
        <row r="273">
          <cell r="G273">
            <v>2619.7</v>
          </cell>
          <cell r="J273">
            <v>2619.7</v>
          </cell>
        </row>
        <row r="275">
          <cell r="J275">
            <v>600</v>
          </cell>
        </row>
        <row r="277">
          <cell r="G277">
            <v>1160</v>
          </cell>
          <cell r="J277">
            <v>1160</v>
          </cell>
        </row>
        <row r="281">
          <cell r="G281">
            <v>10.9</v>
          </cell>
          <cell r="J281">
            <v>10.9</v>
          </cell>
        </row>
        <row r="283">
          <cell r="G283">
            <v>35.9</v>
          </cell>
          <cell r="J283">
            <v>35.9</v>
          </cell>
        </row>
        <row r="284">
          <cell r="G284">
            <v>459</v>
          </cell>
          <cell r="J284">
            <v>459</v>
          </cell>
        </row>
        <row r="286">
          <cell r="G286">
            <v>135</v>
          </cell>
          <cell r="J286">
            <v>135</v>
          </cell>
        </row>
        <row r="288">
          <cell r="G288">
            <v>150572.2</v>
          </cell>
          <cell r="J288">
            <v>150572.2</v>
          </cell>
        </row>
        <row r="290">
          <cell r="G290">
            <v>540.8</v>
          </cell>
          <cell r="J290">
            <v>540.8</v>
          </cell>
        </row>
        <row r="293">
          <cell r="G293">
            <v>6</v>
          </cell>
          <cell r="J293">
            <v>6</v>
          </cell>
        </row>
        <row r="295">
          <cell r="G295">
            <v>800</v>
          </cell>
          <cell r="J295">
            <v>800</v>
          </cell>
        </row>
        <row r="297">
          <cell r="G297">
            <v>9</v>
          </cell>
          <cell r="J297">
            <v>9</v>
          </cell>
        </row>
        <row r="299">
          <cell r="G299">
            <v>187.5</v>
          </cell>
          <cell r="J299">
            <v>187.5</v>
          </cell>
        </row>
        <row r="303">
          <cell r="G303">
            <v>192</v>
          </cell>
          <cell r="J303">
            <v>192</v>
          </cell>
        </row>
        <row r="305">
          <cell r="G305">
            <v>761.1</v>
          </cell>
          <cell r="J305">
            <v>761.1</v>
          </cell>
        </row>
        <row r="307">
          <cell r="G307">
            <v>20853.4</v>
          </cell>
          <cell r="J307">
            <v>20853.4</v>
          </cell>
        </row>
        <row r="309">
          <cell r="G309">
            <v>554.6</v>
          </cell>
        </row>
        <row r="311">
          <cell r="G311">
            <v>115</v>
          </cell>
          <cell r="J311">
            <v>115</v>
          </cell>
        </row>
        <row r="316">
          <cell r="G316">
            <v>554.7</v>
          </cell>
          <cell r="J316">
            <v>554.7</v>
          </cell>
        </row>
        <row r="318">
          <cell r="G318">
            <v>645.3</v>
          </cell>
          <cell r="J318">
            <v>645.3</v>
          </cell>
        </row>
        <row r="322">
          <cell r="G322">
            <v>27.5</v>
          </cell>
          <cell r="J322">
            <v>27.5</v>
          </cell>
        </row>
        <row r="325">
          <cell r="G325">
            <v>21.1</v>
          </cell>
          <cell r="J325">
            <v>21.1</v>
          </cell>
        </row>
        <row r="328">
          <cell r="G328">
            <v>13828.528</v>
          </cell>
          <cell r="J328">
            <v>13828.528</v>
          </cell>
        </row>
        <row r="329">
          <cell r="G329">
            <v>3417.6</v>
          </cell>
          <cell r="J329">
            <v>3417.6</v>
          </cell>
        </row>
        <row r="330">
          <cell r="G330">
            <v>2</v>
          </cell>
          <cell r="J330">
            <v>2</v>
          </cell>
        </row>
        <row r="338">
          <cell r="G338">
            <v>30</v>
          </cell>
          <cell r="J338">
            <v>30</v>
          </cell>
        </row>
        <row r="340">
          <cell r="G340">
            <v>6063</v>
          </cell>
          <cell r="J340">
            <v>6324</v>
          </cell>
        </row>
        <row r="360">
          <cell r="G360">
            <v>6000</v>
          </cell>
        </row>
        <row r="373">
          <cell r="G373">
            <v>9518.349</v>
          </cell>
          <cell r="J373">
            <v>9518.349</v>
          </cell>
        </row>
        <row r="374">
          <cell r="G374">
            <v>572.1</v>
          </cell>
          <cell r="J374">
            <v>531.6</v>
          </cell>
        </row>
        <row r="375">
          <cell r="G375">
            <v>3.1</v>
          </cell>
          <cell r="J375">
            <v>3.1</v>
          </cell>
        </row>
        <row r="377">
          <cell r="G377">
            <v>653.2</v>
          </cell>
          <cell r="J377">
            <v>632.5</v>
          </cell>
        </row>
        <row r="381">
          <cell r="G381">
            <v>856</v>
          </cell>
          <cell r="J381">
            <v>856</v>
          </cell>
        </row>
        <row r="383">
          <cell r="G383">
            <v>700</v>
          </cell>
          <cell r="J383">
            <v>550</v>
          </cell>
        </row>
        <row r="392">
          <cell r="G392">
            <v>1173.4</v>
          </cell>
          <cell r="J392">
            <v>1119.6</v>
          </cell>
        </row>
        <row r="396">
          <cell r="G396">
            <v>4.5</v>
          </cell>
          <cell r="J396">
            <v>4.5</v>
          </cell>
        </row>
        <row r="398">
          <cell r="G398">
            <v>4.5</v>
          </cell>
          <cell r="J398">
            <v>4.5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312"/>
  <sheetViews>
    <sheetView view="pageBreakPreview" zoomScaleNormal="75" zoomScaleSheetLayoutView="100" workbookViewId="0" topLeftCell="A2">
      <selection activeCell="J13" sqref="J13"/>
    </sheetView>
  </sheetViews>
  <sheetFormatPr defaultColWidth="9.00390625" defaultRowHeight="12.75"/>
  <cols>
    <col min="1" max="1" width="4.00390625" style="1" customWidth="1"/>
    <col min="2" max="2" width="5.125" style="1" customWidth="1"/>
    <col min="3" max="3" width="9.375" style="1" customWidth="1"/>
    <col min="4" max="4" width="5.75390625" style="1" customWidth="1"/>
    <col min="5" max="5" width="7.875" style="1" customWidth="1"/>
    <col min="6" max="6" width="6.125" style="1" customWidth="1"/>
    <col min="7" max="7" width="79.625" style="1" customWidth="1"/>
    <col min="8" max="8" width="17.75390625" style="158" hidden="1" customWidth="1"/>
    <col min="9" max="9" width="15.375" style="0" hidden="1" customWidth="1"/>
    <col min="10" max="10" width="15.75390625" style="7" bestFit="1" customWidth="1"/>
    <col min="11" max="11" width="14.25390625" style="167" customWidth="1"/>
    <col min="12" max="12" width="9.125" style="144" customWidth="1"/>
    <col min="15" max="15" width="9.25390625" style="0" bestFit="1" customWidth="1"/>
    <col min="16" max="16" width="11.00390625" style="0" bestFit="1" customWidth="1"/>
  </cols>
  <sheetData>
    <row r="1" ht="18.75" hidden="1"/>
    <row r="2" spans="1:10" ht="18.75">
      <c r="A2" s="43"/>
      <c r="B2" s="43"/>
      <c r="C2" s="43"/>
      <c r="D2" s="43"/>
      <c r="E2" s="43"/>
      <c r="F2" s="43"/>
      <c r="G2" s="527" t="s">
        <v>173</v>
      </c>
      <c r="H2" s="527"/>
      <c r="I2" s="527"/>
      <c r="J2" s="527"/>
    </row>
    <row r="3" spans="1:10" ht="16.5" customHeight="1">
      <c r="A3" s="43"/>
      <c r="B3" s="43"/>
      <c r="C3" s="43"/>
      <c r="D3" s="43"/>
      <c r="E3" s="43"/>
      <c r="F3" s="43"/>
      <c r="G3" s="529" t="s">
        <v>847</v>
      </c>
      <c r="H3" s="530"/>
      <c r="I3" s="530"/>
      <c r="J3" s="530"/>
    </row>
    <row r="4" spans="1:10" ht="16.5" customHeight="1">
      <c r="A4" s="43"/>
      <c r="B4" s="43"/>
      <c r="C4" s="43"/>
      <c r="D4" s="43"/>
      <c r="E4" s="43"/>
      <c r="F4" s="43"/>
      <c r="G4" s="529" t="s">
        <v>848</v>
      </c>
      <c r="H4" s="530"/>
      <c r="I4" s="530"/>
      <c r="J4" s="530"/>
    </row>
    <row r="5" spans="1:10" ht="16.5" customHeight="1">
      <c r="A5" s="43"/>
      <c r="B5" s="43"/>
      <c r="C5" s="43"/>
      <c r="D5" s="43"/>
      <c r="E5" s="43"/>
      <c r="F5" s="43"/>
      <c r="G5" s="529" t="s">
        <v>1142</v>
      </c>
      <c r="H5" s="530"/>
      <c r="I5" s="530"/>
      <c r="J5" s="530"/>
    </row>
    <row r="6" spans="1:10" ht="18.75">
      <c r="A6" s="43"/>
      <c r="B6" s="43"/>
      <c r="C6" s="43"/>
      <c r="D6" s="43"/>
      <c r="E6" s="43"/>
      <c r="F6" s="43"/>
      <c r="G6" s="317"/>
      <c r="H6" s="317"/>
      <c r="I6" s="159"/>
      <c r="J6" s="159"/>
    </row>
    <row r="7" spans="1:10" ht="18.75">
      <c r="A7" s="43"/>
      <c r="B7" s="43"/>
      <c r="C7" s="43"/>
      <c r="D7" s="43"/>
      <c r="E7" s="43"/>
      <c r="F7" s="43"/>
      <c r="G7" s="527" t="s">
        <v>173</v>
      </c>
      <c r="H7" s="527"/>
      <c r="I7" s="528"/>
      <c r="J7" s="528"/>
    </row>
    <row r="8" spans="1:10" ht="18.75">
      <c r="A8" s="43"/>
      <c r="B8" s="43"/>
      <c r="C8" s="43"/>
      <c r="D8" s="43"/>
      <c r="E8" s="43"/>
      <c r="F8" s="43"/>
      <c r="G8" s="527" t="s">
        <v>174</v>
      </c>
      <c r="H8" s="527"/>
      <c r="I8" s="528"/>
      <c r="J8" s="528"/>
    </row>
    <row r="9" spans="1:10" ht="18.75">
      <c r="A9" s="43"/>
      <c r="B9" s="43"/>
      <c r="C9" s="43"/>
      <c r="D9" s="43"/>
      <c r="E9" s="43"/>
      <c r="F9" s="43"/>
      <c r="G9" s="527" t="s">
        <v>171</v>
      </c>
      <c r="H9" s="527"/>
      <c r="I9" s="528"/>
      <c r="J9" s="528"/>
    </row>
    <row r="10" spans="1:10" ht="18.75">
      <c r="A10" s="43"/>
      <c r="B10" s="43"/>
      <c r="C10" s="43"/>
      <c r="D10" s="43"/>
      <c r="E10" s="43"/>
      <c r="F10" s="43"/>
      <c r="G10" s="527" t="s">
        <v>843</v>
      </c>
      <c r="H10" s="527"/>
      <c r="I10" s="528"/>
      <c r="J10" s="528"/>
    </row>
    <row r="11" spans="1:10" ht="18.75">
      <c r="A11" s="43"/>
      <c r="B11" s="43"/>
      <c r="C11" s="43"/>
      <c r="D11" s="43"/>
      <c r="E11" s="43"/>
      <c r="F11" s="43"/>
      <c r="G11" s="317"/>
      <c r="H11" s="317"/>
      <c r="I11" s="159"/>
      <c r="J11" s="159"/>
    </row>
    <row r="12" spans="1:9" ht="18.75">
      <c r="A12" s="534" t="s">
        <v>102</v>
      </c>
      <c r="B12" s="534"/>
      <c r="C12" s="534"/>
      <c r="D12" s="534"/>
      <c r="E12" s="534"/>
      <c r="F12" s="534"/>
      <c r="G12" s="534"/>
      <c r="H12" s="534"/>
      <c r="I12" s="43"/>
    </row>
    <row r="13" spans="1:9" ht="18.75">
      <c r="A13" s="534" t="s">
        <v>796</v>
      </c>
      <c r="B13" s="534"/>
      <c r="C13" s="534"/>
      <c r="D13" s="534"/>
      <c r="E13" s="534"/>
      <c r="F13" s="534"/>
      <c r="G13" s="534"/>
      <c r="H13" s="534"/>
      <c r="I13" s="43"/>
    </row>
    <row r="14" spans="1:9" ht="18.75">
      <c r="A14" s="318"/>
      <c r="B14" s="318"/>
      <c r="C14" s="318"/>
      <c r="D14" s="318"/>
      <c r="E14" s="318"/>
      <c r="F14" s="318"/>
      <c r="G14" s="319"/>
      <c r="H14" s="320"/>
      <c r="I14" s="43"/>
    </row>
    <row r="15" spans="1:10" ht="37.5">
      <c r="A15" s="532"/>
      <c r="B15" s="532"/>
      <c r="C15" s="532"/>
      <c r="D15" s="532"/>
      <c r="E15" s="532"/>
      <c r="F15" s="533"/>
      <c r="G15" s="321" t="s">
        <v>46</v>
      </c>
      <c r="H15" s="322" t="s">
        <v>172</v>
      </c>
      <c r="I15" s="46" t="s">
        <v>175</v>
      </c>
      <c r="J15" s="323" t="s">
        <v>172</v>
      </c>
    </row>
    <row r="16" spans="1:11" ht="18.75">
      <c r="A16" s="531">
        <v>1</v>
      </c>
      <c r="B16" s="531"/>
      <c r="C16" s="531"/>
      <c r="D16" s="531"/>
      <c r="E16" s="531"/>
      <c r="F16" s="531"/>
      <c r="G16" s="324">
        <v>2</v>
      </c>
      <c r="H16" s="325">
        <v>3</v>
      </c>
      <c r="I16" s="326"/>
      <c r="J16" s="327">
        <v>3</v>
      </c>
      <c r="K16" s="168"/>
    </row>
    <row r="17" spans="1:11" ht="18.75">
      <c r="A17" s="328"/>
      <c r="B17" s="328"/>
      <c r="C17" s="328"/>
      <c r="D17" s="328"/>
      <c r="E17" s="328"/>
      <c r="F17" s="328"/>
      <c r="G17" s="329"/>
      <c r="H17" s="330"/>
      <c r="I17" s="331"/>
      <c r="J17" s="332"/>
      <c r="K17" s="168"/>
    </row>
    <row r="18" spans="1:11" ht="18.75">
      <c r="A18" s="333" t="s">
        <v>48</v>
      </c>
      <c r="B18" s="333" t="s">
        <v>49</v>
      </c>
      <c r="C18" s="333" t="s">
        <v>50</v>
      </c>
      <c r="D18" s="333" t="s">
        <v>49</v>
      </c>
      <c r="E18" s="333" t="s">
        <v>51</v>
      </c>
      <c r="F18" s="333" t="s">
        <v>47</v>
      </c>
      <c r="G18" s="334" t="s">
        <v>35</v>
      </c>
      <c r="H18" s="335">
        <f>SUM(H20,H33,H26,H54,H58,H70,H85,H96,H47,H77,,H116)</f>
        <v>219563.18999999997</v>
      </c>
      <c r="I18" s="335">
        <f>SUM(I20,I33,I26,I54,I58,I70,I85,I96,I47,I77,,I116)</f>
        <v>15508.490000000002</v>
      </c>
      <c r="J18" s="335">
        <f>SUM(J20,J33,J26,J54,J58,J70,J85,J96,J47,J77,,J116)</f>
        <v>235071.68000000002</v>
      </c>
      <c r="K18" s="168"/>
    </row>
    <row r="19" spans="1:11" ht="18.75">
      <c r="A19" s="336"/>
      <c r="B19" s="336"/>
      <c r="C19" s="336"/>
      <c r="D19" s="336"/>
      <c r="E19" s="336"/>
      <c r="F19" s="336"/>
      <c r="G19" s="329"/>
      <c r="H19" s="337"/>
      <c r="I19" s="338"/>
      <c r="J19" s="339"/>
      <c r="K19" s="168"/>
    </row>
    <row r="20" spans="1:11" ht="18.75">
      <c r="A20" s="340" t="s">
        <v>48</v>
      </c>
      <c r="B20" s="340" t="s">
        <v>52</v>
      </c>
      <c r="C20" s="340" t="s">
        <v>50</v>
      </c>
      <c r="D20" s="340" t="s">
        <v>49</v>
      </c>
      <c r="E20" s="340" t="s">
        <v>51</v>
      </c>
      <c r="F20" s="340" t="s">
        <v>47</v>
      </c>
      <c r="G20" s="341" t="s">
        <v>4</v>
      </c>
      <c r="H20" s="335">
        <v>171701.21</v>
      </c>
      <c r="I20" s="335">
        <f>I21</f>
        <v>15398.79</v>
      </c>
      <c r="J20" s="335">
        <f>SUM(J21)</f>
        <v>187100.00000000003</v>
      </c>
      <c r="K20" s="168"/>
    </row>
    <row r="21" spans="1:17" ht="18.75">
      <c r="A21" s="340" t="s">
        <v>48</v>
      </c>
      <c r="B21" s="340" t="s">
        <v>52</v>
      </c>
      <c r="C21" s="340" t="s">
        <v>53</v>
      </c>
      <c r="D21" s="340" t="s">
        <v>52</v>
      </c>
      <c r="E21" s="340" t="s">
        <v>51</v>
      </c>
      <c r="F21" s="340" t="s">
        <v>54</v>
      </c>
      <c r="G21" s="341" t="s">
        <v>5</v>
      </c>
      <c r="H21" s="335">
        <v>171701.21</v>
      </c>
      <c r="I21" s="335">
        <f>I22+I23+I24</f>
        <v>15398.79</v>
      </c>
      <c r="J21" s="335">
        <f>J22+J23+J24</f>
        <v>187100.00000000003</v>
      </c>
      <c r="K21" s="168"/>
      <c r="O21" s="145"/>
      <c r="P21" s="145"/>
      <c r="Q21" s="145"/>
    </row>
    <row r="22" spans="1:17" ht="97.5">
      <c r="A22" s="342" t="s">
        <v>48</v>
      </c>
      <c r="B22" s="342" t="s">
        <v>52</v>
      </c>
      <c r="C22" s="342" t="s">
        <v>55</v>
      </c>
      <c r="D22" s="342" t="s">
        <v>52</v>
      </c>
      <c r="E22" s="342" t="s">
        <v>51</v>
      </c>
      <c r="F22" s="342" t="s">
        <v>54</v>
      </c>
      <c r="G22" s="343" t="s">
        <v>922</v>
      </c>
      <c r="H22" s="339">
        <v>171007.2</v>
      </c>
      <c r="I22" s="352">
        <v>15398.79</v>
      </c>
      <c r="J22" s="339">
        <f>H22+I22</f>
        <v>186405.99000000002</v>
      </c>
      <c r="K22" s="168"/>
      <c r="O22" s="145"/>
      <c r="P22" s="145"/>
      <c r="Q22" s="145"/>
    </row>
    <row r="23" spans="1:17" ht="131.25">
      <c r="A23" s="342" t="s">
        <v>48</v>
      </c>
      <c r="B23" s="342" t="s">
        <v>52</v>
      </c>
      <c r="C23" s="342" t="s">
        <v>56</v>
      </c>
      <c r="D23" s="342" t="s">
        <v>52</v>
      </c>
      <c r="E23" s="342" t="s">
        <v>51</v>
      </c>
      <c r="F23" s="342" t="s">
        <v>54</v>
      </c>
      <c r="G23" s="343" t="s">
        <v>130</v>
      </c>
      <c r="H23" s="339">
        <v>208.66</v>
      </c>
      <c r="I23" s="338"/>
      <c r="J23" s="339">
        <f>H23+I23</f>
        <v>208.66</v>
      </c>
      <c r="K23" s="168"/>
      <c r="O23" s="145"/>
      <c r="P23" s="145"/>
      <c r="Q23" s="145"/>
    </row>
    <row r="24" spans="1:17" ht="56.25">
      <c r="A24" s="342" t="s">
        <v>48</v>
      </c>
      <c r="B24" s="342" t="s">
        <v>52</v>
      </c>
      <c r="C24" s="342" t="s">
        <v>57</v>
      </c>
      <c r="D24" s="342" t="s">
        <v>52</v>
      </c>
      <c r="E24" s="342" t="s">
        <v>51</v>
      </c>
      <c r="F24" s="342" t="s">
        <v>54</v>
      </c>
      <c r="G24" s="343" t="s">
        <v>131</v>
      </c>
      <c r="H24" s="339">
        <v>485.35</v>
      </c>
      <c r="I24" s="338"/>
      <c r="J24" s="339">
        <f>H24+I24</f>
        <v>485.35</v>
      </c>
      <c r="K24" s="168"/>
      <c r="O24" s="145"/>
      <c r="P24" s="145"/>
      <c r="Q24" s="145"/>
    </row>
    <row r="25" spans="1:17" ht="18.75">
      <c r="A25" s="342"/>
      <c r="B25" s="342"/>
      <c r="C25" s="342"/>
      <c r="D25" s="342"/>
      <c r="E25" s="342"/>
      <c r="F25" s="342"/>
      <c r="G25" s="343"/>
      <c r="H25" s="339"/>
      <c r="I25" s="338"/>
      <c r="J25" s="339"/>
      <c r="K25" s="168"/>
      <c r="O25" s="145"/>
      <c r="P25" s="145"/>
      <c r="Q25" s="145"/>
    </row>
    <row r="26" spans="1:17" ht="56.25">
      <c r="A26" s="340" t="s">
        <v>48</v>
      </c>
      <c r="B26" s="340" t="s">
        <v>160</v>
      </c>
      <c r="C26" s="340" t="s">
        <v>50</v>
      </c>
      <c r="D26" s="340" t="s">
        <v>49</v>
      </c>
      <c r="E26" s="340" t="s">
        <v>51</v>
      </c>
      <c r="F26" s="340" t="s">
        <v>47</v>
      </c>
      <c r="G26" s="344" t="s">
        <v>159</v>
      </c>
      <c r="H26" s="345">
        <f>H27</f>
        <v>4283.9</v>
      </c>
      <c r="I26" s="345">
        <f>I27</f>
        <v>0</v>
      </c>
      <c r="J26" s="345">
        <f>J27</f>
        <v>4283.9</v>
      </c>
      <c r="K26" s="168"/>
      <c r="O26" s="145"/>
      <c r="P26" s="145"/>
      <c r="Q26" s="145"/>
    </row>
    <row r="27" spans="1:17" ht="37.5">
      <c r="A27" s="342" t="s">
        <v>48</v>
      </c>
      <c r="B27" s="342" t="s">
        <v>160</v>
      </c>
      <c r="C27" s="342" t="s">
        <v>53</v>
      </c>
      <c r="D27" s="342" t="s">
        <v>52</v>
      </c>
      <c r="E27" s="342" t="s">
        <v>51</v>
      </c>
      <c r="F27" s="342" t="s">
        <v>54</v>
      </c>
      <c r="G27" s="346" t="s">
        <v>161</v>
      </c>
      <c r="H27" s="339">
        <f>H28+H29+H30+H31</f>
        <v>4283.9</v>
      </c>
      <c r="I27" s="339">
        <v>0</v>
      </c>
      <c r="J27" s="339">
        <f>J28+J29+J30+J31</f>
        <v>4283.9</v>
      </c>
      <c r="K27" s="168"/>
      <c r="O27" s="145"/>
      <c r="P27" s="145"/>
      <c r="Q27" s="145"/>
    </row>
    <row r="28" spans="1:17" ht="37.5">
      <c r="A28" s="342" t="s">
        <v>48</v>
      </c>
      <c r="B28" s="342" t="s">
        <v>160</v>
      </c>
      <c r="C28" s="342" t="s">
        <v>176</v>
      </c>
      <c r="D28" s="342" t="s">
        <v>52</v>
      </c>
      <c r="E28" s="342" t="s">
        <v>51</v>
      </c>
      <c r="F28" s="342" t="s">
        <v>54</v>
      </c>
      <c r="G28" s="347" t="s">
        <v>177</v>
      </c>
      <c r="H28" s="339">
        <v>1600</v>
      </c>
      <c r="I28" s="348"/>
      <c r="J28" s="339">
        <f>H28+I28</f>
        <v>1600</v>
      </c>
      <c r="K28" s="168"/>
      <c r="O28" s="145"/>
      <c r="P28" s="145"/>
      <c r="Q28" s="145"/>
    </row>
    <row r="29" spans="1:17" ht="56.25">
      <c r="A29" s="342" t="s">
        <v>48</v>
      </c>
      <c r="B29" s="342" t="s">
        <v>160</v>
      </c>
      <c r="C29" s="342" t="s">
        <v>181</v>
      </c>
      <c r="D29" s="342" t="s">
        <v>52</v>
      </c>
      <c r="E29" s="342" t="s">
        <v>51</v>
      </c>
      <c r="F29" s="342" t="s">
        <v>54</v>
      </c>
      <c r="G29" s="347" t="s">
        <v>178</v>
      </c>
      <c r="H29" s="339">
        <v>83.9</v>
      </c>
      <c r="I29" s="348"/>
      <c r="J29" s="339">
        <f>H29+I29</f>
        <v>83.9</v>
      </c>
      <c r="K29" s="168"/>
      <c r="O29" s="145"/>
      <c r="P29" s="145"/>
      <c r="Q29" s="145"/>
    </row>
    <row r="30" spans="1:17" ht="75">
      <c r="A30" s="342" t="s">
        <v>48</v>
      </c>
      <c r="B30" s="342" t="s">
        <v>160</v>
      </c>
      <c r="C30" s="342" t="s">
        <v>182</v>
      </c>
      <c r="D30" s="342" t="s">
        <v>52</v>
      </c>
      <c r="E30" s="342" t="s">
        <v>51</v>
      </c>
      <c r="F30" s="342" t="s">
        <v>54</v>
      </c>
      <c r="G30" s="347" t="s">
        <v>179</v>
      </c>
      <c r="H30" s="339">
        <v>2600</v>
      </c>
      <c r="I30" s="348"/>
      <c r="J30" s="339">
        <f>H30+I30</f>
        <v>2600</v>
      </c>
      <c r="K30" s="168"/>
      <c r="O30" s="145"/>
      <c r="P30" s="145"/>
      <c r="Q30" s="145"/>
    </row>
    <row r="31" spans="1:17" ht="75">
      <c r="A31" s="342" t="s">
        <v>48</v>
      </c>
      <c r="B31" s="342" t="s">
        <v>160</v>
      </c>
      <c r="C31" s="342" t="s">
        <v>183</v>
      </c>
      <c r="D31" s="342" t="s">
        <v>52</v>
      </c>
      <c r="E31" s="342" t="s">
        <v>51</v>
      </c>
      <c r="F31" s="342" t="s">
        <v>54</v>
      </c>
      <c r="G31" s="347" t="s">
        <v>180</v>
      </c>
      <c r="H31" s="339">
        <v>0</v>
      </c>
      <c r="I31" s="348">
        <v>0</v>
      </c>
      <c r="J31" s="339">
        <f>H31+I31</f>
        <v>0</v>
      </c>
      <c r="K31" s="168"/>
      <c r="O31" s="145"/>
      <c r="P31" s="145"/>
      <c r="Q31" s="145"/>
    </row>
    <row r="32" spans="1:11" ht="18.75">
      <c r="A32" s="342"/>
      <c r="B32" s="342"/>
      <c r="C32" s="342"/>
      <c r="D32" s="342"/>
      <c r="E32" s="342"/>
      <c r="F32" s="342"/>
      <c r="G32" s="349"/>
      <c r="H32" s="337"/>
      <c r="I32" s="338"/>
      <c r="J32" s="339"/>
      <c r="K32" s="168"/>
    </row>
    <row r="33" spans="1:11" ht="18.75">
      <c r="A33" s="340" t="s">
        <v>48</v>
      </c>
      <c r="B33" s="340" t="s">
        <v>58</v>
      </c>
      <c r="C33" s="340" t="s">
        <v>50</v>
      </c>
      <c r="D33" s="340" t="s">
        <v>49</v>
      </c>
      <c r="E33" s="340" t="s">
        <v>51</v>
      </c>
      <c r="F33" s="340" t="s">
        <v>47</v>
      </c>
      <c r="G33" s="341" t="s">
        <v>6</v>
      </c>
      <c r="H33" s="335">
        <f>H34+H39+H44+H42</f>
        <v>13756</v>
      </c>
      <c r="I33" s="335">
        <f>I34+I39+I44+I42</f>
        <v>16</v>
      </c>
      <c r="J33" s="335">
        <f>H33+I33</f>
        <v>13772</v>
      </c>
      <c r="K33" s="168"/>
    </row>
    <row r="34" spans="1:11" ht="37.5">
      <c r="A34" s="340" t="s">
        <v>48</v>
      </c>
      <c r="B34" s="340" t="s">
        <v>58</v>
      </c>
      <c r="C34" s="340" t="s">
        <v>59</v>
      </c>
      <c r="D34" s="340" t="s">
        <v>49</v>
      </c>
      <c r="E34" s="340" t="s">
        <v>51</v>
      </c>
      <c r="F34" s="340" t="s">
        <v>54</v>
      </c>
      <c r="G34" s="350" t="s">
        <v>23</v>
      </c>
      <c r="H34" s="335">
        <f>H35+H37</f>
        <v>3276</v>
      </c>
      <c r="I34" s="335">
        <f>I35+I37</f>
        <v>0</v>
      </c>
      <c r="J34" s="335">
        <f>J35+J37</f>
        <v>3276</v>
      </c>
      <c r="K34" s="168"/>
    </row>
    <row r="35" spans="1:11" ht="37.5">
      <c r="A35" s="342" t="s">
        <v>48</v>
      </c>
      <c r="B35" s="342" t="s">
        <v>58</v>
      </c>
      <c r="C35" s="342" t="s">
        <v>60</v>
      </c>
      <c r="D35" s="342" t="s">
        <v>52</v>
      </c>
      <c r="E35" s="342" t="s">
        <v>51</v>
      </c>
      <c r="F35" s="342" t="s">
        <v>54</v>
      </c>
      <c r="G35" s="237" t="s">
        <v>24</v>
      </c>
      <c r="H35" s="337">
        <f>H36</f>
        <v>2780</v>
      </c>
      <c r="I35" s="338">
        <f>I36</f>
        <v>0</v>
      </c>
      <c r="J35" s="339">
        <f>H35+I35</f>
        <v>2780</v>
      </c>
      <c r="K35" s="168"/>
    </row>
    <row r="36" spans="1:11" ht="37.5">
      <c r="A36" s="342" t="s">
        <v>48</v>
      </c>
      <c r="B36" s="342" t="s">
        <v>58</v>
      </c>
      <c r="C36" s="342" t="s">
        <v>134</v>
      </c>
      <c r="D36" s="342" t="s">
        <v>52</v>
      </c>
      <c r="E36" s="342" t="s">
        <v>51</v>
      </c>
      <c r="F36" s="342" t="s">
        <v>54</v>
      </c>
      <c r="G36" s="351" t="s">
        <v>135</v>
      </c>
      <c r="H36" s="337">
        <v>2780</v>
      </c>
      <c r="I36" s="338"/>
      <c r="J36" s="339">
        <f>H36+I36</f>
        <v>2780</v>
      </c>
      <c r="K36" s="168"/>
    </row>
    <row r="37" spans="1:11" ht="56.25">
      <c r="A37" s="342" t="s">
        <v>48</v>
      </c>
      <c r="B37" s="342" t="s">
        <v>58</v>
      </c>
      <c r="C37" s="342" t="s">
        <v>61</v>
      </c>
      <c r="D37" s="342" t="s">
        <v>52</v>
      </c>
      <c r="E37" s="342" t="s">
        <v>51</v>
      </c>
      <c r="F37" s="342" t="s">
        <v>54</v>
      </c>
      <c r="G37" s="351" t="s">
        <v>25</v>
      </c>
      <c r="H37" s="337">
        <f>H38</f>
        <v>496</v>
      </c>
      <c r="I37" s="337">
        <f>I38</f>
        <v>0</v>
      </c>
      <c r="J37" s="337">
        <f>J38</f>
        <v>496</v>
      </c>
      <c r="K37" s="168"/>
    </row>
    <row r="38" spans="1:11" ht="56.25">
      <c r="A38" s="342" t="s">
        <v>48</v>
      </c>
      <c r="B38" s="342" t="s">
        <v>58</v>
      </c>
      <c r="C38" s="342" t="s">
        <v>136</v>
      </c>
      <c r="D38" s="342" t="s">
        <v>52</v>
      </c>
      <c r="E38" s="342" t="s">
        <v>51</v>
      </c>
      <c r="F38" s="342" t="s">
        <v>54</v>
      </c>
      <c r="G38" s="351" t="s">
        <v>25</v>
      </c>
      <c r="H38" s="337">
        <v>496</v>
      </c>
      <c r="I38" s="338"/>
      <c r="J38" s="339">
        <f>H38+I38</f>
        <v>496</v>
      </c>
      <c r="K38" s="168"/>
    </row>
    <row r="39" spans="1:11" ht="37.5">
      <c r="A39" s="340" t="s">
        <v>48</v>
      </c>
      <c r="B39" s="340" t="s">
        <v>58</v>
      </c>
      <c r="C39" s="340" t="s">
        <v>53</v>
      </c>
      <c r="D39" s="340" t="s">
        <v>62</v>
      </c>
      <c r="E39" s="340" t="s">
        <v>51</v>
      </c>
      <c r="F39" s="340" t="s">
        <v>54</v>
      </c>
      <c r="G39" s="350" t="s">
        <v>7</v>
      </c>
      <c r="H39" s="335">
        <f>H40+H41</f>
        <v>10138</v>
      </c>
      <c r="I39" s="335">
        <f>I40+I41</f>
        <v>1</v>
      </c>
      <c r="J39" s="335">
        <f>J40+J41</f>
        <v>10139</v>
      </c>
      <c r="K39" s="168"/>
    </row>
    <row r="40" spans="1:11" ht="37.5">
      <c r="A40" s="342" t="s">
        <v>48</v>
      </c>
      <c r="B40" s="342" t="s">
        <v>58</v>
      </c>
      <c r="C40" s="342" t="s">
        <v>55</v>
      </c>
      <c r="D40" s="342" t="s">
        <v>62</v>
      </c>
      <c r="E40" s="342" t="s">
        <v>51</v>
      </c>
      <c r="F40" s="342" t="s">
        <v>54</v>
      </c>
      <c r="G40" s="351" t="s">
        <v>7</v>
      </c>
      <c r="H40" s="337">
        <v>10131</v>
      </c>
      <c r="I40" s="338"/>
      <c r="J40" s="339">
        <f aca="true" t="shared" si="0" ref="J40:J45">H40+I40</f>
        <v>10131</v>
      </c>
      <c r="K40" s="168"/>
    </row>
    <row r="41" spans="1:11" ht="56.25">
      <c r="A41" s="342" t="s">
        <v>48</v>
      </c>
      <c r="B41" s="342" t="s">
        <v>58</v>
      </c>
      <c r="C41" s="342" t="s">
        <v>56</v>
      </c>
      <c r="D41" s="342" t="s">
        <v>62</v>
      </c>
      <c r="E41" s="342" t="s">
        <v>51</v>
      </c>
      <c r="F41" s="342" t="s">
        <v>54</v>
      </c>
      <c r="G41" s="351" t="s">
        <v>784</v>
      </c>
      <c r="H41" s="337">
        <v>7</v>
      </c>
      <c r="I41" s="352">
        <v>1</v>
      </c>
      <c r="J41" s="339">
        <f t="shared" si="0"/>
        <v>8</v>
      </c>
      <c r="K41" s="168"/>
    </row>
    <row r="42" spans="1:11" ht="18.75">
      <c r="A42" s="340" t="s">
        <v>48</v>
      </c>
      <c r="B42" s="340" t="s">
        <v>58</v>
      </c>
      <c r="C42" s="340" t="s">
        <v>63</v>
      </c>
      <c r="D42" s="340" t="s">
        <v>52</v>
      </c>
      <c r="E42" s="340" t="s">
        <v>51</v>
      </c>
      <c r="F42" s="340" t="s">
        <v>54</v>
      </c>
      <c r="G42" s="350" t="s">
        <v>195</v>
      </c>
      <c r="H42" s="335">
        <f>H43</f>
        <v>2</v>
      </c>
      <c r="I42" s="335">
        <f>I43</f>
        <v>15</v>
      </c>
      <c r="J42" s="335">
        <f t="shared" si="0"/>
        <v>17</v>
      </c>
      <c r="K42" s="168"/>
    </row>
    <row r="43" spans="1:11" ht="18.75">
      <c r="A43" s="342" t="s">
        <v>48</v>
      </c>
      <c r="B43" s="342" t="s">
        <v>58</v>
      </c>
      <c r="C43" s="342" t="s">
        <v>66</v>
      </c>
      <c r="D43" s="342" t="s">
        <v>52</v>
      </c>
      <c r="E43" s="342" t="s">
        <v>51</v>
      </c>
      <c r="F43" s="342" t="s">
        <v>54</v>
      </c>
      <c r="G43" s="166" t="s">
        <v>195</v>
      </c>
      <c r="H43" s="337">
        <v>2</v>
      </c>
      <c r="I43" s="352">
        <v>15</v>
      </c>
      <c r="J43" s="339">
        <f t="shared" si="0"/>
        <v>17</v>
      </c>
      <c r="K43" s="168"/>
    </row>
    <row r="44" spans="1:11" ht="37.5">
      <c r="A44" s="340" t="s">
        <v>48</v>
      </c>
      <c r="B44" s="340" t="s">
        <v>58</v>
      </c>
      <c r="C44" s="340" t="s">
        <v>64</v>
      </c>
      <c r="D44" s="340" t="s">
        <v>62</v>
      </c>
      <c r="E44" s="340" t="s">
        <v>51</v>
      </c>
      <c r="F44" s="340" t="s">
        <v>54</v>
      </c>
      <c r="G44" s="350" t="s">
        <v>137</v>
      </c>
      <c r="H44" s="335">
        <f>H45</f>
        <v>340</v>
      </c>
      <c r="I44" s="335">
        <f>I45</f>
        <v>0</v>
      </c>
      <c r="J44" s="335">
        <f t="shared" si="0"/>
        <v>340</v>
      </c>
      <c r="K44" s="168"/>
    </row>
    <row r="45" spans="1:11" ht="56.25">
      <c r="A45" s="342" t="s">
        <v>48</v>
      </c>
      <c r="B45" s="342" t="s">
        <v>58</v>
      </c>
      <c r="C45" s="342" t="s">
        <v>138</v>
      </c>
      <c r="D45" s="342" t="s">
        <v>62</v>
      </c>
      <c r="E45" s="342" t="s">
        <v>51</v>
      </c>
      <c r="F45" s="342" t="s">
        <v>54</v>
      </c>
      <c r="G45" s="353" t="s">
        <v>139</v>
      </c>
      <c r="H45" s="337">
        <v>340</v>
      </c>
      <c r="I45" s="338"/>
      <c r="J45" s="339">
        <f t="shared" si="0"/>
        <v>340</v>
      </c>
      <c r="K45" s="168"/>
    </row>
    <row r="46" spans="1:11" ht="18.75">
      <c r="A46" s="342"/>
      <c r="B46" s="342"/>
      <c r="C46" s="342"/>
      <c r="D46" s="342"/>
      <c r="E46" s="342"/>
      <c r="F46" s="342"/>
      <c r="G46" s="353"/>
      <c r="H46" s="337"/>
      <c r="I46" s="338"/>
      <c r="J46" s="339"/>
      <c r="K46" s="168"/>
    </row>
    <row r="47" spans="1:11" ht="18.75">
      <c r="A47" s="340" t="s">
        <v>48</v>
      </c>
      <c r="B47" s="340" t="s">
        <v>184</v>
      </c>
      <c r="C47" s="340" t="s">
        <v>50</v>
      </c>
      <c r="D47" s="340" t="s">
        <v>49</v>
      </c>
      <c r="E47" s="340" t="s">
        <v>51</v>
      </c>
      <c r="F47" s="340" t="s">
        <v>47</v>
      </c>
      <c r="G47" s="344" t="s">
        <v>185</v>
      </c>
      <c r="H47" s="335">
        <f>H48</f>
        <v>1</v>
      </c>
      <c r="I47" s="335">
        <f>I48</f>
        <v>1</v>
      </c>
      <c r="J47" s="335">
        <f>J48</f>
        <v>2</v>
      </c>
      <c r="K47" s="168"/>
    </row>
    <row r="48" spans="1:11" ht="18.75">
      <c r="A48" s="342" t="s">
        <v>48</v>
      </c>
      <c r="B48" s="342" t="s">
        <v>184</v>
      </c>
      <c r="C48" s="342" t="s">
        <v>89</v>
      </c>
      <c r="D48" s="342" t="s">
        <v>49</v>
      </c>
      <c r="E48" s="342" t="s">
        <v>51</v>
      </c>
      <c r="F48" s="342" t="s">
        <v>54</v>
      </c>
      <c r="G48" s="354" t="s">
        <v>186</v>
      </c>
      <c r="H48" s="337">
        <f>H49+H51</f>
        <v>1</v>
      </c>
      <c r="I48" s="337">
        <f>I49+I51</f>
        <v>1</v>
      </c>
      <c r="J48" s="337">
        <f>J49+J51</f>
        <v>2</v>
      </c>
      <c r="K48" s="168"/>
    </row>
    <row r="49" spans="1:11" ht="18.75">
      <c r="A49" s="342" t="s">
        <v>48</v>
      </c>
      <c r="B49" s="342" t="s">
        <v>184</v>
      </c>
      <c r="C49" s="342" t="s">
        <v>856</v>
      </c>
      <c r="D49" s="342" t="s">
        <v>49</v>
      </c>
      <c r="E49" s="342" t="s">
        <v>51</v>
      </c>
      <c r="F49" s="342" t="s">
        <v>54</v>
      </c>
      <c r="G49" s="354" t="s">
        <v>857</v>
      </c>
      <c r="H49" s="337">
        <f>H50</f>
        <v>1</v>
      </c>
      <c r="I49" s="337">
        <f>I50</f>
        <v>0</v>
      </c>
      <c r="J49" s="337">
        <f>J50</f>
        <v>1</v>
      </c>
      <c r="K49" s="168"/>
    </row>
    <row r="50" spans="1:11" ht="37.5">
      <c r="A50" s="342" t="s">
        <v>48</v>
      </c>
      <c r="B50" s="342" t="s">
        <v>184</v>
      </c>
      <c r="C50" s="342" t="s">
        <v>858</v>
      </c>
      <c r="D50" s="342" t="s">
        <v>58</v>
      </c>
      <c r="E50" s="342" t="s">
        <v>51</v>
      </c>
      <c r="F50" s="342" t="s">
        <v>54</v>
      </c>
      <c r="G50" s="354" t="s">
        <v>859</v>
      </c>
      <c r="H50" s="337">
        <v>1</v>
      </c>
      <c r="I50" s="377"/>
      <c r="J50" s="339">
        <f>H50+I50</f>
        <v>1</v>
      </c>
      <c r="K50" s="168"/>
    </row>
    <row r="51" spans="1:11" ht="18.75">
      <c r="A51" s="342" t="s">
        <v>48</v>
      </c>
      <c r="B51" s="342" t="s">
        <v>184</v>
      </c>
      <c r="C51" s="342" t="s">
        <v>860</v>
      </c>
      <c r="D51" s="342" t="s">
        <v>49</v>
      </c>
      <c r="E51" s="342" t="s">
        <v>51</v>
      </c>
      <c r="F51" s="342" t="s">
        <v>54</v>
      </c>
      <c r="G51" s="354" t="s">
        <v>863</v>
      </c>
      <c r="H51" s="337">
        <f>H52</f>
        <v>0</v>
      </c>
      <c r="I51" s="337">
        <f>I52</f>
        <v>1</v>
      </c>
      <c r="J51" s="337">
        <f>J52</f>
        <v>1</v>
      </c>
      <c r="K51" s="168"/>
    </row>
    <row r="52" spans="1:11" ht="37.5">
      <c r="A52" s="342" t="s">
        <v>48</v>
      </c>
      <c r="B52" s="342" t="s">
        <v>184</v>
      </c>
      <c r="C52" s="342" t="s">
        <v>861</v>
      </c>
      <c r="D52" s="342" t="s">
        <v>58</v>
      </c>
      <c r="E52" s="342" t="s">
        <v>51</v>
      </c>
      <c r="F52" s="342" t="s">
        <v>54</v>
      </c>
      <c r="G52" s="354" t="s">
        <v>862</v>
      </c>
      <c r="H52" s="337">
        <v>0</v>
      </c>
      <c r="I52" s="352">
        <v>1</v>
      </c>
      <c r="J52" s="339">
        <f>H52+I52</f>
        <v>1</v>
      </c>
      <c r="K52" s="168"/>
    </row>
    <row r="53" spans="1:11" ht="18.75">
      <c r="A53" s="342"/>
      <c r="B53" s="342"/>
      <c r="C53" s="342"/>
      <c r="D53" s="342"/>
      <c r="E53" s="342"/>
      <c r="F53" s="342"/>
      <c r="G53" s="353"/>
      <c r="H53" s="337"/>
      <c r="I53" s="338"/>
      <c r="J53" s="339"/>
      <c r="K53" s="168"/>
    </row>
    <row r="54" spans="1:11" ht="18.75">
      <c r="A54" s="340" t="s">
        <v>48</v>
      </c>
      <c r="B54" s="340" t="s">
        <v>65</v>
      </c>
      <c r="C54" s="340" t="s">
        <v>50</v>
      </c>
      <c r="D54" s="340" t="s">
        <v>49</v>
      </c>
      <c r="E54" s="340" t="s">
        <v>51</v>
      </c>
      <c r="F54" s="340" t="s">
        <v>47</v>
      </c>
      <c r="G54" s="341" t="s">
        <v>8</v>
      </c>
      <c r="H54" s="335">
        <f aca="true" t="shared" si="1" ref="H54:J55">H55</f>
        <v>1324</v>
      </c>
      <c r="I54" s="335">
        <f t="shared" si="1"/>
        <v>0</v>
      </c>
      <c r="J54" s="335">
        <f t="shared" si="1"/>
        <v>1324</v>
      </c>
      <c r="K54" s="168"/>
    </row>
    <row r="55" spans="1:11" ht="37.5">
      <c r="A55" s="342" t="s">
        <v>48</v>
      </c>
      <c r="B55" s="342" t="s">
        <v>65</v>
      </c>
      <c r="C55" s="342" t="s">
        <v>63</v>
      </c>
      <c r="D55" s="342" t="s">
        <v>52</v>
      </c>
      <c r="E55" s="342" t="s">
        <v>51</v>
      </c>
      <c r="F55" s="342" t="s">
        <v>54</v>
      </c>
      <c r="G55" s="351" t="s">
        <v>21</v>
      </c>
      <c r="H55" s="337">
        <f t="shared" si="1"/>
        <v>1324</v>
      </c>
      <c r="I55" s="337">
        <f t="shared" si="1"/>
        <v>0</v>
      </c>
      <c r="J55" s="337">
        <f t="shared" si="1"/>
        <v>1324</v>
      </c>
      <c r="K55" s="168"/>
    </row>
    <row r="56" spans="1:11" ht="56.25">
      <c r="A56" s="342" t="s">
        <v>48</v>
      </c>
      <c r="B56" s="342" t="s">
        <v>65</v>
      </c>
      <c r="C56" s="342" t="s">
        <v>66</v>
      </c>
      <c r="D56" s="342" t="s">
        <v>52</v>
      </c>
      <c r="E56" s="342" t="s">
        <v>67</v>
      </c>
      <c r="F56" s="342" t="s">
        <v>54</v>
      </c>
      <c r="G56" s="351" t="s">
        <v>140</v>
      </c>
      <c r="H56" s="337">
        <v>1324</v>
      </c>
      <c r="I56" s="338"/>
      <c r="J56" s="339">
        <f>H56+I56</f>
        <v>1324</v>
      </c>
      <c r="K56" s="168"/>
    </row>
    <row r="57" spans="1:11" ht="18.75">
      <c r="A57" s="342"/>
      <c r="B57" s="342"/>
      <c r="C57" s="342"/>
      <c r="D57" s="342"/>
      <c r="E57" s="342"/>
      <c r="F57" s="342"/>
      <c r="G57" s="237"/>
      <c r="H57" s="337"/>
      <c r="I57" s="338"/>
      <c r="J57" s="339"/>
      <c r="K57" s="168"/>
    </row>
    <row r="58" spans="1:12" s="147" customFormat="1" ht="56.25">
      <c r="A58" s="340" t="s">
        <v>48</v>
      </c>
      <c r="B58" s="340" t="s">
        <v>68</v>
      </c>
      <c r="C58" s="340" t="s">
        <v>50</v>
      </c>
      <c r="D58" s="340" t="s">
        <v>49</v>
      </c>
      <c r="E58" s="340" t="s">
        <v>51</v>
      </c>
      <c r="F58" s="340" t="s">
        <v>47</v>
      </c>
      <c r="G58" s="341" t="s">
        <v>9</v>
      </c>
      <c r="H58" s="335">
        <f>H59+H66</f>
        <v>20303.68</v>
      </c>
      <c r="I58" s="335">
        <f>I59</f>
        <v>0</v>
      </c>
      <c r="J58" s="335">
        <f>H58+I58</f>
        <v>20303.68</v>
      </c>
      <c r="K58" s="169"/>
      <c r="L58" s="146"/>
    </row>
    <row r="59" spans="1:11" ht="93.75">
      <c r="A59" s="342" t="s">
        <v>48</v>
      </c>
      <c r="B59" s="342" t="s">
        <v>68</v>
      </c>
      <c r="C59" s="342" t="s">
        <v>70</v>
      </c>
      <c r="D59" s="342" t="s">
        <v>49</v>
      </c>
      <c r="E59" s="342" t="s">
        <v>51</v>
      </c>
      <c r="F59" s="342" t="s">
        <v>69</v>
      </c>
      <c r="G59" s="355" t="s">
        <v>36</v>
      </c>
      <c r="H59" s="337">
        <f>H60+H64</f>
        <v>20130</v>
      </c>
      <c r="I59" s="337">
        <f>SUM(I60,I64,I66)</f>
        <v>0</v>
      </c>
      <c r="J59" s="337">
        <f>SUM(J60,J64,J66)</f>
        <v>20303.68</v>
      </c>
      <c r="K59" s="168"/>
    </row>
    <row r="60" spans="1:11" ht="75">
      <c r="A60" s="342" t="s">
        <v>48</v>
      </c>
      <c r="B60" s="342" t="s">
        <v>68</v>
      </c>
      <c r="C60" s="342" t="s">
        <v>71</v>
      </c>
      <c r="D60" s="342" t="s">
        <v>49</v>
      </c>
      <c r="E60" s="342" t="s">
        <v>51</v>
      </c>
      <c r="F60" s="342" t="s">
        <v>69</v>
      </c>
      <c r="G60" s="351" t="s">
        <v>26</v>
      </c>
      <c r="H60" s="337">
        <f>H61+H62+H63</f>
        <v>13300</v>
      </c>
      <c r="I60" s="337">
        <f>I61+I62+I63</f>
        <v>0</v>
      </c>
      <c r="J60" s="337">
        <f>J61+J62+J63</f>
        <v>13300</v>
      </c>
      <c r="K60" s="168"/>
    </row>
    <row r="61" spans="1:11" ht="112.5">
      <c r="A61" s="356" t="s">
        <v>48</v>
      </c>
      <c r="B61" s="356" t="s">
        <v>68</v>
      </c>
      <c r="C61" s="356" t="s">
        <v>118</v>
      </c>
      <c r="D61" s="356" t="s">
        <v>58</v>
      </c>
      <c r="E61" s="356" t="s">
        <v>51</v>
      </c>
      <c r="F61" s="356" t="s">
        <v>69</v>
      </c>
      <c r="G61" s="357" t="s">
        <v>119</v>
      </c>
      <c r="H61" s="358">
        <v>10000</v>
      </c>
      <c r="I61" s="359"/>
      <c r="J61" s="360">
        <f aca="true" t="shared" si="2" ref="J61:J66">H61+I61</f>
        <v>10000</v>
      </c>
      <c r="K61" s="168"/>
    </row>
    <row r="62" spans="1:11" ht="93.75">
      <c r="A62" s="356" t="s">
        <v>48</v>
      </c>
      <c r="B62" s="356" t="s">
        <v>68</v>
      </c>
      <c r="C62" s="356" t="s">
        <v>118</v>
      </c>
      <c r="D62" s="356" t="s">
        <v>88</v>
      </c>
      <c r="E62" s="356" t="s">
        <v>51</v>
      </c>
      <c r="F62" s="356" t="s">
        <v>69</v>
      </c>
      <c r="G62" s="357" t="s">
        <v>864</v>
      </c>
      <c r="H62" s="358">
        <v>3000</v>
      </c>
      <c r="I62" s="439">
        <v>-1700</v>
      </c>
      <c r="J62" s="360">
        <f t="shared" si="2"/>
        <v>1300</v>
      </c>
      <c r="K62" s="168"/>
    </row>
    <row r="63" spans="1:11" ht="93.75">
      <c r="A63" s="356" t="s">
        <v>48</v>
      </c>
      <c r="B63" s="356" t="s">
        <v>68</v>
      </c>
      <c r="C63" s="356" t="s">
        <v>118</v>
      </c>
      <c r="D63" s="356" t="s">
        <v>197</v>
      </c>
      <c r="E63" s="356" t="s">
        <v>51</v>
      </c>
      <c r="F63" s="356" t="s">
        <v>69</v>
      </c>
      <c r="G63" s="357" t="s">
        <v>840</v>
      </c>
      <c r="H63" s="361">
        <v>300</v>
      </c>
      <c r="I63" s="439">
        <v>1700</v>
      </c>
      <c r="J63" s="360">
        <f t="shared" si="2"/>
        <v>2000</v>
      </c>
      <c r="K63" s="168"/>
    </row>
    <row r="64" spans="1:11" ht="56.25">
      <c r="A64" s="342" t="s">
        <v>48</v>
      </c>
      <c r="B64" s="342" t="s">
        <v>68</v>
      </c>
      <c r="C64" s="342" t="s">
        <v>166</v>
      </c>
      <c r="D64" s="342" t="s">
        <v>49</v>
      </c>
      <c r="E64" s="342" t="s">
        <v>51</v>
      </c>
      <c r="F64" s="342" t="s">
        <v>69</v>
      </c>
      <c r="G64" s="355" t="s">
        <v>167</v>
      </c>
      <c r="H64" s="337">
        <f>SUM(H65)</f>
        <v>6830</v>
      </c>
      <c r="I64" s="338">
        <f>I65</f>
        <v>0</v>
      </c>
      <c r="J64" s="339">
        <f t="shared" si="2"/>
        <v>6830</v>
      </c>
      <c r="K64" s="168"/>
    </row>
    <row r="65" spans="1:14" ht="37.5">
      <c r="A65" s="356" t="s">
        <v>48</v>
      </c>
      <c r="B65" s="356" t="s">
        <v>68</v>
      </c>
      <c r="C65" s="356" t="s">
        <v>169</v>
      </c>
      <c r="D65" s="356" t="s">
        <v>58</v>
      </c>
      <c r="E65" s="356" t="s">
        <v>51</v>
      </c>
      <c r="F65" s="356" t="s">
        <v>69</v>
      </c>
      <c r="G65" s="362" t="s">
        <v>168</v>
      </c>
      <c r="H65" s="361">
        <v>6830</v>
      </c>
      <c r="I65" s="359"/>
      <c r="J65" s="360">
        <f t="shared" si="2"/>
        <v>6830</v>
      </c>
      <c r="K65" s="170"/>
      <c r="L65" s="6"/>
      <c r="M65" s="6"/>
      <c r="N65" s="6"/>
    </row>
    <row r="66" spans="1:11" ht="93.75">
      <c r="A66" s="342" t="s">
        <v>48</v>
      </c>
      <c r="B66" s="342" t="s">
        <v>68</v>
      </c>
      <c r="C66" s="342" t="s">
        <v>112</v>
      </c>
      <c r="D66" s="342" t="s">
        <v>49</v>
      </c>
      <c r="E66" s="342" t="s">
        <v>51</v>
      </c>
      <c r="F66" s="342" t="s">
        <v>69</v>
      </c>
      <c r="G66" s="363" t="s">
        <v>113</v>
      </c>
      <c r="H66" s="337">
        <f>H67</f>
        <v>173.68</v>
      </c>
      <c r="I66" s="337">
        <f>I67</f>
        <v>0</v>
      </c>
      <c r="J66" s="337">
        <f t="shared" si="2"/>
        <v>173.68</v>
      </c>
      <c r="K66" s="168"/>
    </row>
    <row r="67" spans="1:11" ht="93.75">
      <c r="A67" s="342" t="s">
        <v>48</v>
      </c>
      <c r="B67" s="342" t="s">
        <v>68</v>
      </c>
      <c r="C67" s="342" t="s">
        <v>114</v>
      </c>
      <c r="D67" s="342" t="s">
        <v>49</v>
      </c>
      <c r="E67" s="342" t="s">
        <v>51</v>
      </c>
      <c r="F67" s="342" t="s">
        <v>69</v>
      </c>
      <c r="G67" s="363" t="s">
        <v>115</v>
      </c>
      <c r="H67" s="337">
        <f>H68</f>
        <v>173.68</v>
      </c>
      <c r="I67" s="337">
        <f>I68</f>
        <v>0</v>
      </c>
      <c r="J67" s="337">
        <f>J68</f>
        <v>173.68</v>
      </c>
      <c r="K67" s="168"/>
    </row>
    <row r="68" spans="1:11" ht="93.75">
      <c r="A68" s="356" t="s">
        <v>48</v>
      </c>
      <c r="B68" s="356" t="s">
        <v>68</v>
      </c>
      <c r="C68" s="356" t="s">
        <v>116</v>
      </c>
      <c r="D68" s="356" t="s">
        <v>58</v>
      </c>
      <c r="E68" s="356" t="s">
        <v>51</v>
      </c>
      <c r="F68" s="356" t="s">
        <v>69</v>
      </c>
      <c r="G68" s="364" t="s">
        <v>117</v>
      </c>
      <c r="H68" s="361">
        <v>173.68</v>
      </c>
      <c r="I68" s="359"/>
      <c r="J68" s="360">
        <f>H68+I68</f>
        <v>173.68</v>
      </c>
      <c r="K68" s="168"/>
    </row>
    <row r="69" spans="1:11" ht="18.75">
      <c r="A69" s="342"/>
      <c r="B69" s="342"/>
      <c r="C69" s="342"/>
      <c r="D69" s="342"/>
      <c r="E69" s="342"/>
      <c r="F69" s="342"/>
      <c r="G69" s="365"/>
      <c r="H69" s="337"/>
      <c r="I69" s="338"/>
      <c r="J69" s="339"/>
      <c r="K69" s="168"/>
    </row>
    <row r="70" spans="1:11" ht="37.5">
      <c r="A70" s="340" t="s">
        <v>48</v>
      </c>
      <c r="B70" s="340" t="s">
        <v>72</v>
      </c>
      <c r="C70" s="340" t="s">
        <v>50</v>
      </c>
      <c r="D70" s="340" t="s">
        <v>49</v>
      </c>
      <c r="E70" s="340" t="s">
        <v>51</v>
      </c>
      <c r="F70" s="340" t="s">
        <v>47</v>
      </c>
      <c r="G70" s="341" t="s">
        <v>170</v>
      </c>
      <c r="H70" s="335">
        <f>SUM(H71)</f>
        <v>3148.5</v>
      </c>
      <c r="I70" s="335">
        <f>SUM(I71)</f>
        <v>0</v>
      </c>
      <c r="J70" s="335">
        <f>SUM(J71)</f>
        <v>3148.5</v>
      </c>
      <c r="K70" s="168"/>
    </row>
    <row r="71" spans="1:11" ht="18.75">
      <c r="A71" s="342" t="s">
        <v>48</v>
      </c>
      <c r="B71" s="342" t="s">
        <v>72</v>
      </c>
      <c r="C71" s="342" t="s">
        <v>59</v>
      </c>
      <c r="D71" s="342" t="s">
        <v>52</v>
      </c>
      <c r="E71" s="342" t="s">
        <v>51</v>
      </c>
      <c r="F71" s="342" t="s">
        <v>69</v>
      </c>
      <c r="G71" s="237" t="s">
        <v>10</v>
      </c>
      <c r="H71" s="337">
        <f>H72+H73+H74+H75</f>
        <v>3148.5</v>
      </c>
      <c r="I71" s="338">
        <f>I72+I73+I74+I75</f>
        <v>0</v>
      </c>
      <c r="J71" s="339">
        <f>H71+I71</f>
        <v>3148.5</v>
      </c>
      <c r="K71" s="168"/>
    </row>
    <row r="72" spans="1:11" ht="37.5">
      <c r="A72" s="342" t="s">
        <v>48</v>
      </c>
      <c r="B72" s="342" t="s">
        <v>72</v>
      </c>
      <c r="C72" s="342" t="s">
        <v>60</v>
      </c>
      <c r="D72" s="342" t="s">
        <v>52</v>
      </c>
      <c r="E72" s="342" t="s">
        <v>51</v>
      </c>
      <c r="F72" s="342" t="s">
        <v>69</v>
      </c>
      <c r="G72" s="343" t="s">
        <v>126</v>
      </c>
      <c r="H72" s="337">
        <v>2415</v>
      </c>
      <c r="I72" s="338"/>
      <c r="J72" s="339">
        <f>H72+I72</f>
        <v>2415</v>
      </c>
      <c r="K72" s="168"/>
    </row>
    <row r="73" spans="1:11" ht="37.5">
      <c r="A73" s="342" t="s">
        <v>48</v>
      </c>
      <c r="B73" s="342" t="s">
        <v>72</v>
      </c>
      <c r="C73" s="342" t="s">
        <v>61</v>
      </c>
      <c r="D73" s="342" t="s">
        <v>52</v>
      </c>
      <c r="E73" s="342" t="s">
        <v>51</v>
      </c>
      <c r="F73" s="342" t="s">
        <v>69</v>
      </c>
      <c r="G73" s="343" t="s">
        <v>127</v>
      </c>
      <c r="H73" s="337">
        <v>73.5</v>
      </c>
      <c r="I73" s="338"/>
      <c r="J73" s="339">
        <f>H73+I73</f>
        <v>73.5</v>
      </c>
      <c r="K73" s="168"/>
    </row>
    <row r="74" spans="1:11" ht="18.75">
      <c r="A74" s="342" t="s">
        <v>48</v>
      </c>
      <c r="B74" s="342" t="s">
        <v>72</v>
      </c>
      <c r="C74" s="342" t="s">
        <v>124</v>
      </c>
      <c r="D74" s="342" t="s">
        <v>52</v>
      </c>
      <c r="E74" s="342" t="s">
        <v>51</v>
      </c>
      <c r="F74" s="342" t="s">
        <v>69</v>
      </c>
      <c r="G74" s="343" t="s">
        <v>128</v>
      </c>
      <c r="H74" s="337">
        <v>210</v>
      </c>
      <c r="I74" s="338"/>
      <c r="J74" s="339">
        <f>H74+I74</f>
        <v>210</v>
      </c>
      <c r="K74" s="168"/>
    </row>
    <row r="75" spans="1:11" ht="18.75">
      <c r="A75" s="342" t="s">
        <v>48</v>
      </c>
      <c r="B75" s="342" t="s">
        <v>72</v>
      </c>
      <c r="C75" s="342" t="s">
        <v>125</v>
      </c>
      <c r="D75" s="342" t="s">
        <v>52</v>
      </c>
      <c r="E75" s="342" t="s">
        <v>51</v>
      </c>
      <c r="F75" s="342" t="s">
        <v>69</v>
      </c>
      <c r="G75" s="343" t="s">
        <v>129</v>
      </c>
      <c r="H75" s="337">
        <v>450</v>
      </c>
      <c r="I75" s="338"/>
      <c r="J75" s="339">
        <f>H75+I75</f>
        <v>450</v>
      </c>
      <c r="K75" s="168"/>
    </row>
    <row r="76" spans="1:11" ht="18.75">
      <c r="A76" s="342"/>
      <c r="B76" s="342"/>
      <c r="C76" s="342"/>
      <c r="D76" s="342"/>
      <c r="E76" s="342"/>
      <c r="F76" s="342"/>
      <c r="G76" s="343"/>
      <c r="H76" s="337"/>
      <c r="I76" s="338"/>
      <c r="J76" s="339"/>
      <c r="K76" s="168"/>
    </row>
    <row r="77" spans="1:11" ht="37.5">
      <c r="A77" s="340" t="s">
        <v>48</v>
      </c>
      <c r="B77" s="340" t="s">
        <v>197</v>
      </c>
      <c r="C77" s="340" t="s">
        <v>50</v>
      </c>
      <c r="D77" s="340" t="s">
        <v>49</v>
      </c>
      <c r="E77" s="340" t="s">
        <v>51</v>
      </c>
      <c r="F77" s="340" t="s">
        <v>47</v>
      </c>
      <c r="G77" s="366" t="s">
        <v>196</v>
      </c>
      <c r="H77" s="335">
        <f>H81+H78</f>
        <v>92</v>
      </c>
      <c r="I77" s="335">
        <f>I81+I78</f>
        <v>41</v>
      </c>
      <c r="J77" s="335">
        <f>H77+I77</f>
        <v>133</v>
      </c>
      <c r="K77" s="168"/>
    </row>
    <row r="78" spans="1:13" s="174" customFormat="1" ht="18.75">
      <c r="A78" s="342" t="s">
        <v>48</v>
      </c>
      <c r="B78" s="342" t="s">
        <v>197</v>
      </c>
      <c r="C78" s="342" t="s">
        <v>59</v>
      </c>
      <c r="D78" s="342" t="s">
        <v>49</v>
      </c>
      <c r="E78" s="342" t="s">
        <v>51</v>
      </c>
      <c r="F78" s="342" t="s">
        <v>199</v>
      </c>
      <c r="G78" s="363" t="s">
        <v>210</v>
      </c>
      <c r="H78" s="337">
        <f aca="true" t="shared" si="3" ref="H78:J79">H79</f>
        <v>0</v>
      </c>
      <c r="I78" s="337">
        <f t="shared" si="3"/>
        <v>0</v>
      </c>
      <c r="J78" s="337">
        <f t="shared" si="3"/>
        <v>0</v>
      </c>
      <c r="K78" s="171"/>
      <c r="L78" s="172"/>
      <c r="M78" s="173"/>
    </row>
    <row r="79" spans="1:13" ht="18.75">
      <c r="A79" s="342" t="s">
        <v>48</v>
      </c>
      <c r="B79" s="342" t="s">
        <v>197</v>
      </c>
      <c r="C79" s="342" t="s">
        <v>212</v>
      </c>
      <c r="D79" s="342" t="s">
        <v>49</v>
      </c>
      <c r="E79" s="342" t="s">
        <v>51</v>
      </c>
      <c r="F79" s="342" t="s">
        <v>199</v>
      </c>
      <c r="G79" s="363" t="s">
        <v>214</v>
      </c>
      <c r="H79" s="337">
        <f t="shared" si="3"/>
        <v>0</v>
      </c>
      <c r="I79" s="337">
        <f t="shared" si="3"/>
        <v>0</v>
      </c>
      <c r="J79" s="337">
        <f t="shared" si="3"/>
        <v>0</v>
      </c>
      <c r="K79" s="175"/>
      <c r="L79" s="176"/>
      <c r="M79" s="177"/>
    </row>
    <row r="80" spans="1:13" ht="37.5">
      <c r="A80" s="342" t="s">
        <v>48</v>
      </c>
      <c r="B80" s="342" t="s">
        <v>197</v>
      </c>
      <c r="C80" s="342" t="s">
        <v>211</v>
      </c>
      <c r="D80" s="342" t="s">
        <v>58</v>
      </c>
      <c r="E80" s="342" t="s">
        <v>51</v>
      </c>
      <c r="F80" s="342" t="s">
        <v>199</v>
      </c>
      <c r="G80" s="363" t="s">
        <v>213</v>
      </c>
      <c r="H80" s="337">
        <v>0</v>
      </c>
      <c r="I80" s="337">
        <v>0</v>
      </c>
      <c r="J80" s="337">
        <f>H80+I80</f>
        <v>0</v>
      </c>
      <c r="K80" s="168"/>
      <c r="L80" s="176"/>
      <c r="M80" s="177"/>
    </row>
    <row r="81" spans="1:12" s="174" customFormat="1" ht="18.75">
      <c r="A81" s="342" t="s">
        <v>48</v>
      </c>
      <c r="B81" s="342" t="s">
        <v>197</v>
      </c>
      <c r="C81" s="342" t="s">
        <v>53</v>
      </c>
      <c r="D81" s="342" t="s">
        <v>49</v>
      </c>
      <c r="E81" s="342" t="s">
        <v>51</v>
      </c>
      <c r="F81" s="342" t="s">
        <v>199</v>
      </c>
      <c r="G81" s="363" t="s">
        <v>198</v>
      </c>
      <c r="H81" s="337">
        <f>H82</f>
        <v>92</v>
      </c>
      <c r="I81" s="337">
        <f>I82</f>
        <v>41</v>
      </c>
      <c r="J81" s="337">
        <f>H81+I81</f>
        <v>133</v>
      </c>
      <c r="K81" s="178"/>
      <c r="L81" s="179"/>
    </row>
    <row r="82" spans="1:11" ht="18.75">
      <c r="A82" s="342" t="s">
        <v>48</v>
      </c>
      <c r="B82" s="342" t="s">
        <v>197</v>
      </c>
      <c r="C82" s="342" t="s">
        <v>200</v>
      </c>
      <c r="D82" s="342" t="s">
        <v>49</v>
      </c>
      <c r="E82" s="342" t="s">
        <v>51</v>
      </c>
      <c r="F82" s="342" t="s">
        <v>199</v>
      </c>
      <c r="G82" s="363" t="s">
        <v>201</v>
      </c>
      <c r="H82" s="337">
        <f>H83</f>
        <v>92</v>
      </c>
      <c r="I82" s="337">
        <f>I83</f>
        <v>41</v>
      </c>
      <c r="J82" s="337">
        <f>H82+I82</f>
        <v>133</v>
      </c>
      <c r="K82" s="168"/>
    </row>
    <row r="83" spans="1:11" ht="37.5">
      <c r="A83" s="342" t="s">
        <v>48</v>
      </c>
      <c r="B83" s="342" t="s">
        <v>197</v>
      </c>
      <c r="C83" s="342" t="s">
        <v>202</v>
      </c>
      <c r="D83" s="342" t="s">
        <v>58</v>
      </c>
      <c r="E83" s="342" t="s">
        <v>51</v>
      </c>
      <c r="F83" s="342" t="s">
        <v>199</v>
      </c>
      <c r="G83" s="363" t="s">
        <v>203</v>
      </c>
      <c r="H83" s="337">
        <v>92</v>
      </c>
      <c r="I83" s="352">
        <v>41</v>
      </c>
      <c r="J83" s="339">
        <f>H83+I83</f>
        <v>133</v>
      </c>
      <c r="K83" s="168"/>
    </row>
    <row r="84" spans="1:11" ht="18.75">
      <c r="A84" s="342"/>
      <c r="B84" s="342"/>
      <c r="C84" s="342"/>
      <c r="D84" s="342"/>
      <c r="E84" s="342"/>
      <c r="F84" s="342"/>
      <c r="G84" s="363"/>
      <c r="H84" s="337"/>
      <c r="I84" s="338"/>
      <c r="J84" s="339"/>
      <c r="K84" s="168"/>
    </row>
    <row r="85" spans="1:11" ht="37.5">
      <c r="A85" s="340" t="s">
        <v>48</v>
      </c>
      <c r="B85" s="340" t="s">
        <v>73</v>
      </c>
      <c r="C85" s="340" t="s">
        <v>50</v>
      </c>
      <c r="D85" s="340" t="s">
        <v>49</v>
      </c>
      <c r="E85" s="340" t="s">
        <v>51</v>
      </c>
      <c r="F85" s="340" t="s">
        <v>47</v>
      </c>
      <c r="G85" s="341" t="s">
        <v>38</v>
      </c>
      <c r="H85" s="335">
        <f>SUM(,H86)</f>
        <v>2310</v>
      </c>
      <c r="I85" s="335">
        <f>SUM(,I86)</f>
        <v>0</v>
      </c>
      <c r="J85" s="335">
        <f>SUM(,J86)</f>
        <v>2310</v>
      </c>
      <c r="K85" s="168"/>
    </row>
    <row r="86" spans="1:11" ht="93.75">
      <c r="A86" s="342" t="s">
        <v>48</v>
      </c>
      <c r="B86" s="342" t="s">
        <v>73</v>
      </c>
      <c r="C86" s="342" t="s">
        <v>50</v>
      </c>
      <c r="D86" s="342" t="s">
        <v>49</v>
      </c>
      <c r="E86" s="342" t="s">
        <v>51</v>
      </c>
      <c r="F86" s="342" t="s">
        <v>47</v>
      </c>
      <c r="G86" s="237" t="s">
        <v>237</v>
      </c>
      <c r="H86" s="337">
        <f>H87+H89+H91</f>
        <v>2310</v>
      </c>
      <c r="I86" s="337">
        <f>I87+I89+I91</f>
        <v>0</v>
      </c>
      <c r="J86" s="337">
        <f>J87+J89+J91</f>
        <v>2310</v>
      </c>
      <c r="K86" s="168"/>
    </row>
    <row r="87" spans="1:11" ht="112.5">
      <c r="A87" s="342" t="s">
        <v>48</v>
      </c>
      <c r="B87" s="342" t="s">
        <v>73</v>
      </c>
      <c r="C87" s="342" t="s">
        <v>236</v>
      </c>
      <c r="D87" s="342" t="s">
        <v>58</v>
      </c>
      <c r="E87" s="342" t="s">
        <v>51</v>
      </c>
      <c r="F87" s="342" t="s">
        <v>234</v>
      </c>
      <c r="G87" s="237" t="s">
        <v>235</v>
      </c>
      <c r="H87" s="337">
        <f>H88</f>
        <v>1800</v>
      </c>
      <c r="I87" s="337">
        <f>I88</f>
        <v>0</v>
      </c>
      <c r="J87" s="337">
        <f>H87+I87</f>
        <v>1800</v>
      </c>
      <c r="K87" s="168"/>
    </row>
    <row r="88" spans="1:11" ht="112.5">
      <c r="A88" s="342" t="s">
        <v>48</v>
      </c>
      <c r="B88" s="342" t="s">
        <v>73</v>
      </c>
      <c r="C88" s="342" t="s">
        <v>232</v>
      </c>
      <c r="D88" s="342" t="s">
        <v>58</v>
      </c>
      <c r="E88" s="342" t="s">
        <v>51</v>
      </c>
      <c r="F88" s="342" t="s">
        <v>234</v>
      </c>
      <c r="G88" s="237" t="s">
        <v>233</v>
      </c>
      <c r="H88" s="337">
        <v>1800</v>
      </c>
      <c r="I88" s="337"/>
      <c r="J88" s="337">
        <f>H88+I88</f>
        <v>1800</v>
      </c>
      <c r="K88" s="168"/>
    </row>
    <row r="89" spans="1:11" ht="37.5">
      <c r="A89" s="342" t="s">
        <v>48</v>
      </c>
      <c r="B89" s="342" t="s">
        <v>73</v>
      </c>
      <c r="C89" s="342" t="s">
        <v>63</v>
      </c>
      <c r="D89" s="342" t="s">
        <v>49</v>
      </c>
      <c r="E89" s="342" t="s">
        <v>51</v>
      </c>
      <c r="F89" s="342" t="s">
        <v>234</v>
      </c>
      <c r="G89" s="237" t="s">
        <v>766</v>
      </c>
      <c r="H89" s="337">
        <f>H90</f>
        <v>0</v>
      </c>
      <c r="I89" s="337">
        <f>I90</f>
        <v>0</v>
      </c>
      <c r="J89" s="337">
        <f>J90</f>
        <v>0</v>
      </c>
      <c r="K89" s="168"/>
    </row>
    <row r="90" spans="1:11" ht="56.25">
      <c r="A90" s="356" t="s">
        <v>48</v>
      </c>
      <c r="B90" s="356" t="s">
        <v>73</v>
      </c>
      <c r="C90" s="356" t="s">
        <v>767</v>
      </c>
      <c r="D90" s="356" t="s">
        <v>58</v>
      </c>
      <c r="E90" s="356" t="s">
        <v>51</v>
      </c>
      <c r="F90" s="356" t="s">
        <v>234</v>
      </c>
      <c r="G90" s="237" t="s">
        <v>768</v>
      </c>
      <c r="H90" s="337">
        <v>0</v>
      </c>
      <c r="I90" s="337">
        <v>0</v>
      </c>
      <c r="J90" s="337">
        <f>H90+I90</f>
        <v>0</v>
      </c>
      <c r="K90" s="168"/>
    </row>
    <row r="91" spans="1:11" ht="75">
      <c r="A91" s="342" t="s">
        <v>48</v>
      </c>
      <c r="B91" s="342" t="s">
        <v>73</v>
      </c>
      <c r="C91" s="342" t="s">
        <v>89</v>
      </c>
      <c r="D91" s="342" t="s">
        <v>49</v>
      </c>
      <c r="E91" s="342" t="s">
        <v>51</v>
      </c>
      <c r="F91" s="342" t="s">
        <v>90</v>
      </c>
      <c r="G91" s="351" t="s">
        <v>120</v>
      </c>
      <c r="H91" s="337">
        <f>SUM(H92)</f>
        <v>510</v>
      </c>
      <c r="I91" s="338">
        <f>I92</f>
        <v>0</v>
      </c>
      <c r="J91" s="339">
        <f>H91+I91</f>
        <v>510</v>
      </c>
      <c r="K91" s="168"/>
    </row>
    <row r="92" spans="1:11" ht="37.5">
      <c r="A92" s="356" t="s">
        <v>48</v>
      </c>
      <c r="B92" s="356" t="s">
        <v>73</v>
      </c>
      <c r="C92" s="356" t="s">
        <v>91</v>
      </c>
      <c r="D92" s="356" t="s">
        <v>49</v>
      </c>
      <c r="E92" s="356" t="s">
        <v>51</v>
      </c>
      <c r="F92" s="356" t="s">
        <v>90</v>
      </c>
      <c r="G92" s="351" t="s">
        <v>121</v>
      </c>
      <c r="H92" s="337">
        <f>H93+H94+H95</f>
        <v>510</v>
      </c>
      <c r="I92" s="337">
        <f>I93+I94+I95</f>
        <v>0</v>
      </c>
      <c r="J92" s="337">
        <f>J93+J94+J95</f>
        <v>510</v>
      </c>
      <c r="K92" s="168"/>
    </row>
    <row r="93" spans="1:11" ht="75">
      <c r="A93" s="342" t="s">
        <v>48</v>
      </c>
      <c r="B93" s="342" t="s">
        <v>73</v>
      </c>
      <c r="C93" s="342" t="s">
        <v>122</v>
      </c>
      <c r="D93" s="342" t="s">
        <v>58</v>
      </c>
      <c r="E93" s="342" t="s">
        <v>51</v>
      </c>
      <c r="F93" s="342" t="s">
        <v>90</v>
      </c>
      <c r="G93" s="351" t="s">
        <v>123</v>
      </c>
      <c r="H93" s="337">
        <v>10</v>
      </c>
      <c r="I93" s="338"/>
      <c r="J93" s="339">
        <f>H93+I93</f>
        <v>10</v>
      </c>
      <c r="K93" s="168"/>
    </row>
    <row r="94" spans="1:11" ht="56.25">
      <c r="A94" s="342" t="s">
        <v>48</v>
      </c>
      <c r="B94" s="342" t="s">
        <v>73</v>
      </c>
      <c r="C94" s="342" t="s">
        <v>122</v>
      </c>
      <c r="D94" s="342" t="s">
        <v>88</v>
      </c>
      <c r="E94" s="342" t="s">
        <v>51</v>
      </c>
      <c r="F94" s="342" t="s">
        <v>90</v>
      </c>
      <c r="G94" s="351" t="s">
        <v>841</v>
      </c>
      <c r="H94" s="337">
        <v>400</v>
      </c>
      <c r="I94" s="352">
        <v>-100</v>
      </c>
      <c r="J94" s="339">
        <f>H94+I94</f>
        <v>300</v>
      </c>
      <c r="K94" s="168"/>
    </row>
    <row r="95" spans="1:11" ht="56.25">
      <c r="A95" s="342" t="s">
        <v>48</v>
      </c>
      <c r="B95" s="342" t="s">
        <v>73</v>
      </c>
      <c r="C95" s="342" t="s">
        <v>122</v>
      </c>
      <c r="D95" s="342" t="s">
        <v>197</v>
      </c>
      <c r="E95" s="342" t="s">
        <v>51</v>
      </c>
      <c r="F95" s="342" t="s">
        <v>90</v>
      </c>
      <c r="G95" s="351" t="s">
        <v>842</v>
      </c>
      <c r="H95" s="337">
        <v>100</v>
      </c>
      <c r="I95" s="352">
        <v>100</v>
      </c>
      <c r="J95" s="339">
        <f>H95+I95</f>
        <v>200</v>
      </c>
      <c r="K95" s="168"/>
    </row>
    <row r="96" spans="1:17" ht="18.75">
      <c r="A96" s="340" t="s">
        <v>48</v>
      </c>
      <c r="B96" s="340" t="s">
        <v>74</v>
      </c>
      <c r="C96" s="340" t="s">
        <v>50</v>
      </c>
      <c r="D96" s="340" t="s">
        <v>49</v>
      </c>
      <c r="E96" s="340" t="s">
        <v>51</v>
      </c>
      <c r="F96" s="340" t="s">
        <v>47</v>
      </c>
      <c r="G96" s="341" t="s">
        <v>11</v>
      </c>
      <c r="H96" s="335">
        <f>H97+H101+H105+H106+H112+H113+H108+H110+H99</f>
        <v>2642.9000000000005</v>
      </c>
      <c r="I96" s="335">
        <f>I97+I101+I105+I106+I112+I113+I108+I110+I99</f>
        <v>49.7</v>
      </c>
      <c r="J96" s="335">
        <f>H96+I96</f>
        <v>2692.6000000000004</v>
      </c>
      <c r="K96" s="180"/>
      <c r="L96" s="148"/>
      <c r="M96" s="149"/>
      <c r="N96" s="149"/>
      <c r="O96" s="149"/>
      <c r="P96" s="181"/>
      <c r="Q96" s="2"/>
    </row>
    <row r="97" spans="1:17" ht="37.5">
      <c r="A97" s="342" t="s">
        <v>48</v>
      </c>
      <c r="B97" s="342" t="s">
        <v>74</v>
      </c>
      <c r="C97" s="342" t="s">
        <v>63</v>
      </c>
      <c r="D97" s="342" t="s">
        <v>49</v>
      </c>
      <c r="E97" s="342" t="s">
        <v>51</v>
      </c>
      <c r="F97" s="342" t="s">
        <v>92</v>
      </c>
      <c r="G97" s="351" t="s">
        <v>141</v>
      </c>
      <c r="H97" s="337">
        <f>SUM(H98:H98)</f>
        <v>0</v>
      </c>
      <c r="I97" s="337">
        <f>SUM(I98:I98)</f>
        <v>45</v>
      </c>
      <c r="J97" s="337">
        <f>SUM(J98:J98)</f>
        <v>45</v>
      </c>
      <c r="K97" s="182"/>
      <c r="L97" s="150"/>
      <c r="M97" s="151"/>
      <c r="N97" s="151"/>
      <c r="O97" s="151"/>
      <c r="P97" s="181"/>
      <c r="Q97" s="2"/>
    </row>
    <row r="98" spans="1:17" ht="86.25" customHeight="1">
      <c r="A98" s="356" t="s">
        <v>48</v>
      </c>
      <c r="B98" s="356" t="s">
        <v>74</v>
      </c>
      <c r="C98" s="356" t="s">
        <v>66</v>
      </c>
      <c r="D98" s="356" t="s">
        <v>52</v>
      </c>
      <c r="E98" s="356" t="s">
        <v>51</v>
      </c>
      <c r="F98" s="356" t="s">
        <v>92</v>
      </c>
      <c r="G98" s="357" t="s">
        <v>923</v>
      </c>
      <c r="H98" s="361">
        <v>0</v>
      </c>
      <c r="I98" s="439">
        <v>45</v>
      </c>
      <c r="J98" s="360">
        <f>H98+I98</f>
        <v>45</v>
      </c>
      <c r="K98" s="182"/>
      <c r="L98" s="150"/>
      <c r="M98" s="151"/>
      <c r="N98" s="151"/>
      <c r="O98" s="151"/>
      <c r="P98" s="183"/>
      <c r="Q98" s="2"/>
    </row>
    <row r="99" spans="1:17" ht="75">
      <c r="A99" s="342" t="s">
        <v>48</v>
      </c>
      <c r="B99" s="342" t="s">
        <v>74</v>
      </c>
      <c r="C99" s="342" t="s">
        <v>223</v>
      </c>
      <c r="D99" s="342" t="s">
        <v>52</v>
      </c>
      <c r="E99" s="342" t="s">
        <v>51</v>
      </c>
      <c r="F99" s="342" t="s">
        <v>92</v>
      </c>
      <c r="G99" s="363" t="s">
        <v>224</v>
      </c>
      <c r="H99" s="337">
        <f>H100</f>
        <v>5.3</v>
      </c>
      <c r="I99" s="337">
        <f>I100</f>
        <v>4.7</v>
      </c>
      <c r="J99" s="337">
        <f>J100</f>
        <v>10</v>
      </c>
      <c r="K99" s="182"/>
      <c r="L99" s="150"/>
      <c r="M99" s="151"/>
      <c r="N99" s="151"/>
      <c r="O99" s="151"/>
      <c r="P99" s="183"/>
      <c r="Q99" s="2"/>
    </row>
    <row r="100" spans="1:17" ht="75">
      <c r="A100" s="356" t="s">
        <v>48</v>
      </c>
      <c r="B100" s="356" t="s">
        <v>74</v>
      </c>
      <c r="C100" s="356" t="s">
        <v>785</v>
      </c>
      <c r="D100" s="356" t="s">
        <v>52</v>
      </c>
      <c r="E100" s="356" t="s">
        <v>51</v>
      </c>
      <c r="F100" s="356" t="s">
        <v>92</v>
      </c>
      <c r="G100" s="364" t="s">
        <v>224</v>
      </c>
      <c r="H100" s="361">
        <v>5.3</v>
      </c>
      <c r="I100" s="439">
        <v>4.7</v>
      </c>
      <c r="J100" s="360">
        <f>H100+I100</f>
        <v>10</v>
      </c>
      <c r="K100" s="182"/>
      <c r="L100" s="150"/>
      <c r="M100" s="151"/>
      <c r="N100" s="151"/>
      <c r="O100" s="151"/>
      <c r="P100" s="183"/>
      <c r="Q100" s="2"/>
    </row>
    <row r="101" spans="1:17" ht="131.25">
      <c r="A101" s="342" t="s">
        <v>48</v>
      </c>
      <c r="B101" s="342" t="s">
        <v>74</v>
      </c>
      <c r="C101" s="342" t="s">
        <v>93</v>
      </c>
      <c r="D101" s="342" t="s">
        <v>52</v>
      </c>
      <c r="E101" s="342" t="s">
        <v>51</v>
      </c>
      <c r="F101" s="342" t="s">
        <v>92</v>
      </c>
      <c r="G101" s="351" t="s">
        <v>924</v>
      </c>
      <c r="H101" s="337">
        <f>SUM(H102:H104)</f>
        <v>72.5</v>
      </c>
      <c r="I101" s="337">
        <f>SUM(I102:I104)</f>
        <v>0</v>
      </c>
      <c r="J101" s="337">
        <f>SUM(J102:J104)</f>
        <v>72.5</v>
      </c>
      <c r="K101" s="184"/>
      <c r="L101" s="150"/>
      <c r="M101" s="151"/>
      <c r="N101" s="151"/>
      <c r="O101" s="151"/>
      <c r="P101" s="183"/>
      <c r="Q101" s="2"/>
    </row>
    <row r="102" spans="1:17" ht="37.5">
      <c r="A102" s="356" t="s">
        <v>48</v>
      </c>
      <c r="B102" s="356" t="s">
        <v>74</v>
      </c>
      <c r="C102" s="356" t="s">
        <v>94</v>
      </c>
      <c r="D102" s="356" t="s">
        <v>52</v>
      </c>
      <c r="E102" s="356" t="s">
        <v>51</v>
      </c>
      <c r="F102" s="356" t="s">
        <v>92</v>
      </c>
      <c r="G102" s="362" t="s">
        <v>27</v>
      </c>
      <c r="H102" s="361">
        <v>7.5</v>
      </c>
      <c r="I102" s="359"/>
      <c r="J102" s="360">
        <f aca="true" t="shared" si="4" ref="J102:J107">H102+I102</f>
        <v>7.5</v>
      </c>
      <c r="K102" s="184"/>
      <c r="L102" s="150"/>
      <c r="M102" s="151"/>
      <c r="N102" s="151"/>
      <c r="O102" s="151"/>
      <c r="P102" s="183"/>
      <c r="Q102" s="145"/>
    </row>
    <row r="103" spans="1:17" ht="37.5">
      <c r="A103" s="356" t="s">
        <v>48</v>
      </c>
      <c r="B103" s="356" t="s">
        <v>74</v>
      </c>
      <c r="C103" s="356" t="s">
        <v>95</v>
      </c>
      <c r="D103" s="356" t="s">
        <v>52</v>
      </c>
      <c r="E103" s="356" t="s">
        <v>51</v>
      </c>
      <c r="F103" s="356" t="s">
        <v>92</v>
      </c>
      <c r="G103" s="362" t="s">
        <v>28</v>
      </c>
      <c r="H103" s="361">
        <v>30</v>
      </c>
      <c r="I103" s="359"/>
      <c r="J103" s="360">
        <f t="shared" si="4"/>
        <v>30</v>
      </c>
      <c r="K103" s="184"/>
      <c r="L103" s="152"/>
      <c r="M103" s="153"/>
      <c r="N103" s="153"/>
      <c r="O103" s="153"/>
      <c r="P103" s="183"/>
      <c r="Q103" s="145"/>
    </row>
    <row r="104" spans="1:17" ht="37.5">
      <c r="A104" s="356" t="s">
        <v>48</v>
      </c>
      <c r="B104" s="356" t="s">
        <v>74</v>
      </c>
      <c r="C104" s="356" t="s">
        <v>96</v>
      </c>
      <c r="D104" s="356" t="s">
        <v>52</v>
      </c>
      <c r="E104" s="356" t="s">
        <v>51</v>
      </c>
      <c r="F104" s="356" t="s">
        <v>92</v>
      </c>
      <c r="G104" s="357" t="s">
        <v>142</v>
      </c>
      <c r="H104" s="361">
        <v>35</v>
      </c>
      <c r="I104" s="359"/>
      <c r="J104" s="360">
        <f t="shared" si="4"/>
        <v>35</v>
      </c>
      <c r="K104" s="184"/>
      <c r="L104" s="152"/>
      <c r="M104" s="153"/>
      <c r="N104" s="153"/>
      <c r="O104" s="153"/>
      <c r="P104" s="183"/>
      <c r="Q104" s="145"/>
    </row>
    <row r="105" spans="1:17" ht="75">
      <c r="A105" s="342" t="s">
        <v>48</v>
      </c>
      <c r="B105" s="342" t="s">
        <v>74</v>
      </c>
      <c r="C105" s="342" t="s">
        <v>97</v>
      </c>
      <c r="D105" s="342" t="s">
        <v>52</v>
      </c>
      <c r="E105" s="342" t="s">
        <v>51</v>
      </c>
      <c r="F105" s="342" t="s">
        <v>92</v>
      </c>
      <c r="G105" s="343" t="s">
        <v>144</v>
      </c>
      <c r="H105" s="337">
        <v>332</v>
      </c>
      <c r="I105" s="337"/>
      <c r="J105" s="337">
        <f t="shared" si="4"/>
        <v>332</v>
      </c>
      <c r="K105" s="184"/>
      <c r="L105" s="152"/>
      <c r="M105" s="151"/>
      <c r="N105" s="151"/>
      <c r="O105" s="151"/>
      <c r="P105" s="183"/>
      <c r="Q105" s="2"/>
    </row>
    <row r="106" spans="1:17" ht="37.5">
      <c r="A106" s="342" t="s">
        <v>48</v>
      </c>
      <c r="B106" s="342" t="s">
        <v>74</v>
      </c>
      <c r="C106" s="342" t="s">
        <v>194</v>
      </c>
      <c r="D106" s="342" t="s">
        <v>52</v>
      </c>
      <c r="E106" s="342" t="s">
        <v>51</v>
      </c>
      <c r="F106" s="342" t="s">
        <v>92</v>
      </c>
      <c r="G106" s="363" t="s">
        <v>193</v>
      </c>
      <c r="H106" s="367">
        <f>H107</f>
        <v>1004.9</v>
      </c>
      <c r="I106" s="367">
        <f>I107</f>
        <v>0</v>
      </c>
      <c r="J106" s="367">
        <f t="shared" si="4"/>
        <v>1004.9</v>
      </c>
      <c r="K106" s="184"/>
      <c r="L106" s="152"/>
      <c r="M106" s="151"/>
      <c r="N106" s="151"/>
      <c r="O106" s="151"/>
      <c r="P106" s="183"/>
      <c r="Q106" s="2"/>
    </row>
    <row r="107" spans="1:17" ht="75">
      <c r="A107" s="356" t="s">
        <v>48</v>
      </c>
      <c r="B107" s="356" t="s">
        <v>74</v>
      </c>
      <c r="C107" s="356" t="s">
        <v>111</v>
      </c>
      <c r="D107" s="356" t="s">
        <v>52</v>
      </c>
      <c r="E107" s="356" t="s">
        <v>51</v>
      </c>
      <c r="F107" s="356" t="s">
        <v>92</v>
      </c>
      <c r="G107" s="357" t="s">
        <v>143</v>
      </c>
      <c r="H107" s="358">
        <v>1004.9</v>
      </c>
      <c r="I107" s="368"/>
      <c r="J107" s="369">
        <f t="shared" si="4"/>
        <v>1004.9</v>
      </c>
      <c r="K107" s="184"/>
      <c r="L107" s="152"/>
      <c r="M107" s="151"/>
      <c r="N107" s="151"/>
      <c r="O107" s="151"/>
      <c r="P107" s="183"/>
      <c r="Q107" s="2"/>
    </row>
    <row r="108" spans="1:17" ht="56.25">
      <c r="A108" s="342" t="s">
        <v>48</v>
      </c>
      <c r="B108" s="342" t="s">
        <v>74</v>
      </c>
      <c r="C108" s="342" t="s">
        <v>204</v>
      </c>
      <c r="D108" s="342" t="s">
        <v>49</v>
      </c>
      <c r="E108" s="342" t="s">
        <v>51</v>
      </c>
      <c r="F108" s="342" t="s">
        <v>92</v>
      </c>
      <c r="G108" s="351" t="s">
        <v>205</v>
      </c>
      <c r="H108" s="367">
        <f>H109</f>
        <v>0</v>
      </c>
      <c r="I108" s="367">
        <f>I109</f>
        <v>0</v>
      </c>
      <c r="J108" s="367">
        <f>J109</f>
        <v>0</v>
      </c>
      <c r="K108" s="184"/>
      <c r="L108" s="152"/>
      <c r="M108" s="151"/>
      <c r="N108" s="151"/>
      <c r="O108" s="151"/>
      <c r="P108" s="183"/>
      <c r="Q108" s="2"/>
    </row>
    <row r="109" spans="1:17" ht="75">
      <c r="A109" s="370" t="s">
        <v>48</v>
      </c>
      <c r="B109" s="370" t="s">
        <v>74</v>
      </c>
      <c r="C109" s="370" t="s">
        <v>206</v>
      </c>
      <c r="D109" s="370" t="s">
        <v>58</v>
      </c>
      <c r="E109" s="370" t="s">
        <v>51</v>
      </c>
      <c r="F109" s="370" t="s">
        <v>92</v>
      </c>
      <c r="G109" s="371" t="s">
        <v>207</v>
      </c>
      <c r="H109" s="361">
        <v>0</v>
      </c>
      <c r="I109" s="359">
        <v>0</v>
      </c>
      <c r="J109" s="360">
        <f>H109+I109</f>
        <v>0</v>
      </c>
      <c r="K109" s="184"/>
      <c r="L109" s="152"/>
      <c r="M109" s="151"/>
      <c r="N109" s="151"/>
      <c r="O109" s="151"/>
      <c r="P109" s="183"/>
      <c r="Q109" s="2"/>
    </row>
    <row r="110" spans="1:17" ht="37.5">
      <c r="A110" s="372">
        <v>1</v>
      </c>
      <c r="B110" s="373" t="s">
        <v>74</v>
      </c>
      <c r="C110" s="373" t="s">
        <v>208</v>
      </c>
      <c r="D110" s="373" t="s">
        <v>52</v>
      </c>
      <c r="E110" s="373" t="s">
        <v>51</v>
      </c>
      <c r="F110" s="373" t="s">
        <v>92</v>
      </c>
      <c r="G110" s="374" t="s">
        <v>209</v>
      </c>
      <c r="H110" s="337">
        <v>0</v>
      </c>
      <c r="I110" s="338">
        <v>0</v>
      </c>
      <c r="J110" s="339">
        <f>H110+I110</f>
        <v>0</v>
      </c>
      <c r="K110" s="184"/>
      <c r="L110" s="152"/>
      <c r="M110" s="151"/>
      <c r="N110" s="151"/>
      <c r="O110" s="151"/>
      <c r="P110" s="183"/>
      <c r="Q110" s="2"/>
    </row>
    <row r="111" spans="1:17" ht="18.75">
      <c r="A111" s="373"/>
      <c r="B111" s="373"/>
      <c r="C111" s="373"/>
      <c r="D111" s="373"/>
      <c r="E111" s="373"/>
      <c r="F111" s="373"/>
      <c r="G111" s="375"/>
      <c r="H111" s="337"/>
      <c r="I111" s="338"/>
      <c r="J111" s="339"/>
      <c r="K111" s="184"/>
      <c r="L111" s="152"/>
      <c r="M111" s="151"/>
      <c r="N111" s="151"/>
      <c r="O111" s="151"/>
      <c r="P111" s="183"/>
      <c r="Q111" s="2"/>
    </row>
    <row r="112" spans="1:17" ht="75">
      <c r="A112" s="373" t="s">
        <v>48</v>
      </c>
      <c r="B112" s="373" t="s">
        <v>74</v>
      </c>
      <c r="C112" s="373" t="s">
        <v>109</v>
      </c>
      <c r="D112" s="373" t="s">
        <v>52</v>
      </c>
      <c r="E112" s="373" t="s">
        <v>51</v>
      </c>
      <c r="F112" s="373" t="s">
        <v>92</v>
      </c>
      <c r="G112" s="374" t="s">
        <v>110</v>
      </c>
      <c r="H112" s="337">
        <v>158</v>
      </c>
      <c r="I112" s="337"/>
      <c r="J112" s="337">
        <f>H112+I112</f>
        <v>158</v>
      </c>
      <c r="K112" s="180"/>
      <c r="L112" s="152"/>
      <c r="M112" s="151"/>
      <c r="N112" s="151"/>
      <c r="O112" s="151"/>
      <c r="P112" s="183"/>
      <c r="Q112" s="2"/>
    </row>
    <row r="113" spans="1:17" ht="37.5">
      <c r="A113" s="373" t="s">
        <v>48</v>
      </c>
      <c r="B113" s="373" t="s">
        <v>74</v>
      </c>
      <c r="C113" s="373" t="s">
        <v>98</v>
      </c>
      <c r="D113" s="373" t="s">
        <v>49</v>
      </c>
      <c r="E113" s="373" t="s">
        <v>51</v>
      </c>
      <c r="F113" s="373" t="s">
        <v>92</v>
      </c>
      <c r="G113" s="376" t="s">
        <v>12</v>
      </c>
      <c r="H113" s="337">
        <f>SUM(H114)</f>
        <v>1070.2</v>
      </c>
      <c r="I113" s="337">
        <f>SUM(I114)</f>
        <v>0</v>
      </c>
      <c r="J113" s="337">
        <f>SUM(J114)</f>
        <v>1070.2</v>
      </c>
      <c r="K113" s="185"/>
      <c r="L113" s="154"/>
      <c r="M113" s="155"/>
      <c r="N113" s="155"/>
      <c r="O113" s="155"/>
      <c r="P113" s="183"/>
      <c r="Q113" s="2"/>
    </row>
    <row r="114" spans="1:11" ht="37.5">
      <c r="A114" s="356" t="s">
        <v>48</v>
      </c>
      <c r="B114" s="356" t="s">
        <v>74</v>
      </c>
      <c r="C114" s="356" t="s">
        <v>99</v>
      </c>
      <c r="D114" s="356" t="s">
        <v>58</v>
      </c>
      <c r="E114" s="356" t="s">
        <v>51</v>
      </c>
      <c r="F114" s="356" t="s">
        <v>92</v>
      </c>
      <c r="G114" s="362" t="s">
        <v>13</v>
      </c>
      <c r="H114" s="358">
        <v>1070.2</v>
      </c>
      <c r="I114" s="368"/>
      <c r="J114" s="369">
        <f>H114+I114</f>
        <v>1070.2</v>
      </c>
      <c r="K114" s="168"/>
    </row>
    <row r="115" spans="1:11" ht="18.75">
      <c r="A115" s="351"/>
      <c r="B115" s="351"/>
      <c r="C115" s="351"/>
      <c r="D115" s="351"/>
      <c r="E115" s="351"/>
      <c r="F115" s="351"/>
      <c r="G115" s="237"/>
      <c r="H115" s="367"/>
      <c r="I115" s="377"/>
      <c r="J115" s="378"/>
      <c r="K115" s="168"/>
    </row>
    <row r="116" spans="1:11" ht="18.75">
      <c r="A116" s="340" t="s">
        <v>48</v>
      </c>
      <c r="B116" s="340" t="s">
        <v>225</v>
      </c>
      <c r="C116" s="340" t="s">
        <v>50</v>
      </c>
      <c r="D116" s="340" t="s">
        <v>49</v>
      </c>
      <c r="E116" s="340" t="s">
        <v>51</v>
      </c>
      <c r="F116" s="340" t="s">
        <v>227</v>
      </c>
      <c r="G116" s="341" t="s">
        <v>240</v>
      </c>
      <c r="H116" s="367">
        <f>H117</f>
        <v>0</v>
      </c>
      <c r="I116" s="377">
        <f>I117</f>
        <v>2</v>
      </c>
      <c r="J116" s="378">
        <f>H116+I116</f>
        <v>2</v>
      </c>
      <c r="K116" s="168"/>
    </row>
    <row r="117" spans="1:11" ht="18.75">
      <c r="A117" s="342" t="s">
        <v>48</v>
      </c>
      <c r="B117" s="342" t="s">
        <v>225</v>
      </c>
      <c r="C117" s="342" t="s">
        <v>70</v>
      </c>
      <c r="D117" s="342" t="s">
        <v>49</v>
      </c>
      <c r="E117" s="342" t="s">
        <v>51</v>
      </c>
      <c r="F117" s="342" t="s">
        <v>227</v>
      </c>
      <c r="G117" s="237" t="s">
        <v>226</v>
      </c>
      <c r="H117" s="367">
        <f>H118</f>
        <v>0</v>
      </c>
      <c r="I117" s="377">
        <f>I118</f>
        <v>2</v>
      </c>
      <c r="J117" s="378">
        <f>H117+I117</f>
        <v>2</v>
      </c>
      <c r="K117" s="168"/>
    </row>
    <row r="118" spans="1:11" ht="18.75">
      <c r="A118" s="356" t="s">
        <v>48</v>
      </c>
      <c r="B118" s="356" t="s">
        <v>225</v>
      </c>
      <c r="C118" s="356" t="s">
        <v>238</v>
      </c>
      <c r="D118" s="356" t="s">
        <v>58</v>
      </c>
      <c r="E118" s="356" t="s">
        <v>51</v>
      </c>
      <c r="F118" s="356" t="s">
        <v>227</v>
      </c>
      <c r="G118" s="362" t="s">
        <v>239</v>
      </c>
      <c r="H118" s="358">
        <v>0</v>
      </c>
      <c r="I118" s="439">
        <v>2</v>
      </c>
      <c r="J118" s="369">
        <f>H118+I118</f>
        <v>2</v>
      </c>
      <c r="K118" s="168"/>
    </row>
    <row r="119" spans="1:11" ht="18.75">
      <c r="A119" s="340" t="s">
        <v>75</v>
      </c>
      <c r="B119" s="340" t="s">
        <v>49</v>
      </c>
      <c r="C119" s="340" t="s">
        <v>50</v>
      </c>
      <c r="D119" s="340" t="s">
        <v>49</v>
      </c>
      <c r="E119" s="340" t="s">
        <v>51</v>
      </c>
      <c r="F119" s="340" t="s">
        <v>78</v>
      </c>
      <c r="G119" s="341" t="s">
        <v>14</v>
      </c>
      <c r="H119" s="379">
        <f>SUM(H120)</f>
        <v>424123.387</v>
      </c>
      <c r="I119" s="379">
        <f>SUM(I120)</f>
        <v>16128.849999999997</v>
      </c>
      <c r="J119" s="379">
        <f>H119+I119</f>
        <v>440252.23699999996</v>
      </c>
      <c r="K119" s="168"/>
    </row>
    <row r="120" spans="1:11" ht="39" customHeight="1">
      <c r="A120" s="342" t="s">
        <v>75</v>
      </c>
      <c r="B120" s="342" t="s">
        <v>62</v>
      </c>
      <c r="C120" s="342" t="s">
        <v>50</v>
      </c>
      <c r="D120" s="342" t="s">
        <v>49</v>
      </c>
      <c r="E120" s="342" t="s">
        <v>51</v>
      </c>
      <c r="F120" s="342" t="s">
        <v>78</v>
      </c>
      <c r="G120" s="237" t="s">
        <v>15</v>
      </c>
      <c r="H120" s="379">
        <f>SUM(H121,H126,H154,H194)</f>
        <v>424123.387</v>
      </c>
      <c r="I120" s="379">
        <f>SUM(I121,I126,I154,I194)</f>
        <v>16128.849999999997</v>
      </c>
      <c r="J120" s="379">
        <f>SUM(J121,J126,J154,J194)</f>
        <v>440252.23699999996</v>
      </c>
      <c r="K120" s="168"/>
    </row>
    <row r="121" spans="1:11" ht="37.5">
      <c r="A121" s="340" t="s">
        <v>75</v>
      </c>
      <c r="B121" s="340" t="s">
        <v>62</v>
      </c>
      <c r="C121" s="340" t="s">
        <v>59</v>
      </c>
      <c r="D121" s="340" t="s">
        <v>49</v>
      </c>
      <c r="E121" s="340" t="s">
        <v>51</v>
      </c>
      <c r="F121" s="340" t="s">
        <v>78</v>
      </c>
      <c r="G121" s="341" t="s">
        <v>29</v>
      </c>
      <c r="H121" s="379">
        <f>SUM(H122+H124)</f>
        <v>94608.7</v>
      </c>
      <c r="I121" s="379">
        <f>SUM(I122+I124)</f>
        <v>0</v>
      </c>
      <c r="J121" s="379">
        <f>SUM(J122+J124)</f>
        <v>94608.7</v>
      </c>
      <c r="K121" s="168"/>
    </row>
    <row r="122" spans="1:11" ht="37.5">
      <c r="A122" s="340" t="s">
        <v>75</v>
      </c>
      <c r="B122" s="340" t="s">
        <v>62</v>
      </c>
      <c r="C122" s="340" t="s">
        <v>86</v>
      </c>
      <c r="D122" s="340" t="s">
        <v>49</v>
      </c>
      <c r="E122" s="340" t="s">
        <v>51</v>
      </c>
      <c r="F122" s="340" t="s">
        <v>78</v>
      </c>
      <c r="G122" s="341" t="s">
        <v>40</v>
      </c>
      <c r="H122" s="379">
        <f>SUM(H123)</f>
        <v>10285</v>
      </c>
      <c r="I122" s="379">
        <f>SUM(I123)</f>
        <v>0</v>
      </c>
      <c r="J122" s="379">
        <f>SUM(J123)</f>
        <v>10285</v>
      </c>
      <c r="K122" s="168"/>
    </row>
    <row r="123" spans="1:11" ht="37.5">
      <c r="A123" s="342" t="s">
        <v>75</v>
      </c>
      <c r="B123" s="342" t="s">
        <v>62</v>
      </c>
      <c r="C123" s="342" t="s">
        <v>86</v>
      </c>
      <c r="D123" s="342" t="s">
        <v>58</v>
      </c>
      <c r="E123" s="342" t="s">
        <v>51</v>
      </c>
      <c r="F123" s="342" t="s">
        <v>78</v>
      </c>
      <c r="G123" s="237" t="s">
        <v>39</v>
      </c>
      <c r="H123" s="367">
        <v>10285</v>
      </c>
      <c r="I123" s="377"/>
      <c r="J123" s="378">
        <f>H123+I123</f>
        <v>10285</v>
      </c>
      <c r="K123" s="168"/>
    </row>
    <row r="124" spans="1:11" ht="37.5">
      <c r="A124" s="340" t="s">
        <v>75</v>
      </c>
      <c r="B124" s="340" t="s">
        <v>62</v>
      </c>
      <c r="C124" s="340" t="s">
        <v>87</v>
      </c>
      <c r="D124" s="340" t="s">
        <v>49</v>
      </c>
      <c r="E124" s="340" t="s">
        <v>51</v>
      </c>
      <c r="F124" s="340" t="s">
        <v>78</v>
      </c>
      <c r="G124" s="341" t="s">
        <v>16</v>
      </c>
      <c r="H124" s="379">
        <f>SUM(H125)</f>
        <v>84323.7</v>
      </c>
      <c r="I124" s="379">
        <f>SUM(I125)</f>
        <v>0</v>
      </c>
      <c r="J124" s="379">
        <f>SUM(J125)</f>
        <v>84323.7</v>
      </c>
      <c r="K124" s="168"/>
    </row>
    <row r="125" spans="1:11" ht="37.5">
      <c r="A125" s="342" t="s">
        <v>75</v>
      </c>
      <c r="B125" s="342" t="s">
        <v>62</v>
      </c>
      <c r="C125" s="342" t="s">
        <v>87</v>
      </c>
      <c r="D125" s="342" t="s">
        <v>58</v>
      </c>
      <c r="E125" s="342" t="s">
        <v>51</v>
      </c>
      <c r="F125" s="342" t="s">
        <v>78</v>
      </c>
      <c r="G125" s="237" t="s">
        <v>17</v>
      </c>
      <c r="H125" s="367">
        <v>84323.7</v>
      </c>
      <c r="I125" s="377"/>
      <c r="J125" s="378">
        <f aca="true" t="shared" si="5" ref="J125:J131">H125+I125</f>
        <v>84323.7</v>
      </c>
      <c r="K125" s="168"/>
    </row>
    <row r="126" spans="1:11" ht="37.5">
      <c r="A126" s="340" t="s">
        <v>75</v>
      </c>
      <c r="B126" s="340" t="s">
        <v>62</v>
      </c>
      <c r="C126" s="340" t="s">
        <v>53</v>
      </c>
      <c r="D126" s="340" t="s">
        <v>49</v>
      </c>
      <c r="E126" s="340" t="s">
        <v>51</v>
      </c>
      <c r="F126" s="340" t="s">
        <v>78</v>
      </c>
      <c r="G126" s="380" t="s">
        <v>30</v>
      </c>
      <c r="H126" s="379">
        <f>H143+H138+H141+H135+H129+H132+H127</f>
        <v>59047.912000000004</v>
      </c>
      <c r="I126" s="379">
        <f>I143+I138+I141+I135+I129+I132</f>
        <v>31351.785999999996</v>
      </c>
      <c r="J126" s="379">
        <f t="shared" si="5"/>
        <v>90399.698</v>
      </c>
      <c r="K126" s="168"/>
    </row>
    <row r="127" spans="1:11" ht="56.25">
      <c r="A127" s="340" t="s">
        <v>75</v>
      </c>
      <c r="B127" s="340" t="s">
        <v>62</v>
      </c>
      <c r="C127" s="340" t="s">
        <v>755</v>
      </c>
      <c r="D127" s="340" t="s">
        <v>49</v>
      </c>
      <c r="E127" s="340" t="s">
        <v>51</v>
      </c>
      <c r="F127" s="340" t="s">
        <v>78</v>
      </c>
      <c r="G127" s="350" t="s">
        <v>756</v>
      </c>
      <c r="H127" s="379">
        <f>H128</f>
        <v>0</v>
      </c>
      <c r="I127" s="435">
        <f>I128</f>
        <v>0</v>
      </c>
      <c r="J127" s="436">
        <f t="shared" si="5"/>
        <v>0</v>
      </c>
      <c r="K127" s="168"/>
    </row>
    <row r="128" spans="1:11" ht="56.25">
      <c r="A128" s="342" t="s">
        <v>75</v>
      </c>
      <c r="B128" s="342" t="s">
        <v>62</v>
      </c>
      <c r="C128" s="342" t="s">
        <v>755</v>
      </c>
      <c r="D128" s="342" t="s">
        <v>58</v>
      </c>
      <c r="E128" s="342" t="s">
        <v>51</v>
      </c>
      <c r="F128" s="342" t="s">
        <v>78</v>
      </c>
      <c r="G128" s="351" t="s">
        <v>756</v>
      </c>
      <c r="H128" s="367">
        <v>0</v>
      </c>
      <c r="I128" s="377">
        <v>0</v>
      </c>
      <c r="J128" s="378">
        <f t="shared" si="5"/>
        <v>0</v>
      </c>
      <c r="K128" s="168"/>
    </row>
    <row r="129" spans="1:11" ht="56.25">
      <c r="A129" s="340" t="s">
        <v>75</v>
      </c>
      <c r="B129" s="340" t="s">
        <v>62</v>
      </c>
      <c r="C129" s="340" t="s">
        <v>191</v>
      </c>
      <c r="D129" s="340" t="s">
        <v>49</v>
      </c>
      <c r="E129" s="340" t="s">
        <v>51</v>
      </c>
      <c r="F129" s="340" t="s">
        <v>78</v>
      </c>
      <c r="G129" s="380" t="s">
        <v>192</v>
      </c>
      <c r="H129" s="379">
        <f>SUM(H130)</f>
        <v>119.3</v>
      </c>
      <c r="I129" s="379">
        <f>I130+I131</f>
        <v>284.6</v>
      </c>
      <c r="J129" s="379">
        <f t="shared" si="5"/>
        <v>403.90000000000003</v>
      </c>
      <c r="K129" s="168"/>
    </row>
    <row r="130" spans="1:11" ht="93.75">
      <c r="A130" s="342" t="s">
        <v>75</v>
      </c>
      <c r="B130" s="342" t="s">
        <v>62</v>
      </c>
      <c r="C130" s="342" t="s">
        <v>191</v>
      </c>
      <c r="D130" s="342" t="s">
        <v>58</v>
      </c>
      <c r="E130" s="342" t="s">
        <v>51</v>
      </c>
      <c r="F130" s="342" t="s">
        <v>78</v>
      </c>
      <c r="G130" s="365" t="s">
        <v>190</v>
      </c>
      <c r="H130" s="367">
        <v>119.3</v>
      </c>
      <c r="I130" s="367"/>
      <c r="J130" s="367">
        <f t="shared" si="5"/>
        <v>119.3</v>
      </c>
      <c r="K130" s="168"/>
    </row>
    <row r="131" spans="1:11" ht="37.5">
      <c r="A131" s="342" t="s">
        <v>75</v>
      </c>
      <c r="B131" s="342" t="s">
        <v>62</v>
      </c>
      <c r="C131" s="342" t="s">
        <v>191</v>
      </c>
      <c r="D131" s="342" t="s">
        <v>58</v>
      </c>
      <c r="E131" s="342" t="s">
        <v>51</v>
      </c>
      <c r="F131" s="342" t="s">
        <v>78</v>
      </c>
      <c r="G131" s="351" t="s">
        <v>963</v>
      </c>
      <c r="H131" s="367"/>
      <c r="I131" s="377">
        <v>284.6</v>
      </c>
      <c r="J131" s="378">
        <f t="shared" si="5"/>
        <v>284.6</v>
      </c>
      <c r="K131" s="168"/>
    </row>
    <row r="132" spans="1:11" ht="37.5">
      <c r="A132" s="340" t="s">
        <v>75</v>
      </c>
      <c r="B132" s="340" t="s">
        <v>62</v>
      </c>
      <c r="C132" s="340" t="s">
        <v>220</v>
      </c>
      <c r="D132" s="340" t="s">
        <v>58</v>
      </c>
      <c r="E132" s="340" t="s">
        <v>51</v>
      </c>
      <c r="F132" s="340" t="s">
        <v>78</v>
      </c>
      <c r="G132" s="380" t="s">
        <v>222</v>
      </c>
      <c r="H132" s="379">
        <f>H133+H134</f>
        <v>0</v>
      </c>
      <c r="I132" s="379">
        <f>I133+I134</f>
        <v>0</v>
      </c>
      <c r="J132" s="379">
        <f>J133+J134</f>
        <v>0</v>
      </c>
      <c r="K132" s="168"/>
    </row>
    <row r="133" spans="1:11" ht="56.25">
      <c r="A133" s="342" t="s">
        <v>75</v>
      </c>
      <c r="B133" s="342" t="s">
        <v>62</v>
      </c>
      <c r="C133" s="342" t="s">
        <v>220</v>
      </c>
      <c r="D133" s="342" t="s">
        <v>58</v>
      </c>
      <c r="E133" s="342" t="s">
        <v>51</v>
      </c>
      <c r="F133" s="342" t="s">
        <v>78</v>
      </c>
      <c r="G133" s="365" t="s">
        <v>221</v>
      </c>
      <c r="H133" s="367">
        <v>0</v>
      </c>
      <c r="I133" s="367">
        <v>0</v>
      </c>
      <c r="J133" s="367">
        <f>H133+I133</f>
        <v>0</v>
      </c>
      <c r="K133" s="168"/>
    </row>
    <row r="134" spans="1:11" ht="37.5">
      <c r="A134" s="342" t="s">
        <v>75</v>
      </c>
      <c r="B134" s="342" t="s">
        <v>62</v>
      </c>
      <c r="C134" s="342" t="s">
        <v>220</v>
      </c>
      <c r="D134" s="342" t="s">
        <v>58</v>
      </c>
      <c r="E134" s="342" t="s">
        <v>51</v>
      </c>
      <c r="F134" s="342" t="s">
        <v>78</v>
      </c>
      <c r="G134" s="365" t="s">
        <v>770</v>
      </c>
      <c r="H134" s="367">
        <v>0</v>
      </c>
      <c r="I134" s="367">
        <v>0</v>
      </c>
      <c r="J134" s="367">
        <f>H134+I134</f>
        <v>0</v>
      </c>
      <c r="K134" s="168"/>
    </row>
    <row r="135" spans="1:11" ht="75">
      <c r="A135" s="340" t="s">
        <v>75</v>
      </c>
      <c r="B135" s="340" t="s">
        <v>62</v>
      </c>
      <c r="C135" s="340" t="s">
        <v>164</v>
      </c>
      <c r="D135" s="340" t="s">
        <v>49</v>
      </c>
      <c r="E135" s="340" t="s">
        <v>51</v>
      </c>
      <c r="F135" s="340" t="s">
        <v>78</v>
      </c>
      <c r="G135" s="350" t="s">
        <v>165</v>
      </c>
      <c r="H135" s="379">
        <f>SUM(H136:H137)</f>
        <v>0</v>
      </c>
      <c r="I135" s="379">
        <f>SUM(I136:I137)</f>
        <v>0</v>
      </c>
      <c r="J135" s="379">
        <f>SUM(J136:J137)</f>
        <v>0</v>
      </c>
      <c r="K135" s="168"/>
    </row>
    <row r="136" spans="1:16" ht="93.75">
      <c r="A136" s="342" t="s">
        <v>75</v>
      </c>
      <c r="B136" s="342" t="s">
        <v>62</v>
      </c>
      <c r="C136" s="342" t="s">
        <v>164</v>
      </c>
      <c r="D136" s="342" t="s">
        <v>58</v>
      </c>
      <c r="E136" s="342" t="s">
        <v>51</v>
      </c>
      <c r="F136" s="342" t="s">
        <v>78</v>
      </c>
      <c r="G136" s="351" t="s">
        <v>771</v>
      </c>
      <c r="H136" s="367">
        <v>0</v>
      </c>
      <c r="I136" s="377">
        <v>0</v>
      </c>
      <c r="J136" s="378">
        <f>H136+I136</f>
        <v>0</v>
      </c>
      <c r="K136" s="168"/>
      <c r="O136" s="156"/>
      <c r="P136" s="156"/>
    </row>
    <row r="137" spans="1:16" ht="56.25">
      <c r="A137" s="342" t="s">
        <v>75</v>
      </c>
      <c r="B137" s="342" t="s">
        <v>62</v>
      </c>
      <c r="C137" s="342" t="s">
        <v>164</v>
      </c>
      <c r="D137" s="342" t="s">
        <v>58</v>
      </c>
      <c r="E137" s="342" t="s">
        <v>51</v>
      </c>
      <c r="F137" s="342" t="s">
        <v>78</v>
      </c>
      <c r="G137" s="351" t="s">
        <v>231</v>
      </c>
      <c r="H137" s="367">
        <v>0</v>
      </c>
      <c r="I137" s="377">
        <v>0</v>
      </c>
      <c r="J137" s="378">
        <f>H137+I137</f>
        <v>0</v>
      </c>
      <c r="K137" s="168"/>
      <c r="O137" s="156"/>
      <c r="P137" s="156"/>
    </row>
    <row r="138" spans="1:11" ht="131.25">
      <c r="A138" s="340" t="s">
        <v>75</v>
      </c>
      <c r="B138" s="340" t="s">
        <v>62</v>
      </c>
      <c r="C138" s="340" t="s">
        <v>100</v>
      </c>
      <c r="D138" s="340" t="s">
        <v>49</v>
      </c>
      <c r="E138" s="340" t="s">
        <v>51</v>
      </c>
      <c r="F138" s="340" t="s">
        <v>78</v>
      </c>
      <c r="G138" s="341" t="s">
        <v>106</v>
      </c>
      <c r="H138" s="379">
        <f>SUM(H139:H139)</f>
        <v>31614.13</v>
      </c>
      <c r="I138" s="379">
        <f>SUM(I139:I140)</f>
        <v>29103.765</v>
      </c>
      <c r="J138" s="379">
        <f>H138+I138</f>
        <v>60717.895000000004</v>
      </c>
      <c r="K138" s="168"/>
    </row>
    <row r="139" spans="1:11" ht="96.75" customHeight="1">
      <c r="A139" s="342" t="s">
        <v>75</v>
      </c>
      <c r="B139" s="342" t="s">
        <v>62</v>
      </c>
      <c r="C139" s="342" t="s">
        <v>100</v>
      </c>
      <c r="D139" s="342" t="s">
        <v>58</v>
      </c>
      <c r="E139" s="342" t="s">
        <v>846</v>
      </c>
      <c r="F139" s="342" t="s">
        <v>78</v>
      </c>
      <c r="G139" s="381" t="s">
        <v>1126</v>
      </c>
      <c r="H139" s="367">
        <v>31614.13</v>
      </c>
      <c r="I139" s="377"/>
      <c r="J139" s="378">
        <f>H139+I139</f>
        <v>31614.13</v>
      </c>
      <c r="K139" s="168"/>
    </row>
    <row r="140" spans="1:11" ht="114" customHeight="1">
      <c r="A140" s="342" t="s">
        <v>75</v>
      </c>
      <c r="B140" s="342" t="s">
        <v>62</v>
      </c>
      <c r="C140" s="342" t="s">
        <v>100</v>
      </c>
      <c r="D140" s="342" t="s">
        <v>58</v>
      </c>
      <c r="E140" s="342" t="s">
        <v>873</v>
      </c>
      <c r="F140" s="342" t="s">
        <v>78</v>
      </c>
      <c r="G140" s="381" t="s">
        <v>162</v>
      </c>
      <c r="H140" s="367"/>
      <c r="I140" s="377">
        <v>29103.765</v>
      </c>
      <c r="J140" s="378">
        <f>H140+I140</f>
        <v>29103.765</v>
      </c>
      <c r="K140" s="168"/>
    </row>
    <row r="141" spans="1:11" ht="93.75">
      <c r="A141" s="340" t="s">
        <v>75</v>
      </c>
      <c r="B141" s="340" t="s">
        <v>62</v>
      </c>
      <c r="C141" s="340" t="s">
        <v>101</v>
      </c>
      <c r="D141" s="340" t="s">
        <v>49</v>
      </c>
      <c r="E141" s="340" t="s">
        <v>51</v>
      </c>
      <c r="F141" s="340" t="s">
        <v>78</v>
      </c>
      <c r="G141" s="341" t="s">
        <v>108</v>
      </c>
      <c r="H141" s="379">
        <f>SUM(H142:H142)</f>
        <v>13850.682</v>
      </c>
      <c r="I141" s="379">
        <f>SUM(I142:I142)</f>
        <v>0</v>
      </c>
      <c r="J141" s="379">
        <f>SUM(J142:J142)</f>
        <v>13850.682</v>
      </c>
      <c r="K141" s="168"/>
    </row>
    <row r="142" spans="1:11" ht="75" customHeight="1">
      <c r="A142" s="342" t="s">
        <v>75</v>
      </c>
      <c r="B142" s="342" t="s">
        <v>62</v>
      </c>
      <c r="C142" s="342" t="s">
        <v>101</v>
      </c>
      <c r="D142" s="342" t="s">
        <v>58</v>
      </c>
      <c r="E142" s="342" t="s">
        <v>846</v>
      </c>
      <c r="F142" s="382" t="s">
        <v>78</v>
      </c>
      <c r="G142" s="237" t="s">
        <v>163</v>
      </c>
      <c r="H142" s="367">
        <v>13850.682</v>
      </c>
      <c r="I142" s="377"/>
      <c r="J142" s="378">
        <f aca="true" t="shared" si="6" ref="J142:J148">H142+I142</f>
        <v>13850.682</v>
      </c>
      <c r="K142" s="186"/>
    </row>
    <row r="143" spans="1:15" ht="18.75">
      <c r="A143" s="340" t="s">
        <v>75</v>
      </c>
      <c r="B143" s="340" t="s">
        <v>62</v>
      </c>
      <c r="C143" s="340" t="s">
        <v>85</v>
      </c>
      <c r="D143" s="340" t="s">
        <v>49</v>
      </c>
      <c r="E143" s="340" t="s">
        <v>51</v>
      </c>
      <c r="F143" s="383" t="s">
        <v>78</v>
      </c>
      <c r="G143" s="341" t="s">
        <v>19</v>
      </c>
      <c r="H143" s="379">
        <f>H144</f>
        <v>13463.8</v>
      </c>
      <c r="I143" s="379">
        <f>I144</f>
        <v>1963.421</v>
      </c>
      <c r="J143" s="379">
        <f t="shared" si="6"/>
        <v>15427.221</v>
      </c>
      <c r="K143" s="186"/>
      <c r="O143" s="156"/>
    </row>
    <row r="144" spans="1:15" ht="18.75">
      <c r="A144" s="342" t="s">
        <v>75</v>
      </c>
      <c r="B144" s="342" t="s">
        <v>62</v>
      </c>
      <c r="C144" s="342" t="s">
        <v>85</v>
      </c>
      <c r="D144" s="342" t="s">
        <v>58</v>
      </c>
      <c r="E144" s="342" t="s">
        <v>51</v>
      </c>
      <c r="F144" s="382" t="s">
        <v>78</v>
      </c>
      <c r="G144" s="237" t="s">
        <v>772</v>
      </c>
      <c r="H144" s="367">
        <f>SUM(H145:H153)</f>
        <v>13463.8</v>
      </c>
      <c r="I144" s="367">
        <f>SUM(I145:I153)</f>
        <v>1963.421</v>
      </c>
      <c r="J144" s="367">
        <f t="shared" si="6"/>
        <v>15427.221</v>
      </c>
      <c r="K144" s="186"/>
      <c r="O144" s="156"/>
    </row>
    <row r="145" spans="1:15" ht="37.5">
      <c r="A145" s="342" t="s">
        <v>187</v>
      </c>
      <c r="B145" s="342" t="s">
        <v>62</v>
      </c>
      <c r="C145" s="342" t="s">
        <v>85</v>
      </c>
      <c r="D145" s="342" t="s">
        <v>58</v>
      </c>
      <c r="E145" s="342" t="s">
        <v>51</v>
      </c>
      <c r="F145" s="382" t="s">
        <v>78</v>
      </c>
      <c r="G145" s="237" t="s">
        <v>964</v>
      </c>
      <c r="H145" s="367"/>
      <c r="I145" s="367">
        <v>463.421</v>
      </c>
      <c r="J145" s="367">
        <f t="shared" si="6"/>
        <v>463.421</v>
      </c>
      <c r="K145" s="186"/>
      <c r="O145" s="156"/>
    </row>
    <row r="146" spans="1:15" ht="37.5">
      <c r="A146" s="342" t="s">
        <v>187</v>
      </c>
      <c r="B146" s="342" t="s">
        <v>62</v>
      </c>
      <c r="C146" s="342" t="s">
        <v>85</v>
      </c>
      <c r="D146" s="342" t="s">
        <v>58</v>
      </c>
      <c r="E146" s="342" t="s">
        <v>51</v>
      </c>
      <c r="F146" s="382" t="s">
        <v>78</v>
      </c>
      <c r="G146" s="237" t="s">
        <v>1121</v>
      </c>
      <c r="H146" s="493"/>
      <c r="I146" s="493">
        <v>300</v>
      </c>
      <c r="J146" s="493">
        <f t="shared" si="6"/>
        <v>300</v>
      </c>
      <c r="K146" s="186"/>
      <c r="O146" s="156"/>
    </row>
    <row r="147" spans="1:15" ht="37.5">
      <c r="A147" s="342" t="s">
        <v>187</v>
      </c>
      <c r="B147" s="342" t="s">
        <v>62</v>
      </c>
      <c r="C147" s="342" t="s">
        <v>85</v>
      </c>
      <c r="D147" s="342" t="s">
        <v>58</v>
      </c>
      <c r="E147" s="342" t="s">
        <v>51</v>
      </c>
      <c r="F147" s="382" t="s">
        <v>78</v>
      </c>
      <c r="G147" s="64" t="s">
        <v>1125</v>
      </c>
      <c r="H147" s="493"/>
      <c r="I147" s="493">
        <v>900</v>
      </c>
      <c r="J147" s="493">
        <f t="shared" si="6"/>
        <v>900</v>
      </c>
      <c r="K147" s="186"/>
      <c r="O147" s="156"/>
    </row>
    <row r="148" spans="1:15" ht="37.5">
      <c r="A148" s="342" t="s">
        <v>187</v>
      </c>
      <c r="B148" s="342" t="s">
        <v>62</v>
      </c>
      <c r="C148" s="342" t="s">
        <v>85</v>
      </c>
      <c r="D148" s="342" t="s">
        <v>58</v>
      </c>
      <c r="E148" s="342" t="s">
        <v>51</v>
      </c>
      <c r="F148" s="382" t="s">
        <v>78</v>
      </c>
      <c r="G148" s="237" t="s">
        <v>1124</v>
      </c>
      <c r="H148" s="493"/>
      <c r="I148" s="493">
        <v>300</v>
      </c>
      <c r="J148" s="493">
        <f t="shared" si="6"/>
        <v>300</v>
      </c>
      <c r="K148" s="186"/>
      <c r="O148" s="156"/>
    </row>
    <row r="149" spans="1:15" ht="56.25">
      <c r="A149" s="342" t="s">
        <v>187</v>
      </c>
      <c r="B149" s="342" t="s">
        <v>62</v>
      </c>
      <c r="C149" s="342" t="s">
        <v>85</v>
      </c>
      <c r="D149" s="342" t="s">
        <v>58</v>
      </c>
      <c r="E149" s="342" t="s">
        <v>51</v>
      </c>
      <c r="F149" s="382" t="s">
        <v>78</v>
      </c>
      <c r="G149" s="237" t="s">
        <v>188</v>
      </c>
      <c r="H149" s="367">
        <v>375.4</v>
      </c>
      <c r="I149" s="377"/>
      <c r="J149" s="378">
        <f aca="true" t="shared" si="7" ref="J149:J154">H149+I149</f>
        <v>375.4</v>
      </c>
      <c r="K149" s="186"/>
      <c r="O149" s="156"/>
    </row>
    <row r="150" spans="1:15" ht="56.25">
      <c r="A150" s="342" t="s">
        <v>75</v>
      </c>
      <c r="B150" s="342" t="s">
        <v>62</v>
      </c>
      <c r="C150" s="342" t="s">
        <v>85</v>
      </c>
      <c r="D150" s="342" t="s">
        <v>58</v>
      </c>
      <c r="E150" s="342" t="s">
        <v>51</v>
      </c>
      <c r="F150" s="382" t="s">
        <v>78</v>
      </c>
      <c r="G150" s="237" t="s">
        <v>786</v>
      </c>
      <c r="H150" s="367">
        <v>12223.5</v>
      </c>
      <c r="I150" s="377"/>
      <c r="J150" s="378">
        <f t="shared" si="7"/>
        <v>12223.5</v>
      </c>
      <c r="K150" s="186"/>
      <c r="O150" s="156"/>
    </row>
    <row r="151" spans="1:15" ht="37.5">
      <c r="A151" s="342" t="s">
        <v>75</v>
      </c>
      <c r="B151" s="342" t="s">
        <v>62</v>
      </c>
      <c r="C151" s="342" t="s">
        <v>85</v>
      </c>
      <c r="D151" s="342" t="s">
        <v>58</v>
      </c>
      <c r="E151" s="342" t="s">
        <v>51</v>
      </c>
      <c r="F151" s="382" t="s">
        <v>78</v>
      </c>
      <c r="G151" s="237" t="s">
        <v>787</v>
      </c>
      <c r="H151" s="367">
        <v>97.8</v>
      </c>
      <c r="I151" s="377"/>
      <c r="J151" s="378">
        <f t="shared" si="7"/>
        <v>97.8</v>
      </c>
      <c r="K151" s="186"/>
      <c r="O151" s="156"/>
    </row>
    <row r="152" spans="1:15" ht="37.5">
      <c r="A152" s="342" t="s">
        <v>75</v>
      </c>
      <c r="B152" s="342" t="s">
        <v>62</v>
      </c>
      <c r="C152" s="342" t="s">
        <v>85</v>
      </c>
      <c r="D152" s="342" t="s">
        <v>58</v>
      </c>
      <c r="E152" s="342" t="s">
        <v>51</v>
      </c>
      <c r="F152" s="382" t="s">
        <v>78</v>
      </c>
      <c r="G152" s="237" t="s">
        <v>189</v>
      </c>
      <c r="H152" s="367">
        <v>39.4</v>
      </c>
      <c r="I152" s="377"/>
      <c r="J152" s="378">
        <f t="shared" si="7"/>
        <v>39.4</v>
      </c>
      <c r="K152" s="186"/>
      <c r="O152" s="156"/>
    </row>
    <row r="153" spans="1:15" ht="37.5">
      <c r="A153" s="342" t="s">
        <v>75</v>
      </c>
      <c r="B153" s="342" t="s">
        <v>62</v>
      </c>
      <c r="C153" s="342" t="s">
        <v>85</v>
      </c>
      <c r="D153" s="342" t="s">
        <v>58</v>
      </c>
      <c r="E153" s="342" t="s">
        <v>51</v>
      </c>
      <c r="F153" s="342" t="s">
        <v>78</v>
      </c>
      <c r="G153" s="103" t="s">
        <v>854</v>
      </c>
      <c r="H153" s="367">
        <v>727.7</v>
      </c>
      <c r="I153" s="377"/>
      <c r="J153" s="378">
        <f t="shared" si="7"/>
        <v>727.7</v>
      </c>
      <c r="K153" s="186"/>
      <c r="O153" s="156"/>
    </row>
    <row r="154" spans="1:11" ht="37.5">
      <c r="A154" s="340" t="s">
        <v>75</v>
      </c>
      <c r="B154" s="340" t="s">
        <v>62</v>
      </c>
      <c r="C154" s="340" t="s">
        <v>63</v>
      </c>
      <c r="D154" s="340" t="s">
        <v>49</v>
      </c>
      <c r="E154" s="340" t="s">
        <v>51</v>
      </c>
      <c r="F154" s="340" t="s">
        <v>78</v>
      </c>
      <c r="G154" s="341" t="s">
        <v>31</v>
      </c>
      <c r="H154" s="379">
        <f>H157+H159+H161+H163+H183+H187+H185+H190</f>
        <v>262718.745</v>
      </c>
      <c r="I154" s="379">
        <f>I157+I159+I161+I163+I183+I187+I185+I190</f>
        <v>-15230.036</v>
      </c>
      <c r="J154" s="379">
        <f t="shared" si="7"/>
        <v>247488.709</v>
      </c>
      <c r="K154" s="186"/>
    </row>
    <row r="155" spans="1:11" ht="37.5">
      <c r="A155" s="342" t="s">
        <v>75</v>
      </c>
      <c r="B155" s="342" t="s">
        <v>62</v>
      </c>
      <c r="C155" s="342" t="s">
        <v>105</v>
      </c>
      <c r="D155" s="342" t="s">
        <v>49</v>
      </c>
      <c r="E155" s="342" t="s">
        <v>51</v>
      </c>
      <c r="F155" s="342" t="s">
        <v>78</v>
      </c>
      <c r="G155" s="365" t="s">
        <v>103</v>
      </c>
      <c r="H155" s="367">
        <f>SUM(H156)</f>
        <v>0</v>
      </c>
      <c r="I155" s="367">
        <f>SUM(I156)</f>
        <v>0</v>
      </c>
      <c r="J155" s="367">
        <f>SUM(J156)</f>
        <v>0</v>
      </c>
      <c r="K155" s="186"/>
    </row>
    <row r="156" spans="1:11" ht="38.25" customHeight="1">
      <c r="A156" s="342" t="s">
        <v>75</v>
      </c>
      <c r="B156" s="342" t="s">
        <v>62</v>
      </c>
      <c r="C156" s="342" t="s">
        <v>105</v>
      </c>
      <c r="D156" s="342" t="s">
        <v>58</v>
      </c>
      <c r="E156" s="342" t="s">
        <v>51</v>
      </c>
      <c r="F156" s="342" t="s">
        <v>78</v>
      </c>
      <c r="G156" s="365" t="s">
        <v>104</v>
      </c>
      <c r="H156" s="367">
        <v>0</v>
      </c>
      <c r="I156" s="367">
        <v>0</v>
      </c>
      <c r="J156" s="367">
        <f>H156+I156</f>
        <v>0</v>
      </c>
      <c r="K156" s="186"/>
    </row>
    <row r="157" spans="1:11" ht="37.5">
      <c r="A157" s="340" t="s">
        <v>75</v>
      </c>
      <c r="B157" s="340" t="s">
        <v>62</v>
      </c>
      <c r="C157" s="340" t="s">
        <v>81</v>
      </c>
      <c r="D157" s="340" t="s">
        <v>49</v>
      </c>
      <c r="E157" s="340" t="s">
        <v>51</v>
      </c>
      <c r="F157" s="340" t="s">
        <v>78</v>
      </c>
      <c r="G157" s="341" t="s">
        <v>32</v>
      </c>
      <c r="H157" s="379">
        <f>H158</f>
        <v>81.9</v>
      </c>
      <c r="I157" s="379">
        <f>I158</f>
        <v>0</v>
      </c>
      <c r="J157" s="379">
        <f>J158</f>
        <v>81.9</v>
      </c>
      <c r="K157" s="186"/>
    </row>
    <row r="158" spans="1:11" ht="37.5">
      <c r="A158" s="342" t="s">
        <v>75</v>
      </c>
      <c r="B158" s="342" t="s">
        <v>62</v>
      </c>
      <c r="C158" s="342" t="s">
        <v>81</v>
      </c>
      <c r="D158" s="342" t="s">
        <v>58</v>
      </c>
      <c r="E158" s="342" t="s">
        <v>51</v>
      </c>
      <c r="F158" s="342" t="s">
        <v>78</v>
      </c>
      <c r="G158" s="237" t="s">
        <v>33</v>
      </c>
      <c r="H158" s="367">
        <v>81.9</v>
      </c>
      <c r="I158" s="377"/>
      <c r="J158" s="378">
        <f>H158+I158</f>
        <v>81.9</v>
      </c>
      <c r="K158" s="168"/>
    </row>
    <row r="159" spans="1:11" ht="56.25">
      <c r="A159" s="340" t="s">
        <v>75</v>
      </c>
      <c r="B159" s="340" t="s">
        <v>62</v>
      </c>
      <c r="C159" s="340" t="s">
        <v>82</v>
      </c>
      <c r="D159" s="340" t="s">
        <v>49</v>
      </c>
      <c r="E159" s="340" t="s">
        <v>51</v>
      </c>
      <c r="F159" s="340" t="s">
        <v>78</v>
      </c>
      <c r="G159" s="384" t="s">
        <v>157</v>
      </c>
      <c r="H159" s="379">
        <f>H160</f>
        <v>0</v>
      </c>
      <c r="I159" s="379">
        <f>I160</f>
        <v>0</v>
      </c>
      <c r="J159" s="379">
        <f>J160</f>
        <v>0</v>
      </c>
      <c r="K159" s="168"/>
    </row>
    <row r="160" spans="1:11" ht="56.25">
      <c r="A160" s="342" t="s">
        <v>75</v>
      </c>
      <c r="B160" s="342" t="s">
        <v>62</v>
      </c>
      <c r="C160" s="342" t="s">
        <v>82</v>
      </c>
      <c r="D160" s="342" t="s">
        <v>58</v>
      </c>
      <c r="E160" s="342" t="s">
        <v>51</v>
      </c>
      <c r="F160" s="342" t="s">
        <v>78</v>
      </c>
      <c r="G160" s="343" t="s">
        <v>158</v>
      </c>
      <c r="H160" s="367">
        <v>0</v>
      </c>
      <c r="I160" s="377"/>
      <c r="J160" s="378">
        <f>H160+I160</f>
        <v>0</v>
      </c>
      <c r="K160" s="168"/>
    </row>
    <row r="161" spans="1:11" ht="56.25">
      <c r="A161" s="340" t="s">
        <v>75</v>
      </c>
      <c r="B161" s="340" t="s">
        <v>62</v>
      </c>
      <c r="C161" s="340" t="s">
        <v>83</v>
      </c>
      <c r="D161" s="340" t="s">
        <v>49</v>
      </c>
      <c r="E161" s="340" t="s">
        <v>51</v>
      </c>
      <c r="F161" s="340" t="s">
        <v>78</v>
      </c>
      <c r="G161" s="341" t="s">
        <v>34</v>
      </c>
      <c r="H161" s="379">
        <f>H162</f>
        <v>1158.33</v>
      </c>
      <c r="I161" s="379">
        <f>I162</f>
        <v>0</v>
      </c>
      <c r="J161" s="379">
        <f>J162</f>
        <v>1158.33</v>
      </c>
      <c r="K161" s="168"/>
    </row>
    <row r="162" spans="1:11" ht="56.25">
      <c r="A162" s="342" t="s">
        <v>75</v>
      </c>
      <c r="B162" s="342" t="s">
        <v>62</v>
      </c>
      <c r="C162" s="342" t="s">
        <v>83</v>
      </c>
      <c r="D162" s="342" t="s">
        <v>58</v>
      </c>
      <c r="E162" s="342" t="s">
        <v>51</v>
      </c>
      <c r="F162" s="342" t="s">
        <v>78</v>
      </c>
      <c r="G162" s="343" t="s">
        <v>154</v>
      </c>
      <c r="H162" s="367">
        <v>1158.33</v>
      </c>
      <c r="I162" s="377"/>
      <c r="J162" s="378">
        <f>H162+I162</f>
        <v>1158.33</v>
      </c>
      <c r="K162" s="168"/>
    </row>
    <row r="163" spans="1:11" ht="56.25">
      <c r="A163" s="340" t="s">
        <v>75</v>
      </c>
      <c r="B163" s="340" t="s">
        <v>62</v>
      </c>
      <c r="C163" s="340" t="s">
        <v>84</v>
      </c>
      <c r="D163" s="340" t="s">
        <v>49</v>
      </c>
      <c r="E163" s="340" t="s">
        <v>51</v>
      </c>
      <c r="F163" s="340" t="s">
        <v>78</v>
      </c>
      <c r="G163" s="380" t="s">
        <v>45</v>
      </c>
      <c r="H163" s="379">
        <f>H164</f>
        <v>8409.915</v>
      </c>
      <c r="I163" s="379">
        <f>I164</f>
        <v>-4.236</v>
      </c>
      <c r="J163" s="379">
        <f>H163+I163</f>
        <v>8405.679</v>
      </c>
      <c r="K163" s="168"/>
    </row>
    <row r="164" spans="1:11" ht="37.5">
      <c r="A164" s="342" t="s">
        <v>75</v>
      </c>
      <c r="B164" s="342" t="s">
        <v>62</v>
      </c>
      <c r="C164" s="342" t="s">
        <v>84</v>
      </c>
      <c r="D164" s="342" t="s">
        <v>58</v>
      </c>
      <c r="E164" s="342" t="s">
        <v>51</v>
      </c>
      <c r="F164" s="342" t="s">
        <v>78</v>
      </c>
      <c r="G164" s="365" t="s">
        <v>41</v>
      </c>
      <c r="H164" s="367">
        <f>H165+H166+H167+H168+H169+H170+H171+H172+H173+H174+H175+H176+H177+H178+H179+H180+H181+H182</f>
        <v>8409.915</v>
      </c>
      <c r="I164" s="367">
        <f>I165+I166+I167+I168+I169+I170+I171+I172+I173+I174+I175+I176+I177+I178+I179+I180+I181+I182</f>
        <v>-4.236</v>
      </c>
      <c r="J164" s="367">
        <f>H164+I164</f>
        <v>8405.679</v>
      </c>
      <c r="K164" s="168"/>
    </row>
    <row r="165" spans="1:11" ht="206.25">
      <c r="A165" s="342" t="s">
        <v>75</v>
      </c>
      <c r="B165" s="342" t="s">
        <v>62</v>
      </c>
      <c r="C165" s="342" t="s">
        <v>84</v>
      </c>
      <c r="D165" s="342" t="s">
        <v>58</v>
      </c>
      <c r="E165" s="342" t="s">
        <v>51</v>
      </c>
      <c r="F165" s="342" t="s">
        <v>78</v>
      </c>
      <c r="G165" s="365" t="s">
        <v>788</v>
      </c>
      <c r="H165" s="367">
        <v>176.771</v>
      </c>
      <c r="I165" s="352">
        <v>-2.104</v>
      </c>
      <c r="J165" s="378">
        <f aca="true" t="shared" si="8" ref="J165:J182">H165+I165</f>
        <v>174.66699999999997</v>
      </c>
      <c r="K165" s="168"/>
    </row>
    <row r="166" spans="1:11" ht="225">
      <c r="A166" s="342" t="s">
        <v>75</v>
      </c>
      <c r="B166" s="342" t="s">
        <v>62</v>
      </c>
      <c r="C166" s="342" t="s">
        <v>84</v>
      </c>
      <c r="D166" s="342" t="s">
        <v>58</v>
      </c>
      <c r="E166" s="342" t="s">
        <v>51</v>
      </c>
      <c r="F166" s="342" t="s">
        <v>78</v>
      </c>
      <c r="G166" s="365" t="s">
        <v>156</v>
      </c>
      <c r="H166" s="367">
        <v>4.5</v>
      </c>
      <c r="I166" s="377"/>
      <c r="J166" s="378">
        <f t="shared" si="8"/>
        <v>4.5</v>
      </c>
      <c r="K166" s="168"/>
    </row>
    <row r="167" spans="1:11" ht="262.5">
      <c r="A167" s="342" t="s">
        <v>75</v>
      </c>
      <c r="B167" s="342" t="s">
        <v>62</v>
      </c>
      <c r="C167" s="342" t="s">
        <v>84</v>
      </c>
      <c r="D167" s="342" t="s">
        <v>58</v>
      </c>
      <c r="E167" s="342" t="s">
        <v>51</v>
      </c>
      <c r="F167" s="342" t="s">
        <v>78</v>
      </c>
      <c r="G167" s="365" t="s">
        <v>155</v>
      </c>
      <c r="H167" s="367">
        <v>4.5</v>
      </c>
      <c r="I167" s="377"/>
      <c r="J167" s="378">
        <f t="shared" si="8"/>
        <v>4.5</v>
      </c>
      <c r="K167" s="168"/>
    </row>
    <row r="168" spans="1:11" ht="75">
      <c r="A168" s="342" t="s">
        <v>75</v>
      </c>
      <c r="B168" s="342" t="s">
        <v>62</v>
      </c>
      <c r="C168" s="342" t="s">
        <v>84</v>
      </c>
      <c r="D168" s="342" t="s">
        <v>58</v>
      </c>
      <c r="E168" s="342" t="s">
        <v>51</v>
      </c>
      <c r="F168" s="342" t="s">
        <v>78</v>
      </c>
      <c r="G168" s="365" t="s">
        <v>37</v>
      </c>
      <c r="H168" s="367">
        <v>653.2</v>
      </c>
      <c r="I168" s="377"/>
      <c r="J168" s="378">
        <f t="shared" si="8"/>
        <v>653.2</v>
      </c>
      <c r="K168" s="168"/>
    </row>
    <row r="169" spans="1:11" ht="112.5">
      <c r="A169" s="342" t="s">
        <v>75</v>
      </c>
      <c r="B169" s="342" t="s">
        <v>62</v>
      </c>
      <c r="C169" s="342" t="s">
        <v>84</v>
      </c>
      <c r="D169" s="342" t="s">
        <v>58</v>
      </c>
      <c r="E169" s="342" t="s">
        <v>51</v>
      </c>
      <c r="F169" s="342" t="s">
        <v>78</v>
      </c>
      <c r="G169" s="365" t="s">
        <v>789</v>
      </c>
      <c r="H169" s="367">
        <v>28.4</v>
      </c>
      <c r="I169" s="352">
        <v>-0.3</v>
      </c>
      <c r="J169" s="378">
        <f t="shared" si="8"/>
        <v>28.099999999999998</v>
      </c>
      <c r="K169" s="168"/>
    </row>
    <row r="170" spans="1:11" ht="150">
      <c r="A170" s="342" t="s">
        <v>75</v>
      </c>
      <c r="B170" s="342" t="s">
        <v>62</v>
      </c>
      <c r="C170" s="342" t="s">
        <v>84</v>
      </c>
      <c r="D170" s="342" t="s">
        <v>58</v>
      </c>
      <c r="E170" s="342" t="s">
        <v>51</v>
      </c>
      <c r="F170" s="342" t="s">
        <v>78</v>
      </c>
      <c r="G170" s="365" t="s">
        <v>152</v>
      </c>
      <c r="H170" s="367">
        <v>0</v>
      </c>
      <c r="I170" s="377"/>
      <c r="J170" s="378">
        <f t="shared" si="8"/>
        <v>0</v>
      </c>
      <c r="K170" s="168"/>
    </row>
    <row r="171" spans="1:11" ht="131.25">
      <c r="A171" s="342" t="s">
        <v>75</v>
      </c>
      <c r="B171" s="342" t="s">
        <v>62</v>
      </c>
      <c r="C171" s="342" t="s">
        <v>84</v>
      </c>
      <c r="D171" s="342" t="s">
        <v>58</v>
      </c>
      <c r="E171" s="342" t="s">
        <v>51</v>
      </c>
      <c r="F171" s="342" t="s">
        <v>78</v>
      </c>
      <c r="G171" s="365" t="s">
        <v>151</v>
      </c>
      <c r="H171" s="367">
        <v>5861.7</v>
      </c>
      <c r="I171" s="377"/>
      <c r="J171" s="378">
        <f t="shared" si="8"/>
        <v>5861.7</v>
      </c>
      <c r="K171" s="168"/>
    </row>
    <row r="172" spans="1:16" ht="112.5">
      <c r="A172" s="342" t="s">
        <v>75</v>
      </c>
      <c r="B172" s="342" t="s">
        <v>62</v>
      </c>
      <c r="C172" s="342" t="s">
        <v>84</v>
      </c>
      <c r="D172" s="342" t="s">
        <v>58</v>
      </c>
      <c r="E172" s="342" t="s">
        <v>51</v>
      </c>
      <c r="F172" s="342" t="s">
        <v>78</v>
      </c>
      <c r="G172" s="365" t="s">
        <v>107</v>
      </c>
      <c r="H172" s="367">
        <v>9.5</v>
      </c>
      <c r="I172" s="352">
        <v>-0.1</v>
      </c>
      <c r="J172" s="378">
        <f t="shared" si="8"/>
        <v>9.4</v>
      </c>
      <c r="K172" s="168"/>
      <c r="O172" s="3"/>
      <c r="P172" s="3"/>
    </row>
    <row r="173" spans="1:11" ht="75" customHeight="1">
      <c r="A173" s="342" t="s">
        <v>75</v>
      </c>
      <c r="B173" s="342" t="s">
        <v>62</v>
      </c>
      <c r="C173" s="342" t="s">
        <v>84</v>
      </c>
      <c r="D173" s="342" t="s">
        <v>58</v>
      </c>
      <c r="E173" s="342" t="s">
        <v>51</v>
      </c>
      <c r="F173" s="342" t="s">
        <v>78</v>
      </c>
      <c r="G173" s="237" t="s">
        <v>790</v>
      </c>
      <c r="H173" s="367">
        <v>0</v>
      </c>
      <c r="I173" s="377"/>
      <c r="J173" s="378">
        <f t="shared" si="8"/>
        <v>0</v>
      </c>
      <c r="K173" s="168"/>
    </row>
    <row r="174" spans="1:11" ht="56.25">
      <c r="A174" s="342" t="s">
        <v>75</v>
      </c>
      <c r="B174" s="342" t="s">
        <v>62</v>
      </c>
      <c r="C174" s="342" t="s">
        <v>84</v>
      </c>
      <c r="D174" s="342" t="s">
        <v>58</v>
      </c>
      <c r="E174" s="342" t="s">
        <v>51</v>
      </c>
      <c r="F174" s="342" t="s">
        <v>78</v>
      </c>
      <c r="G174" s="237" t="s">
        <v>791</v>
      </c>
      <c r="H174" s="367">
        <v>48.844</v>
      </c>
      <c r="I174" s="377"/>
      <c r="J174" s="378">
        <f t="shared" si="8"/>
        <v>48.844</v>
      </c>
      <c r="K174" s="168"/>
    </row>
    <row r="175" spans="1:11" ht="75">
      <c r="A175" s="342" t="s">
        <v>75</v>
      </c>
      <c r="B175" s="342" t="s">
        <v>62</v>
      </c>
      <c r="C175" s="342" t="s">
        <v>84</v>
      </c>
      <c r="D175" s="342" t="s">
        <v>58</v>
      </c>
      <c r="E175" s="342" t="s">
        <v>51</v>
      </c>
      <c r="F175" s="342" t="s">
        <v>78</v>
      </c>
      <c r="G175" s="237" t="s">
        <v>153</v>
      </c>
      <c r="H175" s="367">
        <v>1200</v>
      </c>
      <c r="I175" s="377"/>
      <c r="J175" s="378">
        <f t="shared" si="8"/>
        <v>1200</v>
      </c>
      <c r="K175" s="168"/>
    </row>
    <row r="176" spans="1:11" ht="56.25">
      <c r="A176" s="342" t="s">
        <v>75</v>
      </c>
      <c r="B176" s="342" t="s">
        <v>62</v>
      </c>
      <c r="C176" s="342" t="s">
        <v>84</v>
      </c>
      <c r="D176" s="342" t="s">
        <v>58</v>
      </c>
      <c r="E176" s="342" t="s">
        <v>51</v>
      </c>
      <c r="F176" s="342" t="s">
        <v>78</v>
      </c>
      <c r="G176" s="237" t="s">
        <v>217</v>
      </c>
      <c r="H176" s="367">
        <v>223.9</v>
      </c>
      <c r="I176" s="377"/>
      <c r="J176" s="378">
        <f t="shared" si="8"/>
        <v>223.9</v>
      </c>
      <c r="K176" s="168"/>
    </row>
    <row r="177" spans="1:11" ht="75">
      <c r="A177" s="342" t="s">
        <v>75</v>
      </c>
      <c r="B177" s="342" t="s">
        <v>62</v>
      </c>
      <c r="C177" s="342" t="s">
        <v>84</v>
      </c>
      <c r="D177" s="342" t="s">
        <v>58</v>
      </c>
      <c r="E177" s="342" t="s">
        <v>51</v>
      </c>
      <c r="F177" s="342" t="s">
        <v>78</v>
      </c>
      <c r="G177" s="237" t="s">
        <v>943</v>
      </c>
      <c r="H177" s="367">
        <v>5</v>
      </c>
      <c r="I177" s="377"/>
      <c r="J177" s="378">
        <f t="shared" si="8"/>
        <v>5</v>
      </c>
      <c r="K177" s="168"/>
    </row>
    <row r="178" spans="1:11" ht="112.5">
      <c r="A178" s="342" t="s">
        <v>75</v>
      </c>
      <c r="B178" s="342" t="s">
        <v>62</v>
      </c>
      <c r="C178" s="342" t="s">
        <v>84</v>
      </c>
      <c r="D178" s="342" t="s">
        <v>58</v>
      </c>
      <c r="E178" s="342" t="s">
        <v>51</v>
      </c>
      <c r="F178" s="342" t="s">
        <v>78</v>
      </c>
      <c r="G178" s="237" t="s">
        <v>218</v>
      </c>
      <c r="H178" s="367">
        <v>0</v>
      </c>
      <c r="I178" s="377"/>
      <c r="J178" s="378">
        <f t="shared" si="8"/>
        <v>0</v>
      </c>
      <c r="K178" s="168"/>
    </row>
    <row r="179" spans="1:11" ht="131.25">
      <c r="A179" s="342" t="s">
        <v>187</v>
      </c>
      <c r="B179" s="342" t="s">
        <v>62</v>
      </c>
      <c r="C179" s="342" t="s">
        <v>84</v>
      </c>
      <c r="D179" s="342" t="s">
        <v>58</v>
      </c>
      <c r="E179" s="342" t="s">
        <v>51</v>
      </c>
      <c r="F179" s="342" t="s">
        <v>78</v>
      </c>
      <c r="G179" s="237" t="s">
        <v>229</v>
      </c>
      <c r="H179" s="367">
        <v>66.9</v>
      </c>
      <c r="I179" s="352">
        <v>-0.592</v>
      </c>
      <c r="J179" s="378">
        <f t="shared" si="8"/>
        <v>66.308</v>
      </c>
      <c r="K179" s="168"/>
    </row>
    <row r="180" spans="1:11" ht="168.75">
      <c r="A180" s="342" t="s">
        <v>187</v>
      </c>
      <c r="B180" s="342" t="s">
        <v>62</v>
      </c>
      <c r="C180" s="342" t="s">
        <v>84</v>
      </c>
      <c r="D180" s="342" t="s">
        <v>58</v>
      </c>
      <c r="E180" s="342" t="s">
        <v>51</v>
      </c>
      <c r="F180" s="342" t="s">
        <v>78</v>
      </c>
      <c r="G180" s="237" t="s">
        <v>945</v>
      </c>
      <c r="H180" s="367">
        <v>5</v>
      </c>
      <c r="I180" s="377"/>
      <c r="J180" s="378">
        <f t="shared" si="8"/>
        <v>5</v>
      </c>
      <c r="K180" s="168"/>
    </row>
    <row r="181" spans="1:11" ht="150">
      <c r="A181" s="342" t="s">
        <v>187</v>
      </c>
      <c r="B181" s="342" t="s">
        <v>62</v>
      </c>
      <c r="C181" s="342" t="s">
        <v>84</v>
      </c>
      <c r="D181" s="342" t="s">
        <v>58</v>
      </c>
      <c r="E181" s="342" t="s">
        <v>51</v>
      </c>
      <c r="F181" s="342" t="s">
        <v>78</v>
      </c>
      <c r="G181" s="237" t="s">
        <v>849</v>
      </c>
      <c r="H181" s="367">
        <v>121.7</v>
      </c>
      <c r="I181" s="352">
        <v>-1.14</v>
      </c>
      <c r="J181" s="378">
        <f t="shared" si="8"/>
        <v>120.56</v>
      </c>
      <c r="K181" s="168"/>
    </row>
    <row r="182" spans="1:11" ht="168.75">
      <c r="A182" s="342" t="s">
        <v>187</v>
      </c>
      <c r="B182" s="342" t="s">
        <v>62</v>
      </c>
      <c r="C182" s="342" t="s">
        <v>84</v>
      </c>
      <c r="D182" s="342" t="s">
        <v>58</v>
      </c>
      <c r="E182" s="342" t="s">
        <v>51</v>
      </c>
      <c r="F182" s="342" t="s">
        <v>78</v>
      </c>
      <c r="G182" s="237" t="s">
        <v>230</v>
      </c>
      <c r="H182" s="367">
        <v>0</v>
      </c>
      <c r="I182" s="377">
        <v>0</v>
      </c>
      <c r="J182" s="378">
        <f t="shared" si="8"/>
        <v>0</v>
      </c>
      <c r="K182" s="168"/>
    </row>
    <row r="183" spans="1:11" ht="112.5">
      <c r="A183" s="340" t="s">
        <v>75</v>
      </c>
      <c r="B183" s="340" t="s">
        <v>62</v>
      </c>
      <c r="C183" s="340" t="s">
        <v>80</v>
      </c>
      <c r="D183" s="340" t="s">
        <v>49</v>
      </c>
      <c r="E183" s="340" t="s">
        <v>51</v>
      </c>
      <c r="F183" s="340" t="s">
        <v>78</v>
      </c>
      <c r="G183" s="350" t="s">
        <v>146</v>
      </c>
      <c r="H183" s="379">
        <f>SUM(H184)</f>
        <v>5204.4</v>
      </c>
      <c r="I183" s="379">
        <f>SUM(I184)</f>
        <v>0</v>
      </c>
      <c r="J183" s="379">
        <f>SUM(J184)</f>
        <v>5204.4</v>
      </c>
      <c r="K183" s="168"/>
    </row>
    <row r="184" spans="1:11" ht="102" customHeight="1">
      <c r="A184" s="342" t="s">
        <v>75</v>
      </c>
      <c r="B184" s="342" t="s">
        <v>62</v>
      </c>
      <c r="C184" s="342" t="s">
        <v>80</v>
      </c>
      <c r="D184" s="342" t="s">
        <v>58</v>
      </c>
      <c r="E184" s="342" t="s">
        <v>51</v>
      </c>
      <c r="F184" s="342" t="s">
        <v>78</v>
      </c>
      <c r="G184" s="351" t="s">
        <v>147</v>
      </c>
      <c r="H184" s="367">
        <v>5204.4</v>
      </c>
      <c r="I184" s="377"/>
      <c r="J184" s="378">
        <f>H184+I184</f>
        <v>5204.4</v>
      </c>
      <c r="K184" s="168"/>
    </row>
    <row r="185" spans="1:11" ht="93.75">
      <c r="A185" s="340" t="s">
        <v>75</v>
      </c>
      <c r="B185" s="340" t="s">
        <v>62</v>
      </c>
      <c r="C185" s="340" t="s">
        <v>132</v>
      </c>
      <c r="D185" s="340" t="s">
        <v>49</v>
      </c>
      <c r="E185" s="340" t="s">
        <v>51</v>
      </c>
      <c r="F185" s="340" t="s">
        <v>78</v>
      </c>
      <c r="G185" s="384" t="s">
        <v>792</v>
      </c>
      <c r="H185" s="379">
        <f>H186</f>
        <v>1244.3</v>
      </c>
      <c r="I185" s="379">
        <f>I186</f>
        <v>0</v>
      </c>
      <c r="J185" s="379">
        <f>J186</f>
        <v>1244.3</v>
      </c>
      <c r="K185" s="168"/>
    </row>
    <row r="186" spans="1:11" ht="93.75">
      <c r="A186" s="342" t="s">
        <v>75</v>
      </c>
      <c r="B186" s="342" t="s">
        <v>62</v>
      </c>
      <c r="C186" s="342" t="s">
        <v>132</v>
      </c>
      <c r="D186" s="342" t="s">
        <v>58</v>
      </c>
      <c r="E186" s="342" t="s">
        <v>51</v>
      </c>
      <c r="F186" s="342" t="s">
        <v>78</v>
      </c>
      <c r="G186" s="343" t="s">
        <v>133</v>
      </c>
      <c r="H186" s="367">
        <v>1244.3</v>
      </c>
      <c r="I186" s="377"/>
      <c r="J186" s="378">
        <f>H186+I186</f>
        <v>1244.3</v>
      </c>
      <c r="K186" s="168"/>
    </row>
    <row r="187" spans="1:11" ht="93.75">
      <c r="A187" s="340" t="s">
        <v>75</v>
      </c>
      <c r="B187" s="340" t="s">
        <v>62</v>
      </c>
      <c r="C187" s="340" t="s">
        <v>150</v>
      </c>
      <c r="D187" s="340" t="s">
        <v>49</v>
      </c>
      <c r="E187" s="340" t="s">
        <v>51</v>
      </c>
      <c r="F187" s="340" t="s">
        <v>78</v>
      </c>
      <c r="G187" s="384" t="s">
        <v>148</v>
      </c>
      <c r="H187" s="379">
        <f>H188</f>
        <v>3007.7</v>
      </c>
      <c r="I187" s="379">
        <f>I188</f>
        <v>372.7</v>
      </c>
      <c r="J187" s="379">
        <f>J188</f>
        <v>3380.3999999999996</v>
      </c>
      <c r="K187" s="168"/>
    </row>
    <row r="188" spans="1:11" ht="75">
      <c r="A188" s="342" t="s">
        <v>75</v>
      </c>
      <c r="B188" s="342" t="s">
        <v>62</v>
      </c>
      <c r="C188" s="342" t="s">
        <v>150</v>
      </c>
      <c r="D188" s="342" t="s">
        <v>58</v>
      </c>
      <c r="E188" s="342" t="s">
        <v>51</v>
      </c>
      <c r="F188" s="342" t="s">
        <v>78</v>
      </c>
      <c r="G188" s="343" t="s">
        <v>149</v>
      </c>
      <c r="H188" s="367">
        <v>3007.7</v>
      </c>
      <c r="I188" s="352">
        <v>372.7</v>
      </c>
      <c r="J188" s="378">
        <f>H188+I188</f>
        <v>3380.3999999999996</v>
      </c>
      <c r="K188" s="168"/>
    </row>
    <row r="189" spans="1:11" ht="18.75">
      <c r="A189" s="342"/>
      <c r="B189" s="342"/>
      <c r="C189" s="342"/>
      <c r="D189" s="342"/>
      <c r="E189" s="342"/>
      <c r="F189" s="342"/>
      <c r="G189" s="237"/>
      <c r="H189" s="367"/>
      <c r="I189" s="377"/>
      <c r="J189" s="378"/>
      <c r="K189" s="168"/>
    </row>
    <row r="190" spans="1:15" ht="18.75">
      <c r="A190" s="340" t="s">
        <v>75</v>
      </c>
      <c r="B190" s="340" t="s">
        <v>62</v>
      </c>
      <c r="C190" s="340" t="s">
        <v>79</v>
      </c>
      <c r="D190" s="340" t="s">
        <v>49</v>
      </c>
      <c r="E190" s="340" t="s">
        <v>51</v>
      </c>
      <c r="F190" s="340" t="s">
        <v>78</v>
      </c>
      <c r="G190" s="341" t="s">
        <v>18</v>
      </c>
      <c r="H190" s="379">
        <f>SUM(H191)</f>
        <v>243612.2</v>
      </c>
      <c r="I190" s="379">
        <f>SUM(I191)</f>
        <v>-15598.5</v>
      </c>
      <c r="J190" s="379">
        <f>SUM(J191)</f>
        <v>228013.7</v>
      </c>
      <c r="K190" s="168"/>
      <c r="O190" s="156"/>
    </row>
    <row r="191" spans="1:15" ht="18.75">
      <c r="A191" s="342" t="s">
        <v>75</v>
      </c>
      <c r="B191" s="342" t="s">
        <v>62</v>
      </c>
      <c r="C191" s="342" t="s">
        <v>79</v>
      </c>
      <c r="D191" s="342" t="s">
        <v>58</v>
      </c>
      <c r="E191" s="342" t="s">
        <v>51</v>
      </c>
      <c r="F191" s="342" t="s">
        <v>78</v>
      </c>
      <c r="G191" s="237" t="s">
        <v>22</v>
      </c>
      <c r="H191" s="367">
        <f>SUM(H192:H193)</f>
        <v>243612.2</v>
      </c>
      <c r="I191" s="367">
        <f>SUM(I192:I192)+I193</f>
        <v>-15598.5</v>
      </c>
      <c r="J191" s="367">
        <f>H191+I191</f>
        <v>228013.7</v>
      </c>
      <c r="K191" s="168"/>
      <c r="O191" s="156"/>
    </row>
    <row r="192" spans="1:15" ht="56.25">
      <c r="A192" s="342" t="s">
        <v>75</v>
      </c>
      <c r="B192" s="342" t="s">
        <v>62</v>
      </c>
      <c r="C192" s="342" t="s">
        <v>79</v>
      </c>
      <c r="D192" s="342" t="s">
        <v>58</v>
      </c>
      <c r="E192" s="342" t="s">
        <v>51</v>
      </c>
      <c r="F192" s="342" t="s">
        <v>78</v>
      </c>
      <c r="G192" s="365" t="s">
        <v>145</v>
      </c>
      <c r="H192" s="367">
        <v>237854.2</v>
      </c>
      <c r="I192" s="352">
        <v>-15598.5</v>
      </c>
      <c r="J192" s="378">
        <f>H192+I192</f>
        <v>222255.7</v>
      </c>
      <c r="K192" s="168"/>
      <c r="O192" s="156"/>
    </row>
    <row r="193" spans="1:15" ht="88.5" customHeight="1">
      <c r="A193" s="342" t="s">
        <v>75</v>
      </c>
      <c r="B193" s="342" t="s">
        <v>62</v>
      </c>
      <c r="C193" s="342" t="s">
        <v>79</v>
      </c>
      <c r="D193" s="342" t="s">
        <v>58</v>
      </c>
      <c r="E193" s="342" t="s">
        <v>51</v>
      </c>
      <c r="F193" s="342" t="s">
        <v>78</v>
      </c>
      <c r="G193" s="365" t="s">
        <v>851</v>
      </c>
      <c r="H193" s="367">
        <v>5758</v>
      </c>
      <c r="I193" s="377"/>
      <c r="J193" s="378">
        <f>H193+I193</f>
        <v>5758</v>
      </c>
      <c r="K193" s="168"/>
      <c r="O193" s="156"/>
    </row>
    <row r="194" spans="1:15" s="147" customFormat="1" ht="25.5" customHeight="1">
      <c r="A194" s="340" t="s">
        <v>75</v>
      </c>
      <c r="B194" s="340" t="s">
        <v>62</v>
      </c>
      <c r="C194" s="340" t="s">
        <v>64</v>
      </c>
      <c r="D194" s="340" t="s">
        <v>49</v>
      </c>
      <c r="E194" s="340" t="s">
        <v>51</v>
      </c>
      <c r="F194" s="340" t="s">
        <v>78</v>
      </c>
      <c r="G194" s="380" t="s">
        <v>1</v>
      </c>
      <c r="H194" s="379">
        <f>H202+H195+H200+H198</f>
        <v>7748.03</v>
      </c>
      <c r="I194" s="379">
        <f>I202+I195+I200+I198</f>
        <v>7.1</v>
      </c>
      <c r="J194" s="379">
        <f>H194+I194</f>
        <v>7755.13</v>
      </c>
      <c r="K194" s="169"/>
      <c r="L194" s="146"/>
      <c r="O194" s="157"/>
    </row>
    <row r="195" spans="1:15" ht="75" customHeight="1">
      <c r="A195" s="342" t="s">
        <v>75</v>
      </c>
      <c r="B195" s="342" t="s">
        <v>62</v>
      </c>
      <c r="C195" s="342" t="s">
        <v>76</v>
      </c>
      <c r="D195" s="342" t="s">
        <v>49</v>
      </c>
      <c r="E195" s="342" t="s">
        <v>51</v>
      </c>
      <c r="F195" s="342" t="s">
        <v>78</v>
      </c>
      <c r="G195" s="365" t="s">
        <v>42</v>
      </c>
      <c r="H195" s="367">
        <f>SUM(H196)</f>
        <v>42.13</v>
      </c>
      <c r="I195" s="367">
        <f>I196</f>
        <v>0</v>
      </c>
      <c r="J195" s="367">
        <f>H195+I195</f>
        <v>42.13</v>
      </c>
      <c r="K195" s="168"/>
      <c r="O195" s="156"/>
    </row>
    <row r="196" spans="1:15" ht="93.75">
      <c r="A196" s="342" t="s">
        <v>75</v>
      </c>
      <c r="B196" s="342" t="s">
        <v>62</v>
      </c>
      <c r="C196" s="342" t="s">
        <v>76</v>
      </c>
      <c r="D196" s="342" t="s">
        <v>58</v>
      </c>
      <c r="E196" s="342" t="s">
        <v>51</v>
      </c>
      <c r="F196" s="342" t="s">
        <v>78</v>
      </c>
      <c r="G196" s="365" t="s">
        <v>43</v>
      </c>
      <c r="H196" s="367">
        <f>SUM(H197:H197)</f>
        <v>42.13</v>
      </c>
      <c r="I196" s="367">
        <f>SUM(I197:I197)</f>
        <v>0</v>
      </c>
      <c r="J196" s="367">
        <f>SUM(J197:J197)</f>
        <v>42.13</v>
      </c>
      <c r="K196" s="168"/>
      <c r="O196" s="156"/>
    </row>
    <row r="197" spans="1:15" ht="75">
      <c r="A197" s="356" t="s">
        <v>75</v>
      </c>
      <c r="B197" s="356" t="s">
        <v>62</v>
      </c>
      <c r="C197" s="356" t="s">
        <v>76</v>
      </c>
      <c r="D197" s="356" t="s">
        <v>58</v>
      </c>
      <c r="E197" s="356" t="s">
        <v>51</v>
      </c>
      <c r="F197" s="356" t="s">
        <v>78</v>
      </c>
      <c r="G197" s="385" t="s">
        <v>44</v>
      </c>
      <c r="H197" s="358">
        <v>42.13</v>
      </c>
      <c r="I197" s="358"/>
      <c r="J197" s="358">
        <f>H197+I197</f>
        <v>42.13</v>
      </c>
      <c r="K197" s="187"/>
      <c r="L197" s="188"/>
      <c r="M197" s="189"/>
      <c r="O197" s="156"/>
    </row>
    <row r="198" spans="1:15" ht="56.25">
      <c r="A198" s="342" t="s">
        <v>187</v>
      </c>
      <c r="B198" s="342" t="s">
        <v>62</v>
      </c>
      <c r="C198" s="342" t="s">
        <v>968</v>
      </c>
      <c r="D198" s="342" t="s">
        <v>58</v>
      </c>
      <c r="E198" s="342" t="s">
        <v>51</v>
      </c>
      <c r="F198" s="342" t="s">
        <v>78</v>
      </c>
      <c r="G198" s="365" t="s">
        <v>969</v>
      </c>
      <c r="H198" s="367">
        <f>H199</f>
        <v>0</v>
      </c>
      <c r="I198" s="367">
        <f>I199</f>
        <v>7.1</v>
      </c>
      <c r="J198" s="367">
        <f>H198+I198</f>
        <v>7.1</v>
      </c>
      <c r="K198" s="187"/>
      <c r="L198" s="188"/>
      <c r="M198" s="189"/>
      <c r="O198" s="156"/>
    </row>
    <row r="199" spans="1:15" ht="78" customHeight="1">
      <c r="A199" s="356" t="s">
        <v>75</v>
      </c>
      <c r="B199" s="356" t="s">
        <v>62</v>
      </c>
      <c r="C199" s="356" t="s">
        <v>968</v>
      </c>
      <c r="D199" s="356" t="s">
        <v>58</v>
      </c>
      <c r="E199" s="356" t="s">
        <v>51</v>
      </c>
      <c r="F199" s="356" t="s">
        <v>78</v>
      </c>
      <c r="G199" s="385" t="s">
        <v>970</v>
      </c>
      <c r="H199" s="358"/>
      <c r="I199" s="358">
        <v>7.1</v>
      </c>
      <c r="J199" s="358">
        <f>H199+I199</f>
        <v>7.1</v>
      </c>
      <c r="K199" s="187"/>
      <c r="L199" s="188"/>
      <c r="M199" s="189"/>
      <c r="O199" s="156"/>
    </row>
    <row r="200" spans="1:15" ht="77.25" customHeight="1">
      <c r="A200" s="342" t="s">
        <v>75</v>
      </c>
      <c r="B200" s="342" t="s">
        <v>62</v>
      </c>
      <c r="C200" s="342" t="s">
        <v>793</v>
      </c>
      <c r="D200" s="342" t="s">
        <v>49</v>
      </c>
      <c r="E200" s="342" t="s">
        <v>51</v>
      </c>
      <c r="F200" s="342" t="s">
        <v>78</v>
      </c>
      <c r="G200" s="365" t="s">
        <v>794</v>
      </c>
      <c r="H200" s="367">
        <f>H201</f>
        <v>0</v>
      </c>
      <c r="I200" s="367">
        <f>I201</f>
        <v>0</v>
      </c>
      <c r="J200" s="367">
        <f>J201</f>
        <v>0</v>
      </c>
      <c r="K200" s="190"/>
      <c r="L200" s="188"/>
      <c r="M200" s="189"/>
      <c r="O200" s="156"/>
    </row>
    <row r="201" spans="1:15" ht="93.75">
      <c r="A201" s="356" t="s">
        <v>75</v>
      </c>
      <c r="B201" s="356" t="s">
        <v>62</v>
      </c>
      <c r="C201" s="356" t="s">
        <v>793</v>
      </c>
      <c r="D201" s="356" t="s">
        <v>58</v>
      </c>
      <c r="E201" s="356" t="s">
        <v>51</v>
      </c>
      <c r="F201" s="356" t="s">
        <v>78</v>
      </c>
      <c r="G201" s="385" t="s">
        <v>773</v>
      </c>
      <c r="H201" s="358">
        <v>0</v>
      </c>
      <c r="I201" s="358">
        <v>0</v>
      </c>
      <c r="J201" s="358">
        <f>H201+I201</f>
        <v>0</v>
      </c>
      <c r="K201" s="190"/>
      <c r="L201" s="188"/>
      <c r="M201" s="189"/>
      <c r="O201" s="156"/>
    </row>
    <row r="202" spans="1:15" ht="18.75">
      <c r="A202" s="342" t="s">
        <v>75</v>
      </c>
      <c r="B202" s="342" t="s">
        <v>62</v>
      </c>
      <c r="C202" s="342" t="s">
        <v>77</v>
      </c>
      <c r="D202" s="342" t="s">
        <v>49</v>
      </c>
      <c r="E202" s="342" t="s">
        <v>51</v>
      </c>
      <c r="F202" s="342" t="s">
        <v>78</v>
      </c>
      <c r="G202" s="365" t="s">
        <v>2</v>
      </c>
      <c r="H202" s="367">
        <f>H203</f>
        <v>7705.9</v>
      </c>
      <c r="I202" s="367">
        <f>I203</f>
        <v>0</v>
      </c>
      <c r="J202" s="367">
        <f>J203</f>
        <v>7705.9</v>
      </c>
      <c r="K202" s="190"/>
      <c r="L202" s="188"/>
      <c r="M202" s="189"/>
      <c r="O202" s="156"/>
    </row>
    <row r="203" spans="1:15" ht="37.5">
      <c r="A203" s="342" t="s">
        <v>75</v>
      </c>
      <c r="B203" s="342" t="s">
        <v>62</v>
      </c>
      <c r="C203" s="342" t="s">
        <v>77</v>
      </c>
      <c r="D203" s="342" t="s">
        <v>58</v>
      </c>
      <c r="E203" s="342" t="s">
        <v>51</v>
      </c>
      <c r="F203" s="342" t="s">
        <v>78</v>
      </c>
      <c r="G203" s="365" t="s">
        <v>3</v>
      </c>
      <c r="H203" s="367">
        <f>H205+H206+H204</f>
        <v>7705.9</v>
      </c>
      <c r="I203" s="367">
        <f>I205+I206+I204</f>
        <v>0</v>
      </c>
      <c r="J203" s="367">
        <f>J205+J206+J204</f>
        <v>7705.9</v>
      </c>
      <c r="K203" s="190"/>
      <c r="L203" s="188"/>
      <c r="M203" s="189"/>
      <c r="O203" s="156"/>
    </row>
    <row r="204" spans="1:15" ht="56.25">
      <c r="A204" s="342" t="s">
        <v>75</v>
      </c>
      <c r="B204" s="342" t="s">
        <v>62</v>
      </c>
      <c r="C204" s="342" t="s">
        <v>77</v>
      </c>
      <c r="D204" s="342" t="s">
        <v>58</v>
      </c>
      <c r="E204" s="342" t="s">
        <v>51</v>
      </c>
      <c r="F204" s="342" t="s">
        <v>78</v>
      </c>
      <c r="G204" s="365" t="s">
        <v>795</v>
      </c>
      <c r="H204" s="367">
        <v>0</v>
      </c>
      <c r="I204" s="367"/>
      <c r="J204" s="367">
        <f>H204+I204</f>
        <v>0</v>
      </c>
      <c r="K204" s="190"/>
      <c r="L204" s="188"/>
      <c r="M204" s="189"/>
      <c r="O204" s="156"/>
    </row>
    <row r="205" spans="1:15" ht="93.75">
      <c r="A205" s="342" t="s">
        <v>75</v>
      </c>
      <c r="B205" s="342" t="s">
        <v>62</v>
      </c>
      <c r="C205" s="342" t="s">
        <v>77</v>
      </c>
      <c r="D205" s="342" t="s">
        <v>58</v>
      </c>
      <c r="E205" s="342" t="s">
        <v>51</v>
      </c>
      <c r="F205" s="342" t="s">
        <v>78</v>
      </c>
      <c r="G205" s="365" t="s">
        <v>0</v>
      </c>
      <c r="H205" s="367">
        <v>7705.9</v>
      </c>
      <c r="I205" s="377"/>
      <c r="J205" s="378">
        <f>H205+I205</f>
        <v>7705.9</v>
      </c>
      <c r="K205" s="190"/>
      <c r="L205" s="188"/>
      <c r="M205" s="189"/>
      <c r="O205" s="156"/>
    </row>
    <row r="206" spans="1:13" ht="112.5">
      <c r="A206" s="342">
        <v>2</v>
      </c>
      <c r="B206" s="342" t="s">
        <v>62</v>
      </c>
      <c r="C206" s="342" t="s">
        <v>77</v>
      </c>
      <c r="D206" s="342" t="s">
        <v>58</v>
      </c>
      <c r="E206" s="342" t="s">
        <v>51</v>
      </c>
      <c r="F206" s="342" t="s">
        <v>78</v>
      </c>
      <c r="G206" s="387" t="s">
        <v>219</v>
      </c>
      <c r="H206" s="367">
        <v>0</v>
      </c>
      <c r="I206" s="377">
        <v>0</v>
      </c>
      <c r="J206" s="378">
        <f>H206+I206</f>
        <v>0</v>
      </c>
      <c r="K206" s="190"/>
      <c r="L206" s="188"/>
      <c r="M206" s="189"/>
    </row>
    <row r="207" spans="1:13" ht="18.75">
      <c r="A207" s="351"/>
      <c r="B207" s="351"/>
      <c r="C207" s="351"/>
      <c r="D207" s="351"/>
      <c r="E207" s="351"/>
      <c r="F207" s="351"/>
      <c r="G207" s="341" t="s">
        <v>20</v>
      </c>
      <c r="H207" s="335">
        <f>SUM(H18,H119)</f>
        <v>643686.5769999999</v>
      </c>
      <c r="I207" s="335">
        <f>SUM(I18,I119)</f>
        <v>31637.339999999997</v>
      </c>
      <c r="J207" s="335">
        <f>SUM(J18,J119)</f>
        <v>675323.917</v>
      </c>
      <c r="K207" s="190"/>
      <c r="L207" s="188"/>
      <c r="M207" s="189"/>
    </row>
    <row r="208" spans="1:13" ht="18.75">
      <c r="A208" s="8"/>
      <c r="B208" s="8"/>
      <c r="C208" s="8"/>
      <c r="D208" s="8"/>
      <c r="E208" s="8"/>
      <c r="F208" s="8"/>
      <c r="G208" s="8"/>
      <c r="H208" s="388"/>
      <c r="I208" s="389"/>
      <c r="J208" s="390"/>
      <c r="K208" s="195"/>
      <c r="L208" s="188"/>
      <c r="M208" s="189"/>
    </row>
    <row r="209" spans="1:13" ht="18.75">
      <c r="A209" s="8"/>
      <c r="B209" s="8"/>
      <c r="C209" s="8"/>
      <c r="D209" s="8"/>
      <c r="E209" s="8"/>
      <c r="F209" s="8"/>
      <c r="G209" s="8"/>
      <c r="H209" s="388"/>
      <c r="I209" s="389"/>
      <c r="J209" s="390"/>
      <c r="K209" s="195"/>
      <c r="L209" s="188"/>
      <c r="M209" s="189"/>
    </row>
    <row r="210" spans="1:13" ht="18.75">
      <c r="A210" s="8"/>
      <c r="B210" s="8"/>
      <c r="C210" s="8"/>
      <c r="D210" s="8"/>
      <c r="E210" s="8"/>
      <c r="F210" s="8"/>
      <c r="G210" s="8"/>
      <c r="H210" s="388"/>
      <c r="I210" s="389"/>
      <c r="J210" s="390"/>
      <c r="K210" s="195"/>
      <c r="L210" s="188"/>
      <c r="M210" s="189"/>
    </row>
    <row r="211" spans="1:13" ht="18.75">
      <c r="A211" s="8"/>
      <c r="B211" s="8"/>
      <c r="C211" s="8"/>
      <c r="D211" s="8"/>
      <c r="E211" s="8"/>
      <c r="F211" s="8"/>
      <c r="G211" s="8"/>
      <c r="H211" s="388"/>
      <c r="I211" s="389"/>
      <c r="J211" s="390"/>
      <c r="K211" s="195"/>
      <c r="L211" s="188"/>
      <c r="M211" s="189"/>
    </row>
    <row r="212" spans="1:13" ht="18.75">
      <c r="A212" s="8"/>
      <c r="B212" s="8"/>
      <c r="C212" s="8"/>
      <c r="D212" s="8"/>
      <c r="E212" s="8"/>
      <c r="F212" s="8"/>
      <c r="G212" s="8"/>
      <c r="H212" s="388"/>
      <c r="I212" s="389"/>
      <c r="J212" s="390"/>
      <c r="K212" s="195"/>
      <c r="L212" s="188"/>
      <c r="M212" s="189"/>
    </row>
    <row r="213" spans="1:13" ht="18.75">
      <c r="A213" s="8"/>
      <c r="B213" s="8"/>
      <c r="C213" s="8"/>
      <c r="D213" s="8"/>
      <c r="E213" s="8"/>
      <c r="F213" s="8"/>
      <c r="G213" s="8"/>
      <c r="H213" s="388"/>
      <c r="I213" s="389"/>
      <c r="J213" s="390"/>
      <c r="K213" s="195"/>
      <c r="L213" s="188"/>
      <c r="M213" s="189"/>
    </row>
    <row r="214" spans="1:13" ht="18.75">
      <c r="A214" s="8"/>
      <c r="B214" s="8"/>
      <c r="C214" s="8"/>
      <c r="D214" s="8"/>
      <c r="E214" s="8"/>
      <c r="F214" s="8"/>
      <c r="G214" s="8"/>
      <c r="H214" s="388"/>
      <c r="I214" s="389"/>
      <c r="J214" s="390"/>
      <c r="K214" s="195"/>
      <c r="L214" s="188"/>
      <c r="M214" s="189"/>
    </row>
    <row r="215" spans="1:13" ht="18.75">
      <c r="A215" s="8"/>
      <c r="B215" s="8"/>
      <c r="C215" s="8"/>
      <c r="D215" s="8"/>
      <c r="E215" s="8"/>
      <c r="F215" s="8"/>
      <c r="G215" s="8"/>
      <c r="H215" s="388"/>
      <c r="I215" s="389"/>
      <c r="J215" s="390"/>
      <c r="K215" s="195"/>
      <c r="L215" s="188"/>
      <c r="M215" s="189"/>
    </row>
    <row r="216" spans="1:13" ht="18.75">
      <c r="A216" s="8"/>
      <c r="B216" s="8"/>
      <c r="C216" s="8"/>
      <c r="D216" s="8"/>
      <c r="E216" s="8"/>
      <c r="F216" s="8"/>
      <c r="G216" s="8"/>
      <c r="H216" s="388"/>
      <c r="I216" s="389"/>
      <c r="J216" s="390"/>
      <c r="K216" s="195"/>
      <c r="L216" s="188"/>
      <c r="M216" s="189"/>
    </row>
    <row r="217" spans="1:13" ht="16.5">
      <c r="A217" s="191"/>
      <c r="B217" s="191"/>
      <c r="C217" s="191"/>
      <c r="D217" s="191"/>
      <c r="E217" s="191"/>
      <c r="F217" s="191"/>
      <c r="G217" s="191"/>
      <c r="H217" s="192"/>
      <c r="I217" s="193"/>
      <c r="J217" s="194"/>
      <c r="K217" s="195"/>
      <c r="L217" s="188"/>
      <c r="M217" s="189"/>
    </row>
    <row r="218" spans="1:13" ht="16.5">
      <c r="A218" s="191"/>
      <c r="B218" s="191"/>
      <c r="C218" s="191"/>
      <c r="D218" s="191"/>
      <c r="E218" s="191"/>
      <c r="F218" s="191"/>
      <c r="G218" s="191"/>
      <c r="H218" s="192"/>
      <c r="I218" s="193"/>
      <c r="J218" s="194"/>
      <c r="K218" s="195"/>
      <c r="L218" s="188"/>
      <c r="M218" s="189"/>
    </row>
    <row r="219" spans="1:13" ht="16.5">
      <c r="A219" s="191"/>
      <c r="B219" s="191"/>
      <c r="C219" s="191"/>
      <c r="D219" s="191"/>
      <c r="E219" s="191"/>
      <c r="F219" s="191"/>
      <c r="G219" s="191"/>
      <c r="H219" s="192"/>
      <c r="I219" s="193"/>
      <c r="J219" s="194"/>
      <c r="K219" s="195"/>
      <c r="L219" s="188"/>
      <c r="M219" s="189"/>
    </row>
    <row r="220" spans="1:13" ht="16.5">
      <c r="A220" s="191"/>
      <c r="B220" s="191"/>
      <c r="C220" s="191"/>
      <c r="D220" s="191"/>
      <c r="E220" s="191"/>
      <c r="F220" s="191"/>
      <c r="G220" s="191"/>
      <c r="H220" s="192"/>
      <c r="I220" s="193"/>
      <c r="J220" s="194"/>
      <c r="K220" s="195"/>
      <c r="L220" s="188"/>
      <c r="M220" s="189"/>
    </row>
    <row r="221" spans="1:13" ht="16.5">
      <c r="A221" s="191"/>
      <c r="B221" s="191"/>
      <c r="C221" s="191"/>
      <c r="D221" s="191"/>
      <c r="E221" s="191"/>
      <c r="F221" s="191"/>
      <c r="G221" s="191"/>
      <c r="H221" s="192"/>
      <c r="I221" s="193"/>
      <c r="J221" s="194"/>
      <c r="K221" s="195"/>
      <c r="L221" s="188"/>
      <c r="M221" s="189"/>
    </row>
    <row r="222" spans="1:13" ht="16.5">
      <c r="A222" s="191"/>
      <c r="B222" s="191"/>
      <c r="C222" s="191"/>
      <c r="D222" s="191"/>
      <c r="E222" s="191"/>
      <c r="F222" s="191"/>
      <c r="G222" s="191"/>
      <c r="H222" s="192"/>
      <c r="I222" s="193"/>
      <c r="J222" s="194"/>
      <c r="K222" s="195"/>
      <c r="L222" s="188"/>
      <c r="M222" s="189"/>
    </row>
    <row r="223" spans="1:13" ht="16.5">
      <c r="A223" s="191"/>
      <c r="B223" s="191"/>
      <c r="C223" s="191"/>
      <c r="D223" s="191"/>
      <c r="E223" s="191"/>
      <c r="F223" s="191"/>
      <c r="G223" s="191"/>
      <c r="H223" s="192"/>
      <c r="I223" s="193"/>
      <c r="J223" s="194"/>
      <c r="K223" s="195"/>
      <c r="L223" s="188"/>
      <c r="M223" s="189"/>
    </row>
    <row r="224" spans="1:13" ht="16.5">
      <c r="A224" s="191"/>
      <c r="B224" s="191"/>
      <c r="C224" s="191"/>
      <c r="D224" s="191"/>
      <c r="E224" s="191"/>
      <c r="F224" s="191"/>
      <c r="G224" s="191"/>
      <c r="H224" s="192"/>
      <c r="I224" s="193"/>
      <c r="J224" s="194"/>
      <c r="K224" s="195"/>
      <c r="L224" s="188"/>
      <c r="M224" s="189"/>
    </row>
    <row r="225" spans="1:13" ht="16.5">
      <c r="A225" s="191"/>
      <c r="B225" s="191"/>
      <c r="C225" s="191"/>
      <c r="D225" s="191"/>
      <c r="E225" s="191"/>
      <c r="F225" s="191"/>
      <c r="G225" s="191"/>
      <c r="H225" s="192"/>
      <c r="I225" s="193"/>
      <c r="J225" s="194"/>
      <c r="K225" s="195"/>
      <c r="L225" s="188"/>
      <c r="M225" s="189"/>
    </row>
    <row r="226" spans="1:13" ht="16.5">
      <c r="A226" s="191"/>
      <c r="B226" s="191"/>
      <c r="C226" s="191"/>
      <c r="D226" s="191"/>
      <c r="E226" s="191"/>
      <c r="F226" s="191"/>
      <c r="G226" s="191"/>
      <c r="H226" s="192"/>
      <c r="I226" s="193"/>
      <c r="J226" s="194"/>
      <c r="K226" s="195"/>
      <c r="L226" s="188"/>
      <c r="M226" s="189"/>
    </row>
    <row r="227" spans="1:13" ht="16.5">
      <c r="A227" s="191"/>
      <c r="B227" s="191"/>
      <c r="C227" s="191"/>
      <c r="D227" s="191"/>
      <c r="E227" s="191"/>
      <c r="F227" s="191"/>
      <c r="G227" s="191"/>
      <c r="H227" s="192"/>
      <c r="I227" s="193"/>
      <c r="J227" s="194"/>
      <c r="K227" s="195"/>
      <c r="L227" s="188"/>
      <c r="M227" s="189"/>
    </row>
    <row r="228" spans="1:13" ht="16.5">
      <c r="A228" s="191"/>
      <c r="B228" s="191"/>
      <c r="C228" s="191"/>
      <c r="D228" s="191"/>
      <c r="E228" s="191"/>
      <c r="F228" s="191"/>
      <c r="G228" s="191"/>
      <c r="H228" s="192"/>
      <c r="I228" s="193"/>
      <c r="J228" s="194"/>
      <c r="K228" s="195"/>
      <c r="L228" s="188"/>
      <c r="M228" s="189"/>
    </row>
    <row r="229" spans="1:13" ht="16.5">
      <c r="A229" s="191"/>
      <c r="B229" s="191"/>
      <c r="C229" s="191"/>
      <c r="D229" s="191"/>
      <c r="E229" s="191"/>
      <c r="F229" s="191"/>
      <c r="G229" s="191"/>
      <c r="H229" s="192"/>
      <c r="I229" s="193"/>
      <c r="J229" s="194"/>
      <c r="K229" s="195"/>
      <c r="L229" s="188"/>
      <c r="M229" s="189"/>
    </row>
    <row r="230" spans="1:13" ht="16.5">
      <c r="A230" s="191"/>
      <c r="B230" s="191"/>
      <c r="C230" s="191"/>
      <c r="D230" s="191"/>
      <c r="E230" s="191"/>
      <c r="F230" s="191"/>
      <c r="G230" s="191"/>
      <c r="H230" s="192"/>
      <c r="I230" s="193"/>
      <c r="J230" s="194"/>
      <c r="K230" s="195"/>
      <c r="L230" s="188"/>
      <c r="M230" s="189"/>
    </row>
    <row r="231" spans="1:13" ht="16.5">
      <c r="A231" s="191"/>
      <c r="B231" s="191"/>
      <c r="C231" s="191"/>
      <c r="D231" s="191"/>
      <c r="E231" s="191"/>
      <c r="F231" s="191"/>
      <c r="G231" s="191"/>
      <c r="H231" s="196"/>
      <c r="I231" s="193"/>
      <c r="J231" s="194"/>
      <c r="K231" s="195"/>
      <c r="L231" s="188"/>
      <c r="M231" s="189"/>
    </row>
    <row r="232" spans="1:13" ht="16.5">
      <c r="A232" s="191"/>
      <c r="B232" s="191"/>
      <c r="C232" s="191"/>
      <c r="D232" s="191"/>
      <c r="E232" s="191"/>
      <c r="F232" s="191"/>
      <c r="G232" s="191"/>
      <c r="H232" s="196"/>
      <c r="I232" s="193"/>
      <c r="J232" s="194"/>
      <c r="K232" s="195"/>
      <c r="L232" s="188"/>
      <c r="M232" s="189"/>
    </row>
    <row r="233" spans="1:13" ht="16.5">
      <c r="A233" s="191"/>
      <c r="B233" s="191"/>
      <c r="C233" s="191"/>
      <c r="D233" s="191"/>
      <c r="E233" s="191"/>
      <c r="F233" s="191"/>
      <c r="G233" s="191"/>
      <c r="H233" s="196"/>
      <c r="I233" s="193"/>
      <c r="J233" s="194"/>
      <c r="K233" s="195"/>
      <c r="L233" s="188"/>
      <c r="M233" s="189"/>
    </row>
    <row r="234" spans="1:13" ht="16.5">
      <c r="A234" s="191"/>
      <c r="B234" s="191"/>
      <c r="C234" s="191"/>
      <c r="D234" s="191"/>
      <c r="E234" s="191"/>
      <c r="F234" s="191"/>
      <c r="G234" s="191"/>
      <c r="H234" s="196"/>
      <c r="I234" s="193"/>
      <c r="J234" s="194"/>
      <c r="K234" s="195"/>
      <c r="L234" s="188"/>
      <c r="M234" s="189"/>
    </row>
    <row r="235" spans="1:13" ht="16.5">
      <c r="A235" s="191"/>
      <c r="B235" s="191"/>
      <c r="C235" s="191"/>
      <c r="D235" s="191"/>
      <c r="E235" s="191"/>
      <c r="F235" s="191"/>
      <c r="G235" s="191"/>
      <c r="H235" s="196"/>
      <c r="I235" s="193"/>
      <c r="J235" s="194"/>
      <c r="K235" s="195"/>
      <c r="L235" s="188"/>
      <c r="M235" s="189"/>
    </row>
    <row r="236" spans="1:13" ht="16.5">
      <c r="A236" s="191"/>
      <c r="B236" s="191"/>
      <c r="C236" s="191"/>
      <c r="D236" s="191"/>
      <c r="E236" s="191"/>
      <c r="F236" s="191"/>
      <c r="G236" s="191"/>
      <c r="H236" s="196"/>
      <c r="I236" s="193"/>
      <c r="J236" s="194"/>
      <c r="K236" s="195"/>
      <c r="L236" s="188"/>
      <c r="M236" s="189"/>
    </row>
    <row r="237" spans="1:13" ht="16.5">
      <c r="A237" s="191"/>
      <c r="B237" s="191"/>
      <c r="C237" s="191"/>
      <c r="D237" s="191"/>
      <c r="E237" s="191"/>
      <c r="F237" s="191"/>
      <c r="G237" s="191"/>
      <c r="H237" s="196"/>
      <c r="I237" s="193"/>
      <c r="J237" s="194"/>
      <c r="K237" s="195"/>
      <c r="L237" s="188"/>
      <c r="M237" s="189"/>
    </row>
    <row r="238" spans="1:13" ht="16.5">
      <c r="A238" s="191"/>
      <c r="B238" s="191"/>
      <c r="C238" s="191"/>
      <c r="D238" s="191"/>
      <c r="E238" s="191"/>
      <c r="F238" s="191"/>
      <c r="G238" s="191"/>
      <c r="H238" s="196"/>
      <c r="I238" s="193"/>
      <c r="J238" s="194"/>
      <c r="K238" s="195"/>
      <c r="L238" s="188"/>
      <c r="M238" s="189"/>
    </row>
    <row r="239" spans="1:13" ht="16.5">
      <c r="A239" s="191"/>
      <c r="B239" s="191"/>
      <c r="C239" s="191"/>
      <c r="D239" s="191"/>
      <c r="E239" s="191"/>
      <c r="F239" s="191"/>
      <c r="G239" s="191"/>
      <c r="H239" s="196"/>
      <c r="I239" s="193"/>
      <c r="J239" s="194"/>
      <c r="K239" s="195"/>
      <c r="L239" s="188"/>
      <c r="M239" s="189"/>
    </row>
    <row r="240" spans="1:13" ht="16.5">
      <c r="A240" s="191"/>
      <c r="B240" s="191"/>
      <c r="C240" s="191"/>
      <c r="D240" s="191"/>
      <c r="E240" s="191"/>
      <c r="F240" s="191"/>
      <c r="G240" s="191"/>
      <c r="H240" s="196"/>
      <c r="I240" s="193"/>
      <c r="J240" s="194"/>
      <c r="K240" s="195"/>
      <c r="L240" s="188"/>
      <c r="M240" s="189"/>
    </row>
    <row r="241" spans="1:13" ht="16.5">
      <c r="A241" s="191"/>
      <c r="B241" s="191"/>
      <c r="C241" s="191"/>
      <c r="D241" s="191"/>
      <c r="E241" s="191"/>
      <c r="F241" s="191"/>
      <c r="G241" s="191"/>
      <c r="H241" s="196"/>
      <c r="I241" s="193"/>
      <c r="J241" s="194"/>
      <c r="K241" s="195"/>
      <c r="L241" s="188"/>
      <c r="M241" s="189"/>
    </row>
    <row r="242" spans="1:13" ht="16.5">
      <c r="A242" s="191"/>
      <c r="B242" s="191"/>
      <c r="C242" s="191"/>
      <c r="D242" s="191"/>
      <c r="E242" s="191"/>
      <c r="F242" s="191"/>
      <c r="G242" s="191"/>
      <c r="H242" s="196"/>
      <c r="I242" s="193"/>
      <c r="J242" s="194"/>
      <c r="K242" s="195"/>
      <c r="L242" s="188"/>
      <c r="M242" s="189"/>
    </row>
    <row r="243" spans="1:13" ht="16.5">
      <c r="A243" s="191"/>
      <c r="B243" s="191"/>
      <c r="C243" s="191"/>
      <c r="D243" s="191"/>
      <c r="E243" s="191"/>
      <c r="F243" s="191"/>
      <c r="G243" s="191"/>
      <c r="H243" s="196"/>
      <c r="I243" s="193"/>
      <c r="J243" s="194"/>
      <c r="K243" s="195"/>
      <c r="L243" s="188"/>
      <c r="M243" s="189"/>
    </row>
    <row r="244" spans="1:13" ht="16.5">
      <c r="A244" s="191"/>
      <c r="B244" s="191"/>
      <c r="C244" s="191"/>
      <c r="D244" s="191"/>
      <c r="E244" s="191"/>
      <c r="F244" s="191"/>
      <c r="G244" s="191"/>
      <c r="H244" s="196"/>
      <c r="I244" s="193"/>
      <c r="J244" s="194"/>
      <c r="K244" s="195"/>
      <c r="L244" s="188"/>
      <c r="M244" s="189"/>
    </row>
    <row r="245" spans="1:13" ht="16.5">
      <c r="A245" s="191"/>
      <c r="B245" s="191"/>
      <c r="C245" s="191"/>
      <c r="D245" s="191"/>
      <c r="E245" s="191"/>
      <c r="F245" s="191"/>
      <c r="G245" s="191"/>
      <c r="H245" s="196"/>
      <c r="I245" s="193"/>
      <c r="J245" s="194"/>
      <c r="K245" s="195"/>
      <c r="L245" s="188"/>
      <c r="M245" s="189"/>
    </row>
    <row r="246" spans="1:13" ht="16.5">
      <c r="A246" s="191"/>
      <c r="B246" s="191"/>
      <c r="C246" s="191"/>
      <c r="D246" s="191"/>
      <c r="E246" s="191"/>
      <c r="F246" s="191"/>
      <c r="G246" s="191"/>
      <c r="H246" s="196"/>
      <c r="I246" s="193"/>
      <c r="J246" s="194"/>
      <c r="K246" s="195"/>
      <c r="L246" s="188"/>
      <c r="M246" s="189"/>
    </row>
    <row r="247" spans="1:13" ht="16.5">
      <c r="A247" s="191"/>
      <c r="B247" s="191"/>
      <c r="C247" s="191"/>
      <c r="D247" s="191"/>
      <c r="E247" s="191"/>
      <c r="F247" s="191"/>
      <c r="G247" s="191"/>
      <c r="H247" s="196"/>
      <c r="I247" s="193"/>
      <c r="J247" s="194"/>
      <c r="K247" s="195"/>
      <c r="L247" s="188"/>
      <c r="M247" s="189"/>
    </row>
    <row r="248" spans="1:13" ht="16.5">
      <c r="A248" s="191"/>
      <c r="B248" s="191"/>
      <c r="C248" s="191"/>
      <c r="D248" s="191"/>
      <c r="E248" s="191"/>
      <c r="F248" s="191"/>
      <c r="G248" s="191"/>
      <c r="H248" s="196"/>
      <c r="I248" s="193"/>
      <c r="J248" s="194"/>
      <c r="K248" s="195"/>
      <c r="L248" s="188"/>
      <c r="M248" s="189"/>
    </row>
    <row r="249" spans="1:13" ht="16.5">
      <c r="A249" s="191"/>
      <c r="B249" s="191"/>
      <c r="C249" s="191"/>
      <c r="D249" s="191"/>
      <c r="E249" s="191"/>
      <c r="F249" s="191"/>
      <c r="G249" s="191"/>
      <c r="H249" s="196"/>
      <c r="I249" s="193"/>
      <c r="J249" s="194"/>
      <c r="K249" s="195"/>
      <c r="L249" s="188"/>
      <c r="M249" s="189"/>
    </row>
    <row r="250" spans="1:13" ht="16.5">
      <c r="A250" s="191"/>
      <c r="B250" s="191"/>
      <c r="C250" s="191"/>
      <c r="D250" s="191"/>
      <c r="E250" s="191"/>
      <c r="F250" s="191"/>
      <c r="G250" s="191"/>
      <c r="H250" s="197"/>
      <c r="I250" s="198"/>
      <c r="J250" s="199"/>
      <c r="K250" s="195"/>
      <c r="L250" s="188"/>
      <c r="M250" s="189"/>
    </row>
    <row r="251" spans="1:13" ht="16.5">
      <c r="A251" s="191"/>
      <c r="B251" s="191"/>
      <c r="C251" s="191"/>
      <c r="D251" s="191"/>
      <c r="E251" s="191"/>
      <c r="F251" s="191"/>
      <c r="G251" s="191"/>
      <c r="H251" s="197"/>
      <c r="I251" s="198"/>
      <c r="J251" s="199"/>
      <c r="K251" s="195"/>
      <c r="L251" s="188"/>
      <c r="M251" s="189"/>
    </row>
    <row r="252" spans="1:13" ht="16.5">
      <c r="A252" s="191"/>
      <c r="B252" s="191"/>
      <c r="C252" s="191"/>
      <c r="D252" s="191"/>
      <c r="E252" s="191"/>
      <c r="F252" s="191"/>
      <c r="G252" s="191"/>
      <c r="H252" s="197"/>
      <c r="I252" s="198"/>
      <c r="J252" s="199"/>
      <c r="K252" s="195"/>
      <c r="L252" s="188"/>
      <c r="M252" s="189"/>
    </row>
    <row r="253" spans="1:13" ht="16.5">
      <c r="A253" s="191"/>
      <c r="B253" s="191"/>
      <c r="C253" s="191"/>
      <c r="D253" s="191"/>
      <c r="E253" s="191"/>
      <c r="F253" s="191"/>
      <c r="G253" s="191"/>
      <c r="H253" s="197"/>
      <c r="I253" s="198"/>
      <c r="J253" s="199"/>
      <c r="K253" s="195"/>
      <c r="L253" s="188"/>
      <c r="M253" s="189"/>
    </row>
    <row r="254" spans="1:13" ht="16.5">
      <c r="A254" s="191"/>
      <c r="B254" s="191"/>
      <c r="C254" s="191"/>
      <c r="D254" s="191"/>
      <c r="E254" s="191"/>
      <c r="F254" s="191"/>
      <c r="G254" s="191"/>
      <c r="H254" s="197"/>
      <c r="I254" s="198"/>
      <c r="J254" s="199"/>
      <c r="K254" s="195"/>
      <c r="L254" s="188"/>
      <c r="M254" s="189"/>
    </row>
    <row r="255" spans="1:13" ht="16.5">
      <c r="A255" s="191"/>
      <c r="B255" s="191"/>
      <c r="C255" s="191"/>
      <c r="D255" s="191"/>
      <c r="E255" s="191"/>
      <c r="F255" s="191"/>
      <c r="G255" s="191"/>
      <c r="H255" s="197"/>
      <c r="I255" s="198"/>
      <c r="J255" s="199"/>
      <c r="K255" s="195"/>
      <c r="L255" s="188"/>
      <c r="M255" s="189"/>
    </row>
    <row r="256" spans="1:13" ht="16.5">
      <c r="A256" s="191"/>
      <c r="B256" s="191"/>
      <c r="C256" s="191"/>
      <c r="D256" s="191"/>
      <c r="E256" s="191"/>
      <c r="F256" s="191"/>
      <c r="G256" s="191"/>
      <c r="H256" s="197"/>
      <c r="I256" s="198"/>
      <c r="J256" s="199"/>
      <c r="K256" s="195"/>
      <c r="L256" s="188"/>
      <c r="M256" s="189"/>
    </row>
    <row r="257" spans="1:13" ht="16.5">
      <c r="A257" s="191"/>
      <c r="B257" s="191"/>
      <c r="C257" s="191"/>
      <c r="D257" s="191"/>
      <c r="E257" s="191"/>
      <c r="F257" s="191"/>
      <c r="G257" s="191"/>
      <c r="H257" s="197"/>
      <c r="I257" s="198"/>
      <c r="J257" s="199"/>
      <c r="K257" s="195"/>
      <c r="L257" s="188"/>
      <c r="M257" s="189"/>
    </row>
    <row r="258" spans="1:13" ht="16.5">
      <c r="A258" s="191"/>
      <c r="B258" s="191"/>
      <c r="C258" s="191"/>
      <c r="D258" s="191"/>
      <c r="E258" s="191"/>
      <c r="F258" s="191"/>
      <c r="G258" s="191"/>
      <c r="H258" s="197"/>
      <c r="I258" s="198"/>
      <c r="J258" s="199"/>
      <c r="K258" s="195"/>
      <c r="L258" s="188"/>
      <c r="M258" s="189"/>
    </row>
    <row r="259" spans="1:13" ht="16.5">
      <c r="A259" s="191"/>
      <c r="B259" s="191"/>
      <c r="C259" s="191"/>
      <c r="D259" s="191"/>
      <c r="E259" s="191"/>
      <c r="F259" s="191"/>
      <c r="G259" s="191"/>
      <c r="H259" s="197"/>
      <c r="I259" s="198"/>
      <c r="J259" s="199"/>
      <c r="K259" s="195"/>
      <c r="L259" s="188"/>
      <c r="M259" s="189"/>
    </row>
    <row r="260" spans="1:13" ht="16.5">
      <c r="A260" s="191"/>
      <c r="B260" s="191"/>
      <c r="C260" s="191"/>
      <c r="D260" s="191"/>
      <c r="E260" s="191"/>
      <c r="F260" s="191"/>
      <c r="G260" s="191"/>
      <c r="H260" s="197"/>
      <c r="I260" s="198"/>
      <c r="J260" s="199"/>
      <c r="K260" s="195"/>
      <c r="L260" s="188"/>
      <c r="M260" s="189"/>
    </row>
    <row r="261" spans="1:13" ht="16.5">
      <c r="A261" s="191"/>
      <c r="B261" s="191"/>
      <c r="C261" s="191"/>
      <c r="D261" s="191"/>
      <c r="E261" s="191"/>
      <c r="F261" s="191"/>
      <c r="G261" s="191"/>
      <c r="H261" s="197"/>
      <c r="I261" s="198"/>
      <c r="J261" s="199"/>
      <c r="K261" s="195"/>
      <c r="L261" s="188"/>
      <c r="M261" s="189"/>
    </row>
    <row r="262" spans="1:13" ht="16.5">
      <c r="A262" s="191"/>
      <c r="B262" s="191"/>
      <c r="C262" s="191"/>
      <c r="D262" s="191"/>
      <c r="E262" s="191"/>
      <c r="F262" s="191"/>
      <c r="G262" s="191"/>
      <c r="H262" s="197"/>
      <c r="I262" s="198"/>
      <c r="J262" s="199"/>
      <c r="K262" s="195"/>
      <c r="L262" s="188"/>
      <c r="M262" s="189"/>
    </row>
    <row r="263" spans="1:13" ht="16.5">
      <c r="A263" s="191"/>
      <c r="B263" s="191"/>
      <c r="C263" s="191"/>
      <c r="D263" s="191"/>
      <c r="E263" s="191"/>
      <c r="F263" s="191"/>
      <c r="G263" s="191"/>
      <c r="H263" s="197"/>
      <c r="I263" s="198"/>
      <c r="J263" s="199"/>
      <c r="K263" s="195"/>
      <c r="L263" s="188"/>
      <c r="M263" s="189"/>
    </row>
    <row r="264" spans="1:13" ht="16.5">
      <c r="A264" s="191"/>
      <c r="B264" s="191"/>
      <c r="C264" s="191"/>
      <c r="D264" s="191"/>
      <c r="E264" s="191"/>
      <c r="F264" s="191"/>
      <c r="G264" s="191"/>
      <c r="H264" s="197"/>
      <c r="I264" s="198"/>
      <c r="J264" s="199"/>
      <c r="K264" s="195"/>
      <c r="L264" s="188"/>
      <c r="M264" s="189"/>
    </row>
    <row r="265" spans="1:13" ht="16.5">
      <c r="A265" s="191"/>
      <c r="B265" s="191"/>
      <c r="C265" s="191"/>
      <c r="D265" s="191"/>
      <c r="E265" s="191"/>
      <c r="F265" s="191"/>
      <c r="G265" s="191"/>
      <c r="H265" s="197"/>
      <c r="I265" s="198"/>
      <c r="J265" s="199"/>
      <c r="K265" s="195"/>
      <c r="L265" s="188"/>
      <c r="M265" s="189"/>
    </row>
    <row r="266" spans="1:13" ht="16.5">
      <c r="A266" s="191"/>
      <c r="B266" s="191"/>
      <c r="C266" s="191"/>
      <c r="D266" s="191"/>
      <c r="E266" s="191"/>
      <c r="F266" s="191"/>
      <c r="G266" s="191"/>
      <c r="H266" s="197"/>
      <c r="I266" s="198"/>
      <c r="J266" s="199"/>
      <c r="K266" s="195"/>
      <c r="L266" s="188"/>
      <c r="M266" s="189"/>
    </row>
    <row r="267" spans="1:13" ht="16.5">
      <c r="A267" s="191"/>
      <c r="B267" s="191"/>
      <c r="C267" s="191"/>
      <c r="D267" s="191"/>
      <c r="E267" s="191"/>
      <c r="F267" s="191"/>
      <c r="G267" s="191"/>
      <c r="H267" s="197"/>
      <c r="I267" s="198"/>
      <c r="J267" s="199"/>
      <c r="K267" s="195"/>
      <c r="L267" s="188"/>
      <c r="M267" s="189"/>
    </row>
    <row r="268" spans="1:13" ht="16.5">
      <c r="A268" s="191"/>
      <c r="B268" s="191"/>
      <c r="C268" s="191"/>
      <c r="D268" s="191"/>
      <c r="E268" s="191"/>
      <c r="F268" s="191"/>
      <c r="G268" s="191"/>
      <c r="H268" s="197"/>
      <c r="I268" s="198"/>
      <c r="J268" s="199"/>
      <c r="K268" s="195"/>
      <c r="L268" s="188"/>
      <c r="M268" s="189"/>
    </row>
    <row r="269" spans="1:13" ht="16.5">
      <c r="A269" s="191"/>
      <c r="B269" s="191"/>
      <c r="C269" s="191"/>
      <c r="D269" s="191"/>
      <c r="E269" s="191"/>
      <c r="F269" s="191"/>
      <c r="G269" s="191"/>
      <c r="H269" s="197"/>
      <c r="I269" s="198"/>
      <c r="J269" s="199"/>
      <c r="K269" s="195"/>
      <c r="L269" s="188"/>
      <c r="M269" s="189"/>
    </row>
    <row r="270" spans="1:13" ht="16.5">
      <c r="A270" s="191"/>
      <c r="B270" s="191"/>
      <c r="C270" s="191"/>
      <c r="D270" s="191"/>
      <c r="E270" s="191"/>
      <c r="F270" s="191"/>
      <c r="G270" s="191"/>
      <c r="H270" s="197"/>
      <c r="I270" s="198"/>
      <c r="J270" s="199"/>
      <c r="K270" s="195"/>
      <c r="L270" s="188"/>
      <c r="M270" s="189"/>
    </row>
    <row r="271" spans="1:13" ht="16.5">
      <c r="A271" s="191"/>
      <c r="B271" s="191"/>
      <c r="C271" s="191"/>
      <c r="D271" s="191"/>
      <c r="E271" s="191"/>
      <c r="F271" s="191"/>
      <c r="G271" s="191"/>
      <c r="H271" s="197"/>
      <c r="I271" s="198"/>
      <c r="J271" s="199"/>
      <c r="K271" s="195"/>
      <c r="L271" s="188"/>
      <c r="M271" s="189"/>
    </row>
    <row r="272" spans="1:13" ht="16.5">
      <c r="A272" s="191"/>
      <c r="B272" s="191"/>
      <c r="C272" s="191"/>
      <c r="D272" s="191"/>
      <c r="E272" s="191"/>
      <c r="F272" s="191"/>
      <c r="G272" s="191"/>
      <c r="H272" s="197"/>
      <c r="I272" s="198"/>
      <c r="J272" s="199"/>
      <c r="K272" s="195"/>
      <c r="L272" s="188"/>
      <c r="M272" s="189"/>
    </row>
    <row r="273" spans="1:13" ht="16.5">
      <c r="A273" s="191"/>
      <c r="B273" s="191"/>
      <c r="C273" s="191"/>
      <c r="D273" s="191"/>
      <c r="E273" s="191"/>
      <c r="F273" s="191"/>
      <c r="G273" s="191"/>
      <c r="H273" s="197"/>
      <c r="I273" s="198"/>
      <c r="J273" s="199"/>
      <c r="K273" s="195"/>
      <c r="L273" s="188"/>
      <c r="M273" s="189"/>
    </row>
    <row r="274" spans="1:13" ht="16.5">
      <c r="A274" s="191"/>
      <c r="B274" s="191"/>
      <c r="C274" s="191"/>
      <c r="D274" s="191"/>
      <c r="E274" s="191"/>
      <c r="F274" s="191"/>
      <c r="G274" s="191"/>
      <c r="H274" s="197"/>
      <c r="I274" s="198"/>
      <c r="J274" s="199"/>
      <c r="K274" s="195"/>
      <c r="L274" s="188"/>
      <c r="M274" s="189"/>
    </row>
    <row r="275" spans="1:13" ht="16.5">
      <c r="A275" s="191"/>
      <c r="B275" s="191"/>
      <c r="C275" s="191"/>
      <c r="D275" s="191"/>
      <c r="E275" s="191"/>
      <c r="F275" s="191"/>
      <c r="G275" s="191"/>
      <c r="H275" s="197"/>
      <c r="I275" s="198"/>
      <c r="J275" s="199"/>
      <c r="K275" s="195"/>
      <c r="L275" s="188"/>
      <c r="M275" s="189"/>
    </row>
    <row r="276" spans="1:13" ht="16.5">
      <c r="A276" s="191"/>
      <c r="B276" s="191"/>
      <c r="C276" s="191"/>
      <c r="D276" s="191"/>
      <c r="E276" s="191"/>
      <c r="F276" s="191"/>
      <c r="G276" s="191"/>
      <c r="H276" s="197"/>
      <c r="I276" s="198"/>
      <c r="J276" s="199"/>
      <c r="K276" s="195"/>
      <c r="L276" s="188"/>
      <c r="M276" s="189"/>
    </row>
    <row r="277" spans="1:13" ht="16.5">
      <c r="A277" s="191"/>
      <c r="B277" s="191"/>
      <c r="C277" s="191"/>
      <c r="D277" s="191"/>
      <c r="E277" s="191"/>
      <c r="F277" s="191"/>
      <c r="G277" s="191"/>
      <c r="H277" s="197"/>
      <c r="I277" s="198"/>
      <c r="J277" s="199"/>
      <c r="K277" s="195"/>
      <c r="L277" s="188"/>
      <c r="M277" s="189"/>
    </row>
    <row r="278" spans="1:13" ht="16.5">
      <c r="A278" s="191"/>
      <c r="B278" s="191"/>
      <c r="C278" s="191"/>
      <c r="D278" s="191"/>
      <c r="E278" s="191"/>
      <c r="F278" s="191"/>
      <c r="G278" s="191"/>
      <c r="H278" s="197"/>
      <c r="I278" s="198"/>
      <c r="J278" s="199"/>
      <c r="K278" s="195"/>
      <c r="L278" s="188"/>
      <c r="M278" s="189"/>
    </row>
    <row r="279" spans="1:13" ht="16.5">
      <c r="A279" s="191"/>
      <c r="B279" s="191"/>
      <c r="C279" s="191"/>
      <c r="D279" s="191"/>
      <c r="E279" s="191"/>
      <c r="F279" s="191"/>
      <c r="G279" s="191"/>
      <c r="H279" s="197"/>
      <c r="I279" s="198"/>
      <c r="J279" s="199"/>
      <c r="K279" s="195"/>
      <c r="L279" s="188"/>
      <c r="M279" s="189"/>
    </row>
    <row r="280" spans="1:13" ht="16.5">
      <c r="A280" s="191"/>
      <c r="B280" s="191"/>
      <c r="C280" s="191"/>
      <c r="D280" s="191"/>
      <c r="E280" s="191"/>
      <c r="F280" s="191"/>
      <c r="G280" s="191"/>
      <c r="H280" s="197"/>
      <c r="I280" s="198"/>
      <c r="J280" s="199"/>
      <c r="K280" s="195"/>
      <c r="L280" s="188"/>
      <c r="M280" s="189"/>
    </row>
    <row r="281" spans="1:13" ht="16.5">
      <c r="A281" s="191"/>
      <c r="B281" s="191"/>
      <c r="C281" s="191"/>
      <c r="D281" s="191"/>
      <c r="E281" s="191"/>
      <c r="F281" s="191"/>
      <c r="G281" s="191"/>
      <c r="H281" s="197"/>
      <c r="I281" s="198"/>
      <c r="J281" s="199"/>
      <c r="K281" s="195"/>
      <c r="L281" s="188"/>
      <c r="M281" s="189"/>
    </row>
    <row r="282" spans="1:13" ht="16.5">
      <c r="A282" s="191"/>
      <c r="B282" s="191"/>
      <c r="C282" s="191"/>
      <c r="D282" s="191"/>
      <c r="E282" s="191"/>
      <c r="F282" s="191"/>
      <c r="G282" s="191"/>
      <c r="H282" s="197"/>
      <c r="I282" s="198"/>
      <c r="J282" s="199"/>
      <c r="K282" s="195"/>
      <c r="L282" s="188"/>
      <c r="M282" s="189"/>
    </row>
    <row r="283" spans="1:13" ht="16.5">
      <c r="A283" s="191"/>
      <c r="B283" s="191"/>
      <c r="C283" s="191"/>
      <c r="D283" s="191"/>
      <c r="E283" s="191"/>
      <c r="F283" s="191"/>
      <c r="G283" s="191"/>
      <c r="H283" s="197"/>
      <c r="I283" s="198"/>
      <c r="J283" s="199"/>
      <c r="K283" s="195"/>
      <c r="L283" s="188"/>
      <c r="M283" s="189"/>
    </row>
    <row r="284" spans="1:13" ht="16.5">
      <c r="A284" s="191"/>
      <c r="B284" s="191"/>
      <c r="C284" s="191"/>
      <c r="D284" s="191"/>
      <c r="E284" s="191"/>
      <c r="F284" s="191"/>
      <c r="G284" s="191"/>
      <c r="H284" s="197"/>
      <c r="I284" s="198"/>
      <c r="J284" s="199"/>
      <c r="K284" s="195"/>
      <c r="L284" s="188"/>
      <c r="M284" s="189"/>
    </row>
    <row r="285" spans="1:13" ht="16.5">
      <c r="A285" s="191"/>
      <c r="B285" s="191"/>
      <c r="C285" s="191"/>
      <c r="D285" s="191"/>
      <c r="E285" s="191"/>
      <c r="F285" s="191"/>
      <c r="G285" s="191"/>
      <c r="H285" s="197"/>
      <c r="I285" s="198"/>
      <c r="J285" s="199"/>
      <c r="K285" s="195"/>
      <c r="L285" s="188"/>
      <c r="M285" s="189"/>
    </row>
    <row r="286" spans="1:13" ht="16.5">
      <c r="A286" s="191"/>
      <c r="B286" s="191"/>
      <c r="C286" s="191"/>
      <c r="D286" s="191"/>
      <c r="E286" s="191"/>
      <c r="F286" s="191"/>
      <c r="G286" s="191"/>
      <c r="H286" s="197"/>
      <c r="I286" s="198"/>
      <c r="J286" s="199"/>
      <c r="K286" s="195"/>
      <c r="L286" s="188"/>
      <c r="M286" s="189"/>
    </row>
    <row r="287" spans="1:13" ht="16.5">
      <c r="A287" s="191"/>
      <c r="B287" s="191"/>
      <c r="C287" s="191"/>
      <c r="D287" s="191"/>
      <c r="E287" s="191"/>
      <c r="F287" s="191"/>
      <c r="G287" s="191"/>
      <c r="H287" s="197"/>
      <c r="I287" s="198"/>
      <c r="J287" s="199"/>
      <c r="K287" s="195"/>
      <c r="L287" s="188"/>
      <c r="M287" s="189"/>
    </row>
    <row r="288" spans="1:13" ht="16.5">
      <c r="A288" s="191"/>
      <c r="B288" s="191"/>
      <c r="C288" s="191"/>
      <c r="D288" s="191"/>
      <c r="E288" s="191"/>
      <c r="F288" s="191"/>
      <c r="G288" s="191"/>
      <c r="H288" s="197"/>
      <c r="I288" s="198"/>
      <c r="J288" s="199"/>
      <c r="K288" s="195"/>
      <c r="L288" s="188"/>
      <c r="M288" s="189"/>
    </row>
    <row r="289" spans="1:13" ht="16.5">
      <c r="A289" s="191"/>
      <c r="B289" s="191"/>
      <c r="C289" s="191"/>
      <c r="D289" s="191"/>
      <c r="E289" s="191"/>
      <c r="F289" s="191"/>
      <c r="G289" s="191"/>
      <c r="H289" s="197"/>
      <c r="I289" s="198"/>
      <c r="J289" s="199"/>
      <c r="K289" s="195"/>
      <c r="L289" s="188"/>
      <c r="M289" s="189"/>
    </row>
    <row r="290" spans="1:13" ht="16.5">
      <c r="A290" s="191"/>
      <c r="B290" s="191"/>
      <c r="C290" s="191"/>
      <c r="D290" s="191"/>
      <c r="E290" s="191"/>
      <c r="F290" s="191"/>
      <c r="G290" s="191"/>
      <c r="H290" s="197"/>
      <c r="I290" s="198"/>
      <c r="J290" s="199"/>
      <c r="K290" s="195"/>
      <c r="L290" s="188"/>
      <c r="M290" s="189"/>
    </row>
    <row r="291" spans="1:13" ht="16.5">
      <c r="A291" s="191"/>
      <c r="B291" s="191"/>
      <c r="C291" s="191"/>
      <c r="D291" s="191"/>
      <c r="E291" s="191"/>
      <c r="F291" s="191"/>
      <c r="G291" s="191"/>
      <c r="H291" s="197"/>
      <c r="I291" s="198"/>
      <c r="J291" s="199"/>
      <c r="K291" s="195"/>
      <c r="L291" s="188"/>
      <c r="M291" s="189"/>
    </row>
    <row r="292" spans="1:13" ht="16.5">
      <c r="A292" s="191"/>
      <c r="B292" s="191"/>
      <c r="C292" s="191"/>
      <c r="D292" s="191"/>
      <c r="E292" s="191"/>
      <c r="F292" s="191"/>
      <c r="G292" s="191"/>
      <c r="H292" s="197"/>
      <c r="I292" s="198"/>
      <c r="J292" s="199"/>
      <c r="K292" s="195"/>
      <c r="L292" s="188"/>
      <c r="M292" s="189"/>
    </row>
    <row r="293" spans="1:13" ht="16.5">
      <c r="A293" s="191"/>
      <c r="B293" s="191"/>
      <c r="C293" s="191"/>
      <c r="D293" s="191"/>
      <c r="E293" s="191"/>
      <c r="F293" s="191"/>
      <c r="G293" s="191"/>
      <c r="H293" s="197"/>
      <c r="I293" s="198"/>
      <c r="J293" s="199"/>
      <c r="K293" s="195"/>
      <c r="L293" s="188"/>
      <c r="M293" s="189"/>
    </row>
    <row r="294" spans="1:13" ht="16.5">
      <c r="A294" s="191"/>
      <c r="B294" s="191"/>
      <c r="C294" s="191"/>
      <c r="D294" s="191"/>
      <c r="E294" s="191"/>
      <c r="F294" s="191"/>
      <c r="G294" s="191"/>
      <c r="H294" s="197"/>
      <c r="I294" s="198"/>
      <c r="J294" s="199"/>
      <c r="K294" s="195"/>
      <c r="L294" s="188"/>
      <c r="M294" s="189"/>
    </row>
    <row r="295" spans="1:13" ht="16.5">
      <c r="A295" s="191"/>
      <c r="B295" s="191"/>
      <c r="C295" s="191"/>
      <c r="D295" s="191"/>
      <c r="E295" s="191"/>
      <c r="F295" s="191"/>
      <c r="G295" s="191"/>
      <c r="H295" s="197"/>
      <c r="I295" s="198"/>
      <c r="J295" s="199"/>
      <c r="K295" s="195"/>
      <c r="L295" s="188"/>
      <c r="M295" s="189"/>
    </row>
    <row r="296" spans="1:13" ht="16.5">
      <c r="A296" s="191"/>
      <c r="B296" s="191"/>
      <c r="C296" s="191"/>
      <c r="D296" s="191"/>
      <c r="E296" s="191"/>
      <c r="F296" s="191"/>
      <c r="G296" s="191"/>
      <c r="H296" s="200"/>
      <c r="I296" s="201"/>
      <c r="J296" s="199"/>
      <c r="K296" s="195"/>
      <c r="L296" s="188"/>
      <c r="M296" s="189"/>
    </row>
    <row r="297" spans="1:13" ht="16.5">
      <c r="A297" s="191"/>
      <c r="B297" s="191"/>
      <c r="C297" s="191"/>
      <c r="D297" s="191"/>
      <c r="E297" s="191"/>
      <c r="F297" s="191"/>
      <c r="G297" s="191"/>
      <c r="H297" s="200"/>
      <c r="I297" s="201"/>
      <c r="J297" s="199"/>
      <c r="K297" s="195"/>
      <c r="L297" s="188"/>
      <c r="M297" s="189"/>
    </row>
    <row r="298" spans="1:13" ht="16.5">
      <c r="A298" s="191"/>
      <c r="B298" s="191"/>
      <c r="C298" s="191"/>
      <c r="D298" s="191"/>
      <c r="E298" s="191"/>
      <c r="F298" s="191"/>
      <c r="G298" s="191"/>
      <c r="H298" s="200"/>
      <c r="I298" s="201"/>
      <c r="J298" s="199"/>
      <c r="K298" s="195"/>
      <c r="L298" s="188"/>
      <c r="M298" s="189"/>
    </row>
    <row r="299" spans="1:13" ht="16.5">
      <c r="A299" s="191"/>
      <c r="B299" s="191"/>
      <c r="C299" s="191"/>
      <c r="D299" s="191"/>
      <c r="E299" s="191"/>
      <c r="F299" s="191"/>
      <c r="G299" s="191"/>
      <c r="H299" s="200"/>
      <c r="I299" s="201"/>
      <c r="J299" s="199"/>
      <c r="K299" s="195"/>
      <c r="L299" s="188"/>
      <c r="M299" s="189"/>
    </row>
    <row r="300" spans="1:13" ht="16.5">
      <c r="A300" s="191"/>
      <c r="B300" s="191"/>
      <c r="C300" s="191"/>
      <c r="D300" s="191"/>
      <c r="E300" s="191"/>
      <c r="F300" s="191"/>
      <c r="G300" s="191"/>
      <c r="H300" s="200"/>
      <c r="I300" s="201"/>
      <c r="J300" s="199"/>
      <c r="K300" s="195"/>
      <c r="L300" s="188"/>
      <c r="M300" s="189"/>
    </row>
    <row r="301" spans="1:13" ht="16.5">
      <c r="A301" s="191"/>
      <c r="B301" s="191"/>
      <c r="C301" s="191"/>
      <c r="D301" s="191"/>
      <c r="E301" s="191"/>
      <c r="F301" s="191"/>
      <c r="G301" s="191"/>
      <c r="H301" s="200"/>
      <c r="I301" s="201"/>
      <c r="J301" s="199"/>
      <c r="K301" s="195"/>
      <c r="L301" s="188"/>
      <c r="M301" s="189"/>
    </row>
    <row r="302" spans="1:13" ht="16.5">
      <c r="A302" s="191"/>
      <c r="B302" s="191"/>
      <c r="C302" s="191"/>
      <c r="D302" s="191"/>
      <c r="E302" s="191"/>
      <c r="F302" s="191"/>
      <c r="G302" s="191"/>
      <c r="H302" s="200"/>
      <c r="I302" s="201"/>
      <c r="J302" s="199"/>
      <c r="K302" s="195"/>
      <c r="L302" s="188"/>
      <c r="M302" s="189"/>
    </row>
    <row r="303" spans="1:13" ht="16.5">
      <c r="A303" s="191"/>
      <c r="B303" s="191"/>
      <c r="C303" s="191"/>
      <c r="D303" s="191"/>
      <c r="E303" s="191"/>
      <c r="F303" s="191"/>
      <c r="G303" s="191"/>
      <c r="H303" s="200"/>
      <c r="I303" s="201"/>
      <c r="J303" s="199"/>
      <c r="K303" s="195"/>
      <c r="L303" s="188"/>
      <c r="M303" s="189"/>
    </row>
    <row r="304" spans="1:13" ht="16.5">
      <c r="A304" s="191"/>
      <c r="B304" s="191"/>
      <c r="C304" s="191"/>
      <c r="D304" s="191"/>
      <c r="E304" s="191"/>
      <c r="F304" s="191"/>
      <c r="G304" s="191"/>
      <c r="H304" s="200"/>
      <c r="I304" s="201"/>
      <c r="J304" s="199"/>
      <c r="K304" s="195"/>
      <c r="L304" s="188"/>
      <c r="M304" s="189"/>
    </row>
    <row r="305" spans="1:13" ht="18.75">
      <c r="A305" s="40"/>
      <c r="B305" s="40"/>
      <c r="C305" s="40"/>
      <c r="D305" s="40"/>
      <c r="E305" s="40"/>
      <c r="F305" s="40"/>
      <c r="G305" s="191"/>
      <c r="H305" s="202"/>
      <c r="I305" s="203"/>
      <c r="J305" s="204"/>
      <c r="K305" s="195"/>
      <c r="L305" s="188"/>
      <c r="M305" s="189"/>
    </row>
    <row r="306" spans="1:13" ht="18.75">
      <c r="A306" s="40"/>
      <c r="B306" s="40"/>
      <c r="C306" s="40"/>
      <c r="D306" s="40"/>
      <c r="E306" s="40"/>
      <c r="F306" s="40"/>
      <c r="G306" s="191"/>
      <c r="H306" s="202"/>
      <c r="I306" s="203"/>
      <c r="J306" s="204"/>
      <c r="K306" s="195"/>
      <c r="L306" s="188"/>
      <c r="M306" s="189"/>
    </row>
    <row r="307" spans="1:13" ht="18.75">
      <c r="A307" s="40"/>
      <c r="B307" s="40"/>
      <c r="C307" s="40"/>
      <c r="D307" s="40"/>
      <c r="E307" s="40"/>
      <c r="F307" s="40"/>
      <c r="G307" s="40"/>
      <c r="H307" s="202"/>
      <c r="I307" s="203"/>
      <c r="J307" s="204"/>
      <c r="K307" s="195"/>
      <c r="L307" s="188"/>
      <c r="M307" s="189"/>
    </row>
    <row r="308" spans="1:13" ht="18.75">
      <c r="A308" s="40"/>
      <c r="B308" s="40"/>
      <c r="C308" s="40"/>
      <c r="D308" s="40"/>
      <c r="E308" s="40"/>
      <c r="F308" s="40"/>
      <c r="G308" s="40"/>
      <c r="H308" s="202"/>
      <c r="I308" s="203"/>
      <c r="J308" s="204"/>
      <c r="K308" s="195"/>
      <c r="L308" s="188"/>
      <c r="M308" s="189"/>
    </row>
    <row r="309" spans="1:13" ht="18.75">
      <c r="A309" s="4"/>
      <c r="B309" s="4"/>
      <c r="C309" s="4"/>
      <c r="D309" s="4"/>
      <c r="E309" s="4"/>
      <c r="F309" s="4"/>
      <c r="G309" s="4"/>
      <c r="H309" s="5"/>
      <c r="I309" s="189"/>
      <c r="K309" s="195"/>
      <c r="L309" s="188"/>
      <c r="M309" s="189"/>
    </row>
    <row r="310" spans="1:13" ht="18.75">
      <c r="A310" s="4"/>
      <c r="B310" s="4"/>
      <c r="C310" s="4"/>
      <c r="D310" s="4"/>
      <c r="E310" s="4"/>
      <c r="F310" s="4"/>
      <c r="G310" s="4"/>
      <c r="H310" s="5"/>
      <c r="I310" s="189"/>
      <c r="K310" s="195"/>
      <c r="L310" s="188"/>
      <c r="M310" s="189"/>
    </row>
    <row r="311" spans="1:8" ht="18.75">
      <c r="A311" s="4"/>
      <c r="B311" s="4"/>
      <c r="C311" s="4"/>
      <c r="D311" s="4"/>
      <c r="E311" s="4"/>
      <c r="F311" s="4"/>
      <c r="G311" s="4"/>
      <c r="H311" s="5"/>
    </row>
    <row r="312" spans="1:8" ht="18.75">
      <c r="A312" s="4"/>
      <c r="B312" s="4"/>
      <c r="C312" s="4"/>
      <c r="D312" s="4"/>
      <c r="E312" s="4"/>
      <c r="F312" s="4"/>
      <c r="G312" s="4"/>
      <c r="H312" s="5"/>
    </row>
  </sheetData>
  <sheetProtection password="EEDF" sheet="1"/>
  <mergeCells count="12">
    <mergeCell ref="A12:H12"/>
    <mergeCell ref="A13:H13"/>
    <mergeCell ref="G7:J7"/>
    <mergeCell ref="G3:J3"/>
    <mergeCell ref="G4:J4"/>
    <mergeCell ref="G5:J5"/>
    <mergeCell ref="A16:F16"/>
    <mergeCell ref="G2:J2"/>
    <mergeCell ref="G8:J8"/>
    <mergeCell ref="G9:J9"/>
    <mergeCell ref="G10:J10"/>
    <mergeCell ref="A15:F15"/>
  </mergeCells>
  <printOptions/>
  <pageMargins left="0.984251968503937" right="0.2362204724409449" top="0.35433070866141736" bottom="0.1968503937007874" header="0.31496062992125984" footer="0.2362204724409449"/>
  <pageSetup fitToHeight="55" fitToWidth="1" horizontalDpi="600" verticalDpi="600" orientation="portrait" paperSize="9" scale="68" r:id="rId1"/>
  <rowBreaks count="2" manualBreakCount="2">
    <brk id="44" max="9" man="1"/>
    <brk id="91" max="9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B1:E958"/>
  <sheetViews>
    <sheetView zoomScalePageLayoutView="0" workbookViewId="0" topLeftCell="A1">
      <selection activeCell="H11" sqref="H11"/>
    </sheetView>
  </sheetViews>
  <sheetFormatPr defaultColWidth="9.00390625" defaultRowHeight="12.75"/>
  <cols>
    <col min="1" max="1" width="4.125" style="1" customWidth="1"/>
    <col min="2" max="2" width="58.25390625" style="1" customWidth="1"/>
    <col min="3" max="3" width="15.00390625" style="1" customWidth="1"/>
    <col min="4" max="6" width="9.125" style="1" customWidth="1"/>
    <col min="7" max="16384" width="9.125" style="1" customWidth="1"/>
  </cols>
  <sheetData>
    <row r="1" spans="2:3" ht="18.75" customHeight="1">
      <c r="B1" s="555" t="s">
        <v>977</v>
      </c>
      <c r="C1" s="555"/>
    </row>
    <row r="2" spans="2:3" ht="18.75" customHeight="1">
      <c r="B2" s="555" t="s">
        <v>836</v>
      </c>
      <c r="C2" s="555"/>
    </row>
    <row r="3" spans="2:3" ht="18.75" customHeight="1">
      <c r="B3" s="555" t="s">
        <v>783</v>
      </c>
      <c r="C3" s="555"/>
    </row>
    <row r="4" spans="2:3" ht="18.75" customHeight="1">
      <c r="B4" s="555" t="s">
        <v>1142</v>
      </c>
      <c r="C4" s="555"/>
    </row>
    <row r="6" spans="2:5" ht="18.75">
      <c r="B6" s="550" t="s">
        <v>735</v>
      </c>
      <c r="C6" s="550"/>
      <c r="D6" s="71"/>
      <c r="E6" s="6"/>
    </row>
    <row r="7" spans="2:5" ht="18.75">
      <c r="B7" s="550" t="s">
        <v>835</v>
      </c>
      <c r="C7" s="550"/>
      <c r="D7" s="71"/>
      <c r="E7" s="6"/>
    </row>
    <row r="8" spans="2:5" ht="18.75">
      <c r="B8" s="550" t="s">
        <v>171</v>
      </c>
      <c r="C8" s="550"/>
      <c r="D8" s="71"/>
      <c r="E8" s="6"/>
    </row>
    <row r="9" spans="2:5" ht="18.75">
      <c r="B9" s="550" t="s">
        <v>844</v>
      </c>
      <c r="C9" s="550"/>
      <c r="D9" s="71"/>
      <c r="E9" s="6"/>
    </row>
    <row r="10" spans="2:3" ht="18.75">
      <c r="B10" s="43"/>
      <c r="C10" s="43"/>
    </row>
    <row r="11" spans="2:3" ht="18.75">
      <c r="B11" s="555" t="s">
        <v>974</v>
      </c>
      <c r="C11" s="555"/>
    </row>
    <row r="12" spans="2:3" ht="18.75">
      <c r="B12" s="555"/>
      <c r="C12" s="555"/>
    </row>
    <row r="13" spans="2:3" ht="18.75">
      <c r="B13" s="585" t="s">
        <v>975</v>
      </c>
      <c r="C13" s="586"/>
    </row>
    <row r="14" spans="2:3" ht="34.5" customHeight="1">
      <c r="B14" s="587" t="s">
        <v>976</v>
      </c>
      <c r="C14" s="588"/>
    </row>
    <row r="15" spans="2:3" ht="18.75">
      <c r="B15" s="72"/>
      <c r="C15" s="73"/>
    </row>
    <row r="16" spans="2:3" ht="56.25">
      <c r="B16" s="74" t="s">
        <v>736</v>
      </c>
      <c r="C16" s="74" t="s">
        <v>172</v>
      </c>
    </row>
    <row r="17" spans="2:4" ht="18.75">
      <c r="B17" s="75" t="s">
        <v>737</v>
      </c>
      <c r="C17" s="441">
        <f>SUM(C19:C27)</f>
        <v>33816</v>
      </c>
      <c r="D17" s="4"/>
    </row>
    <row r="18" spans="2:4" ht="18.75">
      <c r="B18" s="72"/>
      <c r="C18" s="442"/>
      <c r="D18" s="4"/>
    </row>
    <row r="19" spans="2:4" ht="18.75">
      <c r="B19" s="76" t="s">
        <v>738</v>
      </c>
      <c r="C19" s="443">
        <f>5050+1454</f>
        <v>6504</v>
      </c>
      <c r="D19" s="4"/>
    </row>
    <row r="20" spans="2:4" ht="18.75">
      <c r="B20" s="76" t="s">
        <v>739</v>
      </c>
      <c r="C20" s="443">
        <f>1900+364</f>
        <v>2264</v>
      </c>
      <c r="D20" s="4"/>
    </row>
    <row r="21" spans="2:4" ht="18.75">
      <c r="B21" s="76" t="s">
        <v>740</v>
      </c>
      <c r="C21" s="443">
        <f>2000+114+130</f>
        <v>2244</v>
      </c>
      <c r="D21" s="4"/>
    </row>
    <row r="22" spans="2:4" ht="18.75">
      <c r="B22" s="76" t="s">
        <v>741</v>
      </c>
      <c r="C22" s="443">
        <f>2150+54</f>
        <v>2204</v>
      </c>
      <c r="D22" s="4"/>
    </row>
    <row r="23" spans="2:4" ht="18.75">
      <c r="B23" s="76" t="s">
        <v>742</v>
      </c>
      <c r="C23" s="443">
        <f>1500+116</f>
        <v>1616</v>
      </c>
      <c r="D23" s="4"/>
    </row>
    <row r="24" spans="2:4" ht="18.75">
      <c r="B24" s="76" t="s">
        <v>743</v>
      </c>
      <c r="C24" s="443">
        <f>2000+137+80</f>
        <v>2217</v>
      </c>
      <c r="D24" s="4"/>
    </row>
    <row r="25" spans="2:4" ht="18.75">
      <c r="B25" s="76" t="s">
        <v>744</v>
      </c>
      <c r="C25" s="443">
        <f>2650+420</f>
        <v>3070</v>
      </c>
      <c r="D25" s="4"/>
    </row>
    <row r="26" spans="2:4" ht="18.75">
      <c r="B26" s="76" t="s">
        <v>745</v>
      </c>
      <c r="C26" s="443">
        <v>2697</v>
      </c>
      <c r="D26" s="4"/>
    </row>
    <row r="27" spans="2:4" ht="18.75">
      <c r="B27" s="141" t="s">
        <v>746</v>
      </c>
      <c r="C27" s="443">
        <v>11000</v>
      </c>
      <c r="D27" s="4"/>
    </row>
    <row r="28" spans="2:4" ht="18.75">
      <c r="B28" s="141"/>
      <c r="C28" s="77"/>
      <c r="D28" s="4"/>
    </row>
    <row r="29" spans="2:4" ht="18.75">
      <c r="B29" s="141"/>
      <c r="C29" s="78"/>
      <c r="D29" s="4"/>
    </row>
    <row r="30" spans="2:4" ht="15.75">
      <c r="B30" s="142"/>
      <c r="C30" s="80"/>
      <c r="D30" s="4"/>
    </row>
    <row r="31" spans="2:4" ht="15.75">
      <c r="B31" s="142"/>
      <c r="C31" s="81"/>
      <c r="D31" s="4"/>
    </row>
    <row r="32" spans="2:3" ht="15.75">
      <c r="B32" s="79"/>
      <c r="C32" s="81"/>
    </row>
    <row r="33" spans="2:3" ht="15.75">
      <c r="B33" s="79"/>
      <c r="C33" s="81"/>
    </row>
    <row r="34" spans="2:3" ht="15.75">
      <c r="B34" s="79"/>
      <c r="C34" s="81"/>
    </row>
    <row r="35" spans="2:3" ht="15.75">
      <c r="B35" s="79"/>
      <c r="C35" s="81"/>
    </row>
    <row r="36" spans="2:3" ht="15.75">
      <c r="B36" s="82"/>
      <c r="C36" s="81"/>
    </row>
    <row r="37" spans="2:3" ht="15.75">
      <c r="B37" s="82"/>
      <c r="C37" s="83"/>
    </row>
    <row r="38" spans="2:3" ht="15.75">
      <c r="B38" s="79"/>
      <c r="C38" s="84"/>
    </row>
    <row r="39" spans="2:3" ht="15.75">
      <c r="B39" s="85"/>
      <c r="C39" s="81"/>
    </row>
    <row r="40" spans="2:3" ht="15.75">
      <c r="B40" s="86"/>
      <c r="C40" s="87"/>
    </row>
    <row r="41" spans="2:3" ht="15.75">
      <c r="B41" s="86"/>
      <c r="C41" s="87"/>
    </row>
    <row r="42" spans="2:3" ht="15.75">
      <c r="B42" s="86"/>
      <c r="C42" s="87"/>
    </row>
    <row r="43" spans="2:3" ht="15.75">
      <c r="B43" s="86"/>
      <c r="C43" s="87"/>
    </row>
    <row r="44" spans="2:3" ht="15.75">
      <c r="B44" s="86"/>
      <c r="C44" s="87"/>
    </row>
    <row r="45" spans="2:3" ht="15.75">
      <c r="B45" s="86"/>
      <c r="C45" s="87"/>
    </row>
    <row r="46" spans="2:3" ht="15.75">
      <c r="B46" s="86"/>
      <c r="C46" s="87"/>
    </row>
    <row r="47" spans="2:3" ht="15.75">
      <c r="B47" s="88"/>
      <c r="C47" s="87"/>
    </row>
    <row r="48" spans="2:3" ht="15.75">
      <c r="B48" s="89"/>
      <c r="C48" s="90"/>
    </row>
    <row r="49" ht="15.75">
      <c r="C49" s="91"/>
    </row>
    <row r="50" ht="15.75">
      <c r="C50" s="91"/>
    </row>
    <row r="51" ht="15.75">
      <c r="C51" s="91"/>
    </row>
    <row r="52" ht="15.75">
      <c r="C52" s="91"/>
    </row>
    <row r="53" ht="15.75">
      <c r="C53" s="91"/>
    </row>
    <row r="54" ht="15.75">
      <c r="C54" s="91"/>
    </row>
    <row r="55" ht="15.75">
      <c r="C55" s="91"/>
    </row>
    <row r="56" ht="15.75">
      <c r="C56" s="91"/>
    </row>
    <row r="57" ht="15.75">
      <c r="C57" s="91"/>
    </row>
    <row r="58" ht="15.75">
      <c r="C58" s="91"/>
    </row>
    <row r="59" ht="15.75">
      <c r="C59" s="91"/>
    </row>
    <row r="60" ht="15.75">
      <c r="C60" s="91"/>
    </row>
    <row r="61" ht="15.75">
      <c r="C61" s="91"/>
    </row>
    <row r="62" ht="15.75">
      <c r="C62" s="91"/>
    </row>
    <row r="63" ht="15.75">
      <c r="C63" s="91"/>
    </row>
    <row r="64" ht="15.75">
      <c r="C64" s="91"/>
    </row>
    <row r="65" ht="15.75">
      <c r="C65" s="91"/>
    </row>
    <row r="66" ht="15.75">
      <c r="C66" s="91"/>
    </row>
    <row r="67" ht="15.75">
      <c r="C67" s="91"/>
    </row>
    <row r="68" ht="15.75">
      <c r="C68" s="91"/>
    </row>
    <row r="69" ht="15.75">
      <c r="C69" s="91"/>
    </row>
    <row r="70" ht="15.75">
      <c r="C70" s="91"/>
    </row>
    <row r="71" ht="15.75">
      <c r="C71" s="91"/>
    </row>
    <row r="72" ht="15.75">
      <c r="C72" s="91"/>
    </row>
    <row r="73" ht="15.75">
      <c r="C73" s="91"/>
    </row>
    <row r="74" ht="15.75">
      <c r="C74" s="91"/>
    </row>
    <row r="75" ht="15.75">
      <c r="C75" s="91"/>
    </row>
    <row r="76" ht="15.75">
      <c r="C76" s="91"/>
    </row>
    <row r="77" ht="15.75">
      <c r="C77" s="91"/>
    </row>
    <row r="78" ht="15.75">
      <c r="C78" s="91"/>
    </row>
    <row r="79" ht="15.75">
      <c r="C79" s="91"/>
    </row>
    <row r="80" ht="15.75">
      <c r="C80" s="91"/>
    </row>
    <row r="81" ht="15.75">
      <c r="C81" s="91"/>
    </row>
    <row r="82" ht="15.75">
      <c r="C82" s="91"/>
    </row>
    <row r="83" ht="15.75">
      <c r="C83" s="91"/>
    </row>
    <row r="84" ht="15.75">
      <c r="C84" s="91"/>
    </row>
    <row r="85" ht="15.75">
      <c r="C85" s="91"/>
    </row>
    <row r="86" ht="15.75">
      <c r="C86" s="91"/>
    </row>
    <row r="87" ht="15.75">
      <c r="C87" s="91"/>
    </row>
    <row r="88" ht="15.75">
      <c r="C88" s="91"/>
    </row>
    <row r="89" ht="15.75">
      <c r="C89" s="91"/>
    </row>
    <row r="90" ht="15.75">
      <c r="C90" s="91"/>
    </row>
    <row r="91" ht="15.75">
      <c r="C91" s="91"/>
    </row>
    <row r="92" ht="15.75">
      <c r="C92" s="91"/>
    </row>
    <row r="93" ht="15.75">
      <c r="C93" s="91"/>
    </row>
    <row r="94" ht="15.75">
      <c r="C94" s="91"/>
    </row>
    <row r="95" ht="15.75">
      <c r="C95" s="91"/>
    </row>
    <row r="96" ht="15.75">
      <c r="C96" s="91"/>
    </row>
    <row r="97" ht="15.75">
      <c r="C97" s="91"/>
    </row>
    <row r="98" ht="15.75">
      <c r="C98" s="91"/>
    </row>
    <row r="99" ht="15.75">
      <c r="C99" s="91"/>
    </row>
    <row r="100" ht="15.75">
      <c r="C100" s="91"/>
    </row>
    <row r="101" ht="15.75">
      <c r="C101" s="91"/>
    </row>
    <row r="102" ht="15.75">
      <c r="C102" s="91"/>
    </row>
    <row r="103" ht="15.75">
      <c r="C103" s="91"/>
    </row>
    <row r="104" ht="15.75">
      <c r="C104" s="91"/>
    </row>
    <row r="105" ht="15.75">
      <c r="C105" s="91"/>
    </row>
    <row r="106" ht="15.75">
      <c r="C106" s="91"/>
    </row>
    <row r="107" ht="15.75">
      <c r="C107" s="91"/>
    </row>
    <row r="108" ht="15.75">
      <c r="C108" s="91"/>
    </row>
    <row r="109" ht="15.75">
      <c r="C109" s="91"/>
    </row>
    <row r="110" ht="15.75">
      <c r="C110" s="91"/>
    </row>
    <row r="111" ht="15.75">
      <c r="C111" s="91"/>
    </row>
    <row r="112" ht="15.75">
      <c r="C112" s="91"/>
    </row>
    <row r="113" ht="15.75">
      <c r="C113" s="91"/>
    </row>
    <row r="114" ht="15.75">
      <c r="C114" s="91"/>
    </row>
    <row r="115" ht="15.75">
      <c r="C115" s="91"/>
    </row>
    <row r="116" ht="15.75">
      <c r="C116" s="91"/>
    </row>
    <row r="117" ht="15.75">
      <c r="C117" s="91"/>
    </row>
    <row r="118" ht="15.75">
      <c r="C118" s="91"/>
    </row>
    <row r="119" ht="15.75">
      <c r="C119" s="91"/>
    </row>
    <row r="120" ht="15.75">
      <c r="C120" s="91"/>
    </row>
    <row r="121" ht="15.75">
      <c r="C121" s="91"/>
    </row>
    <row r="122" ht="15.75">
      <c r="C122" s="91"/>
    </row>
    <row r="123" ht="15.75">
      <c r="C123" s="91"/>
    </row>
    <row r="124" ht="15.75">
      <c r="C124" s="91"/>
    </row>
    <row r="125" ht="15.75">
      <c r="C125" s="91"/>
    </row>
    <row r="126" ht="15.75">
      <c r="C126" s="91"/>
    </row>
    <row r="127" ht="15.75">
      <c r="C127" s="91"/>
    </row>
    <row r="128" ht="15.75">
      <c r="C128" s="91"/>
    </row>
    <row r="129" ht="15.75">
      <c r="C129" s="91"/>
    </row>
    <row r="130" ht="15.75">
      <c r="C130" s="91"/>
    </row>
    <row r="131" ht="15.75">
      <c r="C131" s="91"/>
    </row>
    <row r="132" ht="15.75">
      <c r="C132" s="91"/>
    </row>
    <row r="133" ht="15.75">
      <c r="C133" s="91"/>
    </row>
    <row r="134" ht="15.75">
      <c r="C134" s="91"/>
    </row>
    <row r="135" ht="15.75">
      <c r="C135" s="91"/>
    </row>
    <row r="136" ht="15.75">
      <c r="C136" s="91"/>
    </row>
    <row r="137" ht="15.75">
      <c r="C137" s="91"/>
    </row>
    <row r="138" ht="15.75">
      <c r="C138" s="91"/>
    </row>
    <row r="139" ht="15.75">
      <c r="C139" s="91"/>
    </row>
    <row r="140" ht="15.75">
      <c r="C140" s="91"/>
    </row>
    <row r="141" ht="15.75">
      <c r="C141" s="91"/>
    </row>
    <row r="142" ht="15.75">
      <c r="C142" s="91"/>
    </row>
    <row r="143" ht="15.75">
      <c r="C143" s="91"/>
    </row>
    <row r="144" ht="15.75">
      <c r="C144" s="91"/>
    </row>
    <row r="145" ht="15.75">
      <c r="C145" s="91"/>
    </row>
    <row r="146" ht="15.75">
      <c r="C146" s="91"/>
    </row>
    <row r="147" ht="15.75">
      <c r="C147" s="91"/>
    </row>
    <row r="148" ht="15.75">
      <c r="C148" s="91"/>
    </row>
    <row r="149" ht="15.75">
      <c r="C149" s="91"/>
    </row>
    <row r="150" ht="15.75">
      <c r="C150" s="91"/>
    </row>
    <row r="151" ht="15.75">
      <c r="C151" s="91"/>
    </row>
    <row r="152" ht="15.75">
      <c r="C152" s="91"/>
    </row>
    <row r="153" ht="15.75">
      <c r="C153" s="91"/>
    </row>
    <row r="154" ht="15.75">
      <c r="C154" s="91"/>
    </row>
    <row r="155" ht="15.75">
      <c r="C155" s="91"/>
    </row>
    <row r="156" ht="15.75">
      <c r="C156" s="91"/>
    </row>
    <row r="157" ht="15.75">
      <c r="C157" s="91"/>
    </row>
    <row r="158" ht="15.75">
      <c r="C158" s="91"/>
    </row>
    <row r="159" ht="15.75">
      <c r="C159" s="91"/>
    </row>
    <row r="160" ht="15.75">
      <c r="C160" s="91"/>
    </row>
    <row r="161" ht="15.75">
      <c r="C161" s="91"/>
    </row>
    <row r="162" ht="15.75">
      <c r="C162" s="91"/>
    </row>
    <row r="163" ht="15.75">
      <c r="C163" s="91"/>
    </row>
    <row r="164" ht="15.75">
      <c r="C164" s="91"/>
    </row>
    <row r="165" ht="15.75">
      <c r="C165" s="91"/>
    </row>
    <row r="166" ht="15.75">
      <c r="C166" s="91"/>
    </row>
    <row r="167" ht="15.75">
      <c r="C167" s="91"/>
    </row>
    <row r="168" ht="15.75">
      <c r="C168" s="91"/>
    </row>
    <row r="169" ht="15.75">
      <c r="C169" s="91"/>
    </row>
    <row r="170" ht="15.75">
      <c r="C170" s="91"/>
    </row>
    <row r="171" ht="15.75">
      <c r="C171" s="91"/>
    </row>
    <row r="172" ht="15.75">
      <c r="C172" s="91"/>
    </row>
    <row r="173" ht="15.75">
      <c r="C173" s="91"/>
    </row>
    <row r="174" ht="15.75">
      <c r="C174" s="91"/>
    </row>
    <row r="175" ht="15.75">
      <c r="C175" s="91"/>
    </row>
    <row r="176" ht="15.75">
      <c r="C176" s="91"/>
    </row>
    <row r="177" ht="15.75">
      <c r="C177" s="91"/>
    </row>
    <row r="178" ht="15.75">
      <c r="C178" s="91"/>
    </row>
    <row r="179" ht="15.75">
      <c r="C179" s="91"/>
    </row>
    <row r="180" ht="15.75">
      <c r="C180" s="91"/>
    </row>
    <row r="181" ht="15.75">
      <c r="C181" s="91"/>
    </row>
    <row r="182" ht="15.75">
      <c r="C182" s="91"/>
    </row>
    <row r="183" ht="15.75">
      <c r="C183" s="91"/>
    </row>
    <row r="184" ht="15.75">
      <c r="C184" s="91"/>
    </row>
    <row r="185" ht="15.75">
      <c r="C185" s="91"/>
    </row>
    <row r="186" ht="15.75">
      <c r="C186" s="91"/>
    </row>
    <row r="187" ht="15.75">
      <c r="C187" s="91"/>
    </row>
    <row r="188" ht="15.75">
      <c r="C188" s="91"/>
    </row>
    <row r="189" ht="15.75">
      <c r="C189" s="91"/>
    </row>
    <row r="190" ht="15.75">
      <c r="C190" s="91"/>
    </row>
    <row r="191" ht="15.75">
      <c r="C191" s="91"/>
    </row>
    <row r="192" ht="15.75">
      <c r="C192" s="91"/>
    </row>
    <row r="193" ht="15.75">
      <c r="C193" s="91"/>
    </row>
    <row r="194" ht="15.75">
      <c r="C194" s="91"/>
    </row>
    <row r="195" ht="15.75">
      <c r="C195" s="91"/>
    </row>
    <row r="196" ht="15.75">
      <c r="C196" s="91"/>
    </row>
    <row r="197" ht="15.75">
      <c r="C197" s="91"/>
    </row>
    <row r="198" ht="15.75">
      <c r="C198" s="91"/>
    </row>
    <row r="199" ht="15.75">
      <c r="C199" s="91"/>
    </row>
    <row r="200" ht="15.75">
      <c r="C200" s="91"/>
    </row>
    <row r="201" ht="15.75">
      <c r="C201" s="91"/>
    </row>
    <row r="202" ht="15.75">
      <c r="C202" s="91"/>
    </row>
    <row r="203" ht="15.75">
      <c r="C203" s="91"/>
    </row>
    <row r="204" ht="15.75">
      <c r="C204" s="91"/>
    </row>
    <row r="205" ht="15.75">
      <c r="C205" s="91"/>
    </row>
    <row r="206" ht="15.75">
      <c r="C206" s="91"/>
    </row>
    <row r="207" ht="15.75">
      <c r="C207" s="91"/>
    </row>
    <row r="208" ht="15.75">
      <c r="C208" s="91"/>
    </row>
    <row r="209" ht="15.75">
      <c r="C209" s="91"/>
    </row>
    <row r="210" ht="15.75">
      <c r="C210" s="91"/>
    </row>
    <row r="211" ht="15.75">
      <c r="C211" s="91"/>
    </row>
    <row r="212" ht="15.75">
      <c r="C212" s="91"/>
    </row>
    <row r="213" ht="15.75">
      <c r="C213" s="91"/>
    </row>
    <row r="214" ht="15.75">
      <c r="C214" s="91"/>
    </row>
    <row r="215" ht="15.75">
      <c r="C215" s="91"/>
    </row>
    <row r="216" ht="15.75">
      <c r="C216" s="91"/>
    </row>
    <row r="217" ht="15.75">
      <c r="C217" s="91"/>
    </row>
    <row r="218" ht="15.75">
      <c r="C218" s="91"/>
    </row>
    <row r="219" ht="15.75">
      <c r="C219" s="91"/>
    </row>
    <row r="220" ht="15.75">
      <c r="C220" s="91"/>
    </row>
    <row r="221" ht="15.75">
      <c r="C221" s="91"/>
    </row>
    <row r="222" ht="15.75">
      <c r="C222" s="91"/>
    </row>
    <row r="223" ht="15.75">
      <c r="C223" s="91"/>
    </row>
    <row r="224" ht="15.75">
      <c r="C224" s="91"/>
    </row>
    <row r="225" ht="15.75">
      <c r="C225" s="91"/>
    </row>
    <row r="226" ht="15.75">
      <c r="C226" s="91"/>
    </row>
    <row r="227" ht="15.75">
      <c r="C227" s="91"/>
    </row>
    <row r="228" ht="15.75">
      <c r="C228" s="91"/>
    </row>
    <row r="229" ht="15.75">
      <c r="C229" s="91"/>
    </row>
    <row r="230" ht="15.75">
      <c r="C230" s="91"/>
    </row>
    <row r="231" ht="15.75">
      <c r="C231" s="91"/>
    </row>
    <row r="232" ht="15.75">
      <c r="C232" s="91"/>
    </row>
    <row r="233" ht="15.75">
      <c r="C233" s="91"/>
    </row>
    <row r="234" ht="15.75">
      <c r="C234" s="91"/>
    </row>
    <row r="235" ht="15.75">
      <c r="C235" s="91"/>
    </row>
    <row r="236" ht="15.75">
      <c r="C236" s="91"/>
    </row>
    <row r="237" ht="15.75">
      <c r="C237" s="91"/>
    </row>
    <row r="238" ht="15.75">
      <c r="C238" s="91"/>
    </row>
    <row r="239" ht="15.75">
      <c r="C239" s="91"/>
    </row>
    <row r="240" ht="15.75">
      <c r="C240" s="91"/>
    </row>
    <row r="241" ht="15.75">
      <c r="C241" s="91"/>
    </row>
    <row r="242" ht="15.75">
      <c r="C242" s="91"/>
    </row>
    <row r="243" ht="15.75">
      <c r="C243" s="91"/>
    </row>
    <row r="244" ht="15.75">
      <c r="C244" s="91"/>
    </row>
    <row r="245" ht="15.75">
      <c r="C245" s="91"/>
    </row>
    <row r="246" ht="15.75">
      <c r="C246" s="91"/>
    </row>
    <row r="247" ht="15.75">
      <c r="C247" s="91"/>
    </row>
    <row r="248" ht="15.75">
      <c r="C248" s="91"/>
    </row>
    <row r="249" ht="15.75">
      <c r="C249" s="91"/>
    </row>
    <row r="250" ht="15.75">
      <c r="C250" s="91"/>
    </row>
    <row r="251" ht="15.75">
      <c r="C251" s="91"/>
    </row>
    <row r="252" ht="15.75">
      <c r="C252" s="91"/>
    </row>
    <row r="253" ht="15.75">
      <c r="C253" s="91"/>
    </row>
    <row r="254" ht="15.75">
      <c r="C254" s="91"/>
    </row>
    <row r="255" ht="15.75">
      <c r="C255" s="91"/>
    </row>
    <row r="256" ht="15.75">
      <c r="C256" s="91"/>
    </row>
    <row r="257" ht="15.75">
      <c r="C257" s="91"/>
    </row>
    <row r="258" ht="15.75">
      <c r="C258" s="91"/>
    </row>
    <row r="259" ht="15.75">
      <c r="C259" s="91"/>
    </row>
    <row r="260" ht="15.75">
      <c r="C260" s="91"/>
    </row>
    <row r="261" ht="15.75">
      <c r="C261" s="91"/>
    </row>
    <row r="262" ht="15.75">
      <c r="C262" s="91"/>
    </row>
    <row r="263" ht="15.75">
      <c r="C263" s="91"/>
    </row>
    <row r="264" ht="15.75">
      <c r="C264" s="91"/>
    </row>
    <row r="265" ht="15.75">
      <c r="C265" s="91"/>
    </row>
    <row r="266" ht="15.75">
      <c r="C266" s="91"/>
    </row>
    <row r="267" ht="15.75">
      <c r="C267" s="91"/>
    </row>
    <row r="268" ht="15.75">
      <c r="C268" s="91"/>
    </row>
    <row r="269" ht="15.75">
      <c r="C269" s="91"/>
    </row>
    <row r="270" ht="15.75">
      <c r="C270" s="91"/>
    </row>
    <row r="271" ht="15.75">
      <c r="C271" s="91"/>
    </row>
    <row r="272" ht="15.75">
      <c r="C272" s="91"/>
    </row>
    <row r="273" ht="15.75">
      <c r="C273" s="91"/>
    </row>
    <row r="274" ht="15.75">
      <c r="C274" s="91"/>
    </row>
    <row r="275" ht="15.75">
      <c r="C275" s="91"/>
    </row>
    <row r="276" ht="15.75">
      <c r="C276" s="91"/>
    </row>
    <row r="277" ht="15.75">
      <c r="C277" s="91"/>
    </row>
    <row r="278" ht="15.75">
      <c r="C278" s="91"/>
    </row>
    <row r="279" ht="15.75">
      <c r="C279" s="91"/>
    </row>
    <row r="280" ht="15.75">
      <c r="C280" s="91"/>
    </row>
    <row r="281" ht="15.75">
      <c r="C281" s="91"/>
    </row>
    <row r="282" ht="15.75">
      <c r="C282" s="91"/>
    </row>
    <row r="283" ht="15.75">
      <c r="C283" s="91"/>
    </row>
    <row r="284" ht="15.75">
      <c r="C284" s="91"/>
    </row>
    <row r="285" ht="15.75">
      <c r="C285" s="91"/>
    </row>
    <row r="286" ht="15.75">
      <c r="C286" s="91"/>
    </row>
    <row r="287" ht="15.75">
      <c r="C287" s="91"/>
    </row>
    <row r="288" ht="15.75">
      <c r="C288" s="91"/>
    </row>
    <row r="289" ht="15.75">
      <c r="C289" s="91"/>
    </row>
    <row r="290" ht="15.75">
      <c r="C290" s="91"/>
    </row>
    <row r="291" ht="15.75">
      <c r="C291" s="91"/>
    </row>
    <row r="292" ht="15.75">
      <c r="C292" s="91"/>
    </row>
    <row r="293" ht="15.75">
      <c r="C293" s="91"/>
    </row>
    <row r="294" ht="15.75">
      <c r="C294" s="91"/>
    </row>
    <row r="295" ht="15.75">
      <c r="C295" s="91"/>
    </row>
    <row r="296" ht="15.75">
      <c r="C296" s="91"/>
    </row>
    <row r="297" ht="15.75">
      <c r="C297" s="91"/>
    </row>
    <row r="298" ht="15.75">
      <c r="C298" s="91"/>
    </row>
    <row r="299" ht="15.75">
      <c r="C299" s="91"/>
    </row>
    <row r="300" ht="15.75">
      <c r="C300" s="91"/>
    </row>
    <row r="301" ht="15.75">
      <c r="C301" s="91"/>
    </row>
    <row r="302" ht="15.75">
      <c r="C302" s="91"/>
    </row>
    <row r="303" ht="15.75">
      <c r="C303" s="91"/>
    </row>
    <row r="304" ht="15.75">
      <c r="C304" s="91"/>
    </row>
    <row r="305" ht="15.75">
      <c r="C305" s="91"/>
    </row>
    <row r="306" ht="15.75">
      <c r="C306" s="91"/>
    </row>
    <row r="307" ht="15.75">
      <c r="C307" s="91"/>
    </row>
    <row r="308" ht="15.75">
      <c r="C308" s="91"/>
    </row>
    <row r="309" ht="15.75">
      <c r="C309" s="91"/>
    </row>
    <row r="310" ht="15.75">
      <c r="C310" s="91"/>
    </row>
    <row r="311" ht="15.75">
      <c r="C311" s="91"/>
    </row>
    <row r="312" ht="15.75">
      <c r="C312" s="91"/>
    </row>
    <row r="313" ht="15.75">
      <c r="C313" s="91"/>
    </row>
    <row r="314" ht="15.75">
      <c r="C314" s="91"/>
    </row>
    <row r="315" ht="15.75">
      <c r="C315" s="91"/>
    </row>
    <row r="316" ht="15.75">
      <c r="C316" s="91"/>
    </row>
    <row r="317" ht="15.75">
      <c r="C317" s="91"/>
    </row>
    <row r="318" ht="15.75">
      <c r="C318" s="91"/>
    </row>
    <row r="319" ht="15.75">
      <c r="C319" s="91"/>
    </row>
    <row r="320" ht="15.75">
      <c r="C320" s="91"/>
    </row>
    <row r="321" ht="15.75">
      <c r="C321" s="91"/>
    </row>
    <row r="322" ht="15.75">
      <c r="C322" s="91"/>
    </row>
    <row r="323" ht="15.75">
      <c r="C323" s="91"/>
    </row>
    <row r="324" ht="15.75">
      <c r="C324" s="91"/>
    </row>
    <row r="325" ht="15.75">
      <c r="C325" s="91"/>
    </row>
    <row r="326" ht="15.75">
      <c r="C326" s="91"/>
    </row>
    <row r="327" ht="15.75">
      <c r="C327" s="91"/>
    </row>
    <row r="328" ht="15.75">
      <c r="C328" s="91"/>
    </row>
    <row r="329" ht="15.75">
      <c r="C329" s="91"/>
    </row>
    <row r="330" ht="15.75">
      <c r="C330" s="91"/>
    </row>
    <row r="331" ht="15.75">
      <c r="C331" s="91"/>
    </row>
    <row r="332" ht="15.75">
      <c r="C332" s="91"/>
    </row>
    <row r="333" ht="15.75">
      <c r="C333" s="91"/>
    </row>
    <row r="334" ht="15.75">
      <c r="C334" s="91"/>
    </row>
    <row r="335" ht="15.75">
      <c r="C335" s="91"/>
    </row>
    <row r="336" ht="15.75">
      <c r="C336" s="91"/>
    </row>
    <row r="337" ht="15.75">
      <c r="C337" s="91"/>
    </row>
    <row r="338" ht="15.75">
      <c r="C338" s="91"/>
    </row>
    <row r="339" ht="15.75">
      <c r="C339" s="91"/>
    </row>
    <row r="340" ht="15.75">
      <c r="C340" s="91"/>
    </row>
    <row r="341" ht="15.75">
      <c r="C341" s="91"/>
    </row>
    <row r="342" ht="15.75">
      <c r="C342" s="91"/>
    </row>
    <row r="343" ht="15.75">
      <c r="C343" s="91"/>
    </row>
    <row r="344" ht="15.75">
      <c r="C344" s="91"/>
    </row>
    <row r="345" ht="15.75">
      <c r="C345" s="91"/>
    </row>
    <row r="346" ht="15.75">
      <c r="C346" s="91"/>
    </row>
    <row r="347" ht="15.75">
      <c r="C347" s="91"/>
    </row>
    <row r="348" ht="15.75">
      <c r="C348" s="91"/>
    </row>
    <row r="349" ht="15.75">
      <c r="C349" s="91"/>
    </row>
    <row r="350" ht="15.75">
      <c r="C350" s="91"/>
    </row>
    <row r="351" ht="15.75">
      <c r="C351" s="91"/>
    </row>
    <row r="352" ht="15.75">
      <c r="C352" s="91"/>
    </row>
    <row r="353" ht="15.75">
      <c r="C353" s="91"/>
    </row>
    <row r="354" ht="15.75">
      <c r="C354" s="91"/>
    </row>
    <row r="355" ht="15.75">
      <c r="C355" s="91"/>
    </row>
    <row r="356" ht="15.75">
      <c r="C356" s="91"/>
    </row>
    <row r="357" ht="15.75">
      <c r="C357" s="91"/>
    </row>
    <row r="358" ht="15.75">
      <c r="C358" s="91"/>
    </row>
    <row r="359" ht="15.75">
      <c r="C359" s="91"/>
    </row>
    <row r="360" ht="15.75">
      <c r="C360" s="91"/>
    </row>
    <row r="361" ht="15.75">
      <c r="C361" s="91"/>
    </row>
    <row r="362" ht="15.75">
      <c r="C362" s="91"/>
    </row>
    <row r="363" ht="15.75">
      <c r="C363" s="91"/>
    </row>
    <row r="364" ht="15.75">
      <c r="C364" s="91"/>
    </row>
    <row r="365" ht="15.75">
      <c r="C365" s="91"/>
    </row>
    <row r="366" ht="15.75">
      <c r="C366" s="91"/>
    </row>
    <row r="367" ht="15.75">
      <c r="C367" s="91"/>
    </row>
    <row r="368" ht="15.75">
      <c r="C368" s="91"/>
    </row>
    <row r="369" ht="15.75">
      <c r="C369" s="91"/>
    </row>
    <row r="370" ht="15.75">
      <c r="C370" s="91"/>
    </row>
    <row r="371" ht="15.75">
      <c r="C371" s="91"/>
    </row>
    <row r="372" ht="15.75">
      <c r="C372" s="91"/>
    </row>
    <row r="373" ht="15.75">
      <c r="C373" s="91"/>
    </row>
    <row r="374" ht="15.75">
      <c r="C374" s="91"/>
    </row>
    <row r="375" ht="15.75">
      <c r="C375" s="91"/>
    </row>
    <row r="376" ht="15.75">
      <c r="C376" s="91"/>
    </row>
    <row r="377" ht="15.75">
      <c r="C377" s="91"/>
    </row>
    <row r="378" ht="15.75">
      <c r="C378" s="91"/>
    </row>
    <row r="379" ht="15.75">
      <c r="C379" s="91"/>
    </row>
    <row r="380" ht="15.75">
      <c r="C380" s="91"/>
    </row>
    <row r="381" ht="15.75">
      <c r="C381" s="91"/>
    </row>
    <row r="382" ht="15.75">
      <c r="C382" s="91"/>
    </row>
    <row r="383" ht="15.75">
      <c r="C383" s="91"/>
    </row>
    <row r="384" ht="15.75">
      <c r="C384" s="91"/>
    </row>
    <row r="385" ht="15.75">
      <c r="C385" s="91"/>
    </row>
    <row r="386" ht="15.75">
      <c r="C386" s="91"/>
    </row>
    <row r="387" ht="15.75">
      <c r="C387" s="91"/>
    </row>
    <row r="388" ht="15.75">
      <c r="C388" s="91"/>
    </row>
    <row r="389" ht="15.75">
      <c r="C389" s="91"/>
    </row>
    <row r="390" ht="15.75">
      <c r="C390" s="91"/>
    </row>
    <row r="391" ht="15.75">
      <c r="C391" s="91"/>
    </row>
    <row r="392" ht="15.75">
      <c r="C392" s="91"/>
    </row>
    <row r="393" ht="15.75">
      <c r="C393" s="91"/>
    </row>
    <row r="394" ht="15.75">
      <c r="C394" s="91"/>
    </row>
    <row r="395" ht="15.75">
      <c r="C395" s="91"/>
    </row>
    <row r="396" ht="15.75">
      <c r="C396" s="91"/>
    </row>
    <row r="397" ht="15.75">
      <c r="C397" s="91"/>
    </row>
    <row r="398" ht="15.75">
      <c r="C398" s="91"/>
    </row>
    <row r="399" ht="15.75">
      <c r="C399" s="91"/>
    </row>
    <row r="400" ht="15.75">
      <c r="C400" s="91"/>
    </row>
    <row r="401" ht="15.75">
      <c r="C401" s="91"/>
    </row>
    <row r="402" ht="15.75">
      <c r="C402" s="91"/>
    </row>
    <row r="403" ht="15.75">
      <c r="C403" s="91"/>
    </row>
    <row r="404" ht="15.75">
      <c r="C404" s="91"/>
    </row>
    <row r="405" ht="15.75">
      <c r="C405" s="91"/>
    </row>
    <row r="406" ht="15.75">
      <c r="C406" s="91"/>
    </row>
    <row r="407" ht="15.75">
      <c r="C407" s="91"/>
    </row>
    <row r="408" ht="15.75">
      <c r="C408" s="91"/>
    </row>
    <row r="409" ht="15.75">
      <c r="C409" s="91"/>
    </row>
    <row r="410" ht="15.75">
      <c r="C410" s="91"/>
    </row>
    <row r="411" ht="15.75">
      <c r="C411" s="91"/>
    </row>
    <row r="412" ht="15.75">
      <c r="C412" s="91"/>
    </row>
    <row r="413" ht="15.75">
      <c r="C413" s="91"/>
    </row>
    <row r="414" ht="15.75">
      <c r="C414" s="91"/>
    </row>
    <row r="415" ht="15.75">
      <c r="C415" s="91"/>
    </row>
    <row r="416" ht="15.75">
      <c r="C416" s="91"/>
    </row>
    <row r="417" ht="15.75">
      <c r="C417" s="91"/>
    </row>
    <row r="418" ht="15.75">
      <c r="C418" s="91"/>
    </row>
    <row r="419" ht="15.75">
      <c r="C419" s="91"/>
    </row>
    <row r="420" ht="15.75">
      <c r="C420" s="91"/>
    </row>
    <row r="421" ht="15.75">
      <c r="C421" s="91"/>
    </row>
    <row r="422" ht="15.75">
      <c r="C422" s="91"/>
    </row>
    <row r="423" ht="15.75">
      <c r="C423" s="91"/>
    </row>
    <row r="424" ht="15.75">
      <c r="C424" s="91"/>
    </row>
    <row r="425" ht="15.75">
      <c r="C425" s="91"/>
    </row>
    <row r="426" ht="15.75">
      <c r="C426" s="91"/>
    </row>
    <row r="427" ht="15.75">
      <c r="C427" s="91"/>
    </row>
    <row r="428" ht="15.75">
      <c r="C428" s="91"/>
    </row>
    <row r="429" ht="15.75">
      <c r="C429" s="91"/>
    </row>
    <row r="430" ht="15.75">
      <c r="C430" s="91"/>
    </row>
    <row r="431" ht="15.75">
      <c r="C431" s="91"/>
    </row>
    <row r="432" ht="15.75">
      <c r="C432" s="91"/>
    </row>
    <row r="433" ht="15.75">
      <c r="C433" s="91"/>
    </row>
    <row r="434" ht="15.75">
      <c r="C434" s="91"/>
    </row>
    <row r="435" ht="15.75">
      <c r="C435" s="91"/>
    </row>
    <row r="436" ht="15.75">
      <c r="C436" s="91"/>
    </row>
    <row r="437" ht="15.75">
      <c r="C437" s="91"/>
    </row>
    <row r="438" ht="15.75">
      <c r="C438" s="91"/>
    </row>
    <row r="439" ht="15.75">
      <c r="C439" s="91"/>
    </row>
    <row r="440" ht="15.75">
      <c r="C440" s="91"/>
    </row>
    <row r="441" ht="15.75">
      <c r="C441" s="91"/>
    </row>
    <row r="442" ht="15.75">
      <c r="C442" s="91"/>
    </row>
    <row r="443" ht="15.75">
      <c r="C443" s="91"/>
    </row>
    <row r="444" ht="15.75">
      <c r="C444" s="91"/>
    </row>
    <row r="445" ht="15.75">
      <c r="C445" s="91"/>
    </row>
    <row r="446" ht="15.75">
      <c r="C446" s="91"/>
    </row>
    <row r="447" ht="15.75">
      <c r="C447" s="91"/>
    </row>
    <row r="448" ht="15.75">
      <c r="C448" s="91"/>
    </row>
    <row r="449" ht="15.75">
      <c r="C449" s="91"/>
    </row>
    <row r="450" ht="15.75">
      <c r="C450" s="91"/>
    </row>
    <row r="451" ht="15.75">
      <c r="C451" s="91"/>
    </row>
    <row r="452" ht="15.75">
      <c r="C452" s="91"/>
    </row>
    <row r="453" ht="15.75">
      <c r="C453" s="91"/>
    </row>
    <row r="454" ht="15.75">
      <c r="C454" s="91"/>
    </row>
    <row r="455" ht="15.75">
      <c r="C455" s="91"/>
    </row>
    <row r="456" ht="15.75">
      <c r="C456" s="91"/>
    </row>
    <row r="457" ht="15.75">
      <c r="C457" s="91"/>
    </row>
    <row r="458" ht="15.75">
      <c r="C458" s="91"/>
    </row>
    <row r="459" ht="15.75">
      <c r="C459" s="91"/>
    </row>
    <row r="460" ht="15.75">
      <c r="C460" s="91"/>
    </row>
    <row r="461" ht="15.75">
      <c r="C461" s="91"/>
    </row>
    <row r="462" ht="15.75">
      <c r="C462" s="91"/>
    </row>
    <row r="463" ht="15.75">
      <c r="C463" s="91"/>
    </row>
    <row r="464" ht="15.75">
      <c r="C464" s="91"/>
    </row>
    <row r="465" ht="15.75">
      <c r="C465" s="91"/>
    </row>
    <row r="466" ht="15.75">
      <c r="C466" s="91"/>
    </row>
    <row r="467" ht="15.75">
      <c r="C467" s="91"/>
    </row>
    <row r="468" ht="15.75">
      <c r="C468" s="91"/>
    </row>
    <row r="469" ht="15.75">
      <c r="C469" s="91"/>
    </row>
    <row r="470" ht="15.75">
      <c r="C470" s="91"/>
    </row>
    <row r="471" ht="15.75">
      <c r="C471" s="91"/>
    </row>
    <row r="472" ht="15.75">
      <c r="C472" s="91"/>
    </row>
    <row r="473" ht="15.75">
      <c r="C473" s="91"/>
    </row>
    <row r="474" ht="15.75">
      <c r="C474" s="91"/>
    </row>
    <row r="475" ht="15.75">
      <c r="C475" s="91"/>
    </row>
    <row r="476" ht="15.75">
      <c r="C476" s="91"/>
    </row>
    <row r="477" ht="15.75">
      <c r="C477" s="91"/>
    </row>
    <row r="478" ht="15.75">
      <c r="C478" s="91"/>
    </row>
    <row r="479" ht="15.75">
      <c r="C479" s="91"/>
    </row>
    <row r="480" ht="15.75">
      <c r="C480" s="91"/>
    </row>
    <row r="481" ht="15.75">
      <c r="C481" s="91"/>
    </row>
    <row r="482" ht="15.75">
      <c r="C482" s="91"/>
    </row>
    <row r="483" ht="15.75">
      <c r="C483" s="91"/>
    </row>
    <row r="484" ht="15.75">
      <c r="C484" s="91"/>
    </row>
    <row r="485" ht="15.75">
      <c r="C485" s="91"/>
    </row>
    <row r="486" ht="15.75">
      <c r="C486" s="91"/>
    </row>
    <row r="487" ht="15.75">
      <c r="C487" s="91"/>
    </row>
    <row r="488" ht="15.75">
      <c r="C488" s="91"/>
    </row>
    <row r="489" ht="15.75">
      <c r="C489" s="91"/>
    </row>
    <row r="490" ht="15.75">
      <c r="C490" s="91"/>
    </row>
    <row r="491" ht="15.75">
      <c r="C491" s="91"/>
    </row>
    <row r="492" ht="15.75">
      <c r="C492" s="91"/>
    </row>
    <row r="493" ht="15.75">
      <c r="C493" s="91"/>
    </row>
    <row r="494" ht="15.75">
      <c r="C494" s="91"/>
    </row>
    <row r="495" ht="15.75">
      <c r="C495" s="91"/>
    </row>
    <row r="496" ht="15.75">
      <c r="C496" s="91"/>
    </row>
    <row r="497" ht="15.75">
      <c r="C497" s="91"/>
    </row>
    <row r="498" ht="15.75">
      <c r="C498" s="91"/>
    </row>
    <row r="499" ht="15.75">
      <c r="C499" s="91"/>
    </row>
    <row r="500" ht="15.75">
      <c r="C500" s="91"/>
    </row>
    <row r="501" ht="15.75">
      <c r="C501" s="91"/>
    </row>
    <row r="502" ht="15.75">
      <c r="C502" s="91"/>
    </row>
    <row r="503" ht="15.75">
      <c r="C503" s="91"/>
    </row>
    <row r="504" ht="15.75">
      <c r="C504" s="91"/>
    </row>
    <row r="505" ht="15.75">
      <c r="C505" s="91"/>
    </row>
    <row r="506" ht="15.75">
      <c r="C506" s="91"/>
    </row>
    <row r="507" ht="15.75">
      <c r="C507" s="91"/>
    </row>
    <row r="508" ht="15.75">
      <c r="C508" s="91"/>
    </row>
    <row r="509" ht="15.75">
      <c r="C509" s="91"/>
    </row>
    <row r="510" ht="15.75">
      <c r="C510" s="91"/>
    </row>
    <row r="511" ht="15.75">
      <c r="C511" s="91"/>
    </row>
    <row r="512" ht="15.75">
      <c r="C512" s="91"/>
    </row>
    <row r="513" ht="15.75">
      <c r="C513" s="91"/>
    </row>
    <row r="514" ht="15.75">
      <c r="C514" s="91"/>
    </row>
    <row r="515" ht="15.75">
      <c r="C515" s="91"/>
    </row>
    <row r="516" ht="15.75">
      <c r="C516" s="91"/>
    </row>
    <row r="517" ht="15.75">
      <c r="C517" s="91"/>
    </row>
    <row r="518" ht="15.75">
      <c r="C518" s="91"/>
    </row>
    <row r="519" ht="15.75">
      <c r="C519" s="91"/>
    </row>
    <row r="520" ht="15.75">
      <c r="C520" s="91"/>
    </row>
    <row r="521" ht="15.75">
      <c r="C521" s="91"/>
    </row>
    <row r="522" ht="15.75">
      <c r="C522" s="91"/>
    </row>
    <row r="523" ht="15.75">
      <c r="C523" s="91"/>
    </row>
    <row r="524" ht="15.75">
      <c r="C524" s="91"/>
    </row>
    <row r="525" ht="15.75">
      <c r="C525" s="91"/>
    </row>
    <row r="526" ht="15.75">
      <c r="C526" s="91"/>
    </row>
    <row r="527" ht="15.75">
      <c r="C527" s="91"/>
    </row>
    <row r="528" ht="15.75">
      <c r="C528" s="91"/>
    </row>
    <row r="529" ht="15.75">
      <c r="C529" s="91"/>
    </row>
    <row r="530" ht="15.75">
      <c r="C530" s="91"/>
    </row>
    <row r="531" ht="15.75">
      <c r="C531" s="91"/>
    </row>
    <row r="532" ht="15.75">
      <c r="C532" s="91"/>
    </row>
    <row r="533" ht="15.75">
      <c r="C533" s="91"/>
    </row>
    <row r="534" ht="15.75">
      <c r="C534" s="91"/>
    </row>
    <row r="535" ht="15.75">
      <c r="C535" s="91"/>
    </row>
    <row r="536" ht="15.75">
      <c r="C536" s="91"/>
    </row>
    <row r="537" ht="15.75">
      <c r="C537" s="91"/>
    </row>
    <row r="538" ht="15.75">
      <c r="C538" s="91"/>
    </row>
    <row r="539" ht="15.75">
      <c r="C539" s="91"/>
    </row>
    <row r="540" ht="15.75">
      <c r="C540" s="91"/>
    </row>
    <row r="541" ht="15.75">
      <c r="C541" s="91"/>
    </row>
    <row r="542" ht="15.75">
      <c r="C542" s="91"/>
    </row>
    <row r="543" ht="15.75">
      <c r="C543" s="91"/>
    </row>
    <row r="544" ht="15.75">
      <c r="C544" s="91"/>
    </row>
    <row r="545" ht="15.75">
      <c r="C545" s="91"/>
    </row>
    <row r="546" ht="15.75">
      <c r="C546" s="91"/>
    </row>
    <row r="547" ht="15.75">
      <c r="C547" s="91"/>
    </row>
    <row r="548" ht="15.75">
      <c r="C548" s="91"/>
    </row>
    <row r="549" ht="15.75">
      <c r="C549" s="91"/>
    </row>
    <row r="550" ht="15.75">
      <c r="C550" s="91"/>
    </row>
    <row r="551" ht="15.75">
      <c r="C551" s="91"/>
    </row>
    <row r="552" ht="15.75">
      <c r="C552" s="91"/>
    </row>
    <row r="553" ht="15.75">
      <c r="C553" s="91"/>
    </row>
    <row r="554" ht="15.75">
      <c r="C554" s="91"/>
    </row>
    <row r="555" ht="15.75">
      <c r="C555" s="91"/>
    </row>
    <row r="556" ht="15.75">
      <c r="C556" s="91"/>
    </row>
    <row r="557" ht="15.75">
      <c r="C557" s="91"/>
    </row>
    <row r="558" ht="15.75">
      <c r="C558" s="91"/>
    </row>
    <row r="559" ht="15.75">
      <c r="C559" s="91"/>
    </row>
    <row r="560" ht="15.75">
      <c r="C560" s="91"/>
    </row>
    <row r="561" ht="15.75">
      <c r="C561" s="91"/>
    </row>
    <row r="562" ht="15.75">
      <c r="C562" s="91"/>
    </row>
    <row r="563" ht="15.75">
      <c r="C563" s="91"/>
    </row>
    <row r="564" ht="15.75">
      <c r="C564" s="91"/>
    </row>
    <row r="565" ht="15.75">
      <c r="C565" s="91"/>
    </row>
    <row r="566" ht="15.75">
      <c r="C566" s="91"/>
    </row>
    <row r="567" ht="15.75">
      <c r="C567" s="91"/>
    </row>
    <row r="568" ht="15.75">
      <c r="C568" s="91"/>
    </row>
    <row r="569" ht="15.75">
      <c r="C569" s="91"/>
    </row>
    <row r="570" ht="15.75">
      <c r="C570" s="91"/>
    </row>
    <row r="571" ht="15.75">
      <c r="C571" s="91"/>
    </row>
    <row r="572" ht="15.75">
      <c r="C572" s="91"/>
    </row>
    <row r="573" ht="15.75">
      <c r="C573" s="91"/>
    </row>
    <row r="574" ht="15.75">
      <c r="C574" s="91"/>
    </row>
    <row r="575" ht="15.75">
      <c r="C575" s="91"/>
    </row>
    <row r="576" ht="15.75">
      <c r="C576" s="91"/>
    </row>
    <row r="577" ht="15.75">
      <c r="C577" s="91"/>
    </row>
    <row r="578" ht="15.75">
      <c r="C578" s="91"/>
    </row>
    <row r="579" ht="15.75">
      <c r="C579" s="91"/>
    </row>
    <row r="580" ht="15.75">
      <c r="C580" s="91"/>
    </row>
    <row r="581" ht="15.75">
      <c r="C581" s="91"/>
    </row>
    <row r="582" ht="15.75">
      <c r="C582" s="91"/>
    </row>
    <row r="583" ht="15.75">
      <c r="C583" s="91"/>
    </row>
    <row r="584" ht="15.75">
      <c r="C584" s="91"/>
    </row>
    <row r="585" ht="15.75">
      <c r="C585" s="91"/>
    </row>
    <row r="586" ht="15.75">
      <c r="C586" s="91"/>
    </row>
    <row r="587" ht="15.75">
      <c r="C587" s="91"/>
    </row>
    <row r="588" ht="15.75">
      <c r="C588" s="91"/>
    </row>
    <row r="589" ht="15.75">
      <c r="C589" s="91"/>
    </row>
    <row r="590" ht="15.75">
      <c r="C590" s="91"/>
    </row>
    <row r="591" ht="15.75">
      <c r="C591" s="91"/>
    </row>
    <row r="592" ht="15.75">
      <c r="C592" s="91"/>
    </row>
    <row r="593" ht="15.75">
      <c r="C593" s="91"/>
    </row>
    <row r="594" ht="15.75">
      <c r="C594" s="91"/>
    </row>
    <row r="595" ht="15.75">
      <c r="C595" s="91"/>
    </row>
    <row r="596" ht="15.75">
      <c r="C596" s="91"/>
    </row>
    <row r="597" ht="15.75">
      <c r="C597" s="91"/>
    </row>
    <row r="598" ht="15.75">
      <c r="C598" s="91"/>
    </row>
    <row r="599" ht="15.75">
      <c r="C599" s="91"/>
    </row>
    <row r="600" ht="15.75">
      <c r="C600" s="91"/>
    </row>
    <row r="601" ht="15.75">
      <c r="C601" s="91"/>
    </row>
    <row r="602" ht="15.75">
      <c r="C602" s="91"/>
    </row>
    <row r="603" ht="15.75">
      <c r="C603" s="91"/>
    </row>
    <row r="604" ht="15.75">
      <c r="C604" s="91"/>
    </row>
    <row r="605" ht="15.75">
      <c r="C605" s="91"/>
    </row>
    <row r="606" ht="15.75">
      <c r="C606" s="91"/>
    </row>
    <row r="607" ht="15.75">
      <c r="C607" s="91"/>
    </row>
    <row r="608" ht="15.75">
      <c r="C608" s="91"/>
    </row>
    <row r="609" ht="15.75">
      <c r="C609" s="91"/>
    </row>
    <row r="610" ht="15.75">
      <c r="C610" s="91"/>
    </row>
    <row r="611" ht="15.75">
      <c r="C611" s="91"/>
    </row>
    <row r="612" ht="15.75">
      <c r="C612" s="91"/>
    </row>
    <row r="613" ht="15.75">
      <c r="C613" s="91"/>
    </row>
    <row r="614" ht="15.75">
      <c r="C614" s="91"/>
    </row>
    <row r="615" ht="15.75">
      <c r="C615" s="91"/>
    </row>
    <row r="616" ht="15.75">
      <c r="C616" s="91"/>
    </row>
    <row r="617" ht="15.75">
      <c r="C617" s="91"/>
    </row>
    <row r="618" ht="15.75">
      <c r="C618" s="91"/>
    </row>
    <row r="619" ht="15.75">
      <c r="C619" s="91"/>
    </row>
    <row r="620" ht="15.75">
      <c r="C620" s="91"/>
    </row>
    <row r="621" ht="15.75">
      <c r="C621" s="91"/>
    </row>
    <row r="622" ht="15.75">
      <c r="C622" s="91"/>
    </row>
    <row r="623" ht="15.75">
      <c r="C623" s="91"/>
    </row>
    <row r="624" ht="15.75">
      <c r="C624" s="91"/>
    </row>
    <row r="625" ht="15.75">
      <c r="C625" s="91"/>
    </row>
    <row r="626" ht="15.75">
      <c r="C626" s="91"/>
    </row>
    <row r="627" ht="15.75">
      <c r="C627" s="91"/>
    </row>
    <row r="628" ht="15.75">
      <c r="C628" s="91"/>
    </row>
    <row r="629" ht="15.75">
      <c r="C629" s="91"/>
    </row>
    <row r="630" ht="15.75">
      <c r="C630" s="91"/>
    </row>
    <row r="631" ht="15.75">
      <c r="C631" s="91"/>
    </row>
    <row r="632" ht="15.75">
      <c r="C632" s="91"/>
    </row>
    <row r="633" ht="15.75">
      <c r="C633" s="91"/>
    </row>
    <row r="634" ht="15.75">
      <c r="C634" s="91"/>
    </row>
    <row r="635" ht="15.75">
      <c r="C635" s="91"/>
    </row>
    <row r="636" ht="15.75">
      <c r="C636" s="91"/>
    </row>
    <row r="637" ht="15.75">
      <c r="C637" s="91"/>
    </row>
    <row r="638" ht="15.75">
      <c r="C638" s="91"/>
    </row>
    <row r="639" ht="15.75">
      <c r="C639" s="91"/>
    </row>
    <row r="640" ht="15.75">
      <c r="C640" s="91"/>
    </row>
    <row r="641" ht="15.75">
      <c r="C641" s="91"/>
    </row>
    <row r="642" ht="15.75">
      <c r="C642" s="91"/>
    </row>
    <row r="643" ht="15.75">
      <c r="C643" s="91"/>
    </row>
    <row r="644" ht="15.75">
      <c r="C644" s="91"/>
    </row>
    <row r="645" ht="15.75">
      <c r="C645" s="91"/>
    </row>
    <row r="646" ht="15.75">
      <c r="C646" s="91"/>
    </row>
    <row r="647" ht="15.75">
      <c r="C647" s="91"/>
    </row>
    <row r="648" ht="15.75">
      <c r="C648" s="91"/>
    </row>
    <row r="649" ht="15.75">
      <c r="C649" s="91"/>
    </row>
    <row r="650" ht="15.75">
      <c r="C650" s="91"/>
    </row>
    <row r="651" ht="15.75">
      <c r="C651" s="91"/>
    </row>
    <row r="652" ht="15.75">
      <c r="C652" s="91"/>
    </row>
    <row r="653" ht="15.75">
      <c r="C653" s="91"/>
    </row>
    <row r="654" ht="15.75">
      <c r="C654" s="91"/>
    </row>
    <row r="655" ht="15.75">
      <c r="C655" s="91"/>
    </row>
    <row r="656" ht="15.75">
      <c r="C656" s="91"/>
    </row>
    <row r="657" ht="15.75">
      <c r="C657" s="91"/>
    </row>
    <row r="658" ht="15.75">
      <c r="C658" s="91"/>
    </row>
    <row r="659" ht="15.75">
      <c r="C659" s="91"/>
    </row>
    <row r="660" ht="15.75">
      <c r="C660" s="91"/>
    </row>
    <row r="661" ht="15.75">
      <c r="C661" s="91"/>
    </row>
    <row r="662" ht="15.75">
      <c r="C662" s="91"/>
    </row>
    <row r="663" ht="15.75">
      <c r="C663" s="91"/>
    </row>
    <row r="664" ht="15.75">
      <c r="C664" s="91"/>
    </row>
    <row r="665" ht="15.75">
      <c r="C665" s="91"/>
    </row>
    <row r="666" ht="15.75">
      <c r="C666" s="91"/>
    </row>
    <row r="667" ht="15.75">
      <c r="C667" s="91"/>
    </row>
    <row r="668" ht="15.75">
      <c r="C668" s="91"/>
    </row>
    <row r="669" ht="15.75">
      <c r="C669" s="91"/>
    </row>
    <row r="670" ht="15.75">
      <c r="C670" s="91"/>
    </row>
    <row r="671" ht="15.75">
      <c r="C671" s="91"/>
    </row>
    <row r="672" ht="15.75">
      <c r="C672" s="91"/>
    </row>
    <row r="673" ht="15.75">
      <c r="C673" s="91"/>
    </row>
    <row r="674" ht="15.75">
      <c r="C674" s="91"/>
    </row>
    <row r="675" ht="15.75">
      <c r="C675" s="91"/>
    </row>
    <row r="676" ht="15.75">
      <c r="C676" s="91"/>
    </row>
    <row r="677" ht="15.75">
      <c r="C677" s="91"/>
    </row>
    <row r="678" ht="15.75">
      <c r="C678" s="91"/>
    </row>
    <row r="679" ht="15.75">
      <c r="C679" s="91"/>
    </row>
    <row r="680" ht="15.75">
      <c r="C680" s="91"/>
    </row>
    <row r="681" ht="15.75">
      <c r="C681" s="91"/>
    </row>
    <row r="682" ht="15.75">
      <c r="C682" s="91"/>
    </row>
    <row r="683" ht="15.75">
      <c r="C683" s="91"/>
    </row>
    <row r="684" ht="15.75">
      <c r="C684" s="91"/>
    </row>
    <row r="685" ht="15.75">
      <c r="C685" s="91"/>
    </row>
    <row r="686" ht="15.75">
      <c r="C686" s="91"/>
    </row>
    <row r="687" ht="15.75">
      <c r="C687" s="91"/>
    </row>
    <row r="688" ht="15.75">
      <c r="C688" s="91"/>
    </row>
    <row r="689" ht="15.75">
      <c r="C689" s="91"/>
    </row>
    <row r="690" ht="15.75">
      <c r="C690" s="91"/>
    </row>
    <row r="691" ht="15.75">
      <c r="C691" s="91"/>
    </row>
    <row r="692" ht="15.75">
      <c r="C692" s="91"/>
    </row>
    <row r="693" ht="15.75">
      <c r="C693" s="91"/>
    </row>
    <row r="694" ht="15.75">
      <c r="C694" s="91"/>
    </row>
    <row r="695" ht="15.75">
      <c r="C695" s="91"/>
    </row>
    <row r="696" ht="15.75">
      <c r="C696" s="91"/>
    </row>
    <row r="697" ht="15.75">
      <c r="C697" s="91"/>
    </row>
    <row r="698" ht="15.75">
      <c r="C698" s="91"/>
    </row>
    <row r="699" ht="15.75">
      <c r="C699" s="91"/>
    </row>
    <row r="700" ht="15.75">
      <c r="C700" s="91"/>
    </row>
    <row r="701" ht="15.75">
      <c r="C701" s="91"/>
    </row>
    <row r="702" ht="15.75">
      <c r="C702" s="91"/>
    </row>
    <row r="703" ht="15.75">
      <c r="C703" s="91"/>
    </row>
    <row r="704" ht="15.75">
      <c r="C704" s="91"/>
    </row>
    <row r="705" ht="15.75">
      <c r="C705" s="91"/>
    </row>
    <row r="706" ht="15.75">
      <c r="C706" s="91"/>
    </row>
    <row r="707" ht="15.75">
      <c r="C707" s="91"/>
    </row>
    <row r="708" ht="15.75">
      <c r="C708" s="91"/>
    </row>
    <row r="709" ht="15.75">
      <c r="C709" s="91"/>
    </row>
    <row r="710" ht="15.75">
      <c r="C710" s="91"/>
    </row>
    <row r="711" ht="15.75">
      <c r="C711" s="91"/>
    </row>
    <row r="712" ht="15.75">
      <c r="C712" s="91"/>
    </row>
    <row r="713" ht="15.75">
      <c r="C713" s="91"/>
    </row>
    <row r="714" ht="15.75">
      <c r="C714" s="91"/>
    </row>
    <row r="715" ht="15.75">
      <c r="C715" s="91"/>
    </row>
    <row r="716" ht="15.75">
      <c r="C716" s="91"/>
    </row>
    <row r="717" ht="15.75">
      <c r="C717" s="91"/>
    </row>
    <row r="718" ht="15.75">
      <c r="C718" s="91"/>
    </row>
    <row r="719" ht="15.75">
      <c r="C719" s="91"/>
    </row>
    <row r="720" ht="15.75">
      <c r="C720" s="91"/>
    </row>
    <row r="721" ht="15.75">
      <c r="C721" s="91"/>
    </row>
    <row r="722" ht="15.75">
      <c r="C722" s="91"/>
    </row>
    <row r="723" ht="15.75">
      <c r="C723" s="91"/>
    </row>
    <row r="724" ht="15.75">
      <c r="C724" s="91"/>
    </row>
    <row r="725" ht="15.75">
      <c r="C725" s="91"/>
    </row>
    <row r="726" ht="15.75">
      <c r="C726" s="91"/>
    </row>
    <row r="727" ht="15.75">
      <c r="C727" s="91"/>
    </row>
    <row r="728" ht="15.75">
      <c r="C728" s="91"/>
    </row>
    <row r="729" ht="15.75">
      <c r="C729" s="91"/>
    </row>
    <row r="730" ht="15.75">
      <c r="C730" s="91"/>
    </row>
    <row r="731" ht="15.75">
      <c r="C731" s="91"/>
    </row>
    <row r="732" ht="15.75">
      <c r="C732" s="91"/>
    </row>
    <row r="733" ht="15.75">
      <c r="C733" s="91"/>
    </row>
    <row r="734" ht="15.75">
      <c r="C734" s="91"/>
    </row>
    <row r="735" ht="15.75">
      <c r="C735" s="91"/>
    </row>
    <row r="736" ht="15.75">
      <c r="C736" s="91"/>
    </row>
    <row r="737" ht="15.75">
      <c r="C737" s="91"/>
    </row>
    <row r="738" ht="15.75">
      <c r="C738" s="91"/>
    </row>
    <row r="739" ht="15.75">
      <c r="C739" s="91"/>
    </row>
    <row r="740" ht="15.75">
      <c r="C740" s="91"/>
    </row>
    <row r="741" ht="15.75">
      <c r="C741" s="91"/>
    </row>
    <row r="742" ht="15.75">
      <c r="C742" s="91"/>
    </row>
    <row r="743" ht="15.75">
      <c r="C743" s="91"/>
    </row>
    <row r="744" ht="15.75">
      <c r="C744" s="91"/>
    </row>
    <row r="745" ht="15.75">
      <c r="C745" s="91"/>
    </row>
    <row r="746" ht="15.75">
      <c r="C746" s="91"/>
    </row>
    <row r="747" ht="15.75">
      <c r="C747" s="91"/>
    </row>
    <row r="748" ht="15.75">
      <c r="C748" s="91"/>
    </row>
    <row r="749" ht="15.75">
      <c r="C749" s="91"/>
    </row>
    <row r="750" ht="15.75">
      <c r="C750" s="91"/>
    </row>
    <row r="751" ht="15.75">
      <c r="C751" s="91"/>
    </row>
    <row r="752" ht="15.75">
      <c r="C752" s="91"/>
    </row>
    <row r="753" ht="15.75">
      <c r="C753" s="91"/>
    </row>
    <row r="754" ht="15.75">
      <c r="C754" s="91"/>
    </row>
    <row r="755" ht="15.75">
      <c r="C755" s="91"/>
    </row>
    <row r="756" ht="15.75">
      <c r="C756" s="91"/>
    </row>
    <row r="757" ht="15.75">
      <c r="C757" s="91"/>
    </row>
    <row r="758" ht="15.75">
      <c r="C758" s="91"/>
    </row>
    <row r="759" ht="15.75">
      <c r="C759" s="91"/>
    </row>
    <row r="760" ht="15.75">
      <c r="C760" s="91"/>
    </row>
    <row r="761" ht="15.75">
      <c r="C761" s="91"/>
    </row>
    <row r="762" ht="15.75">
      <c r="C762" s="91"/>
    </row>
    <row r="763" ht="15.75">
      <c r="C763" s="91"/>
    </row>
    <row r="764" ht="15.75">
      <c r="C764" s="91"/>
    </row>
    <row r="765" ht="15.75">
      <c r="C765" s="91"/>
    </row>
    <row r="766" ht="15.75">
      <c r="C766" s="91"/>
    </row>
    <row r="767" ht="15.75">
      <c r="C767" s="91"/>
    </row>
    <row r="768" ht="15.75">
      <c r="C768" s="91"/>
    </row>
    <row r="769" ht="15.75">
      <c r="C769" s="91"/>
    </row>
    <row r="770" ht="15.75">
      <c r="C770" s="91"/>
    </row>
    <row r="771" ht="15.75">
      <c r="C771" s="91"/>
    </row>
    <row r="772" ht="15.75">
      <c r="C772" s="91"/>
    </row>
    <row r="773" ht="15.75">
      <c r="C773" s="91"/>
    </row>
    <row r="774" ht="15.75">
      <c r="C774" s="91"/>
    </row>
    <row r="775" ht="15.75">
      <c r="C775" s="91"/>
    </row>
    <row r="776" ht="15.75">
      <c r="C776" s="91"/>
    </row>
    <row r="777" ht="15.75">
      <c r="C777" s="91"/>
    </row>
    <row r="778" ht="15.75">
      <c r="C778" s="91"/>
    </row>
    <row r="779" ht="15.75">
      <c r="C779" s="91"/>
    </row>
    <row r="780" ht="15.75">
      <c r="C780" s="91"/>
    </row>
    <row r="781" ht="15.75">
      <c r="C781" s="91"/>
    </row>
    <row r="782" ht="15.75">
      <c r="C782" s="91"/>
    </row>
    <row r="783" ht="15.75">
      <c r="C783" s="91"/>
    </row>
    <row r="784" ht="15.75">
      <c r="C784" s="91"/>
    </row>
    <row r="785" ht="15.75">
      <c r="C785" s="91"/>
    </row>
    <row r="786" ht="15.75">
      <c r="C786" s="91"/>
    </row>
    <row r="787" ht="15.75">
      <c r="C787" s="91"/>
    </row>
    <row r="788" ht="15.75">
      <c r="C788" s="91"/>
    </row>
    <row r="789" ht="15.75">
      <c r="C789" s="91"/>
    </row>
    <row r="790" ht="15.75">
      <c r="C790" s="91"/>
    </row>
    <row r="791" ht="15.75">
      <c r="C791" s="91"/>
    </row>
    <row r="792" ht="15.75">
      <c r="C792" s="91"/>
    </row>
    <row r="793" ht="15.75">
      <c r="C793" s="91"/>
    </row>
    <row r="794" ht="15.75">
      <c r="C794" s="91"/>
    </row>
    <row r="795" ht="15.75">
      <c r="C795" s="91"/>
    </row>
    <row r="796" ht="15.75">
      <c r="C796" s="91"/>
    </row>
    <row r="797" ht="15.75">
      <c r="C797" s="91"/>
    </row>
    <row r="798" ht="15.75">
      <c r="C798" s="91"/>
    </row>
    <row r="799" ht="15.75">
      <c r="C799" s="91"/>
    </row>
    <row r="800" ht="15.75">
      <c r="C800" s="91"/>
    </row>
    <row r="801" ht="15.75">
      <c r="C801" s="91"/>
    </row>
    <row r="802" ht="15.75">
      <c r="C802" s="91"/>
    </row>
    <row r="803" ht="15.75">
      <c r="C803" s="91"/>
    </row>
    <row r="804" ht="15.75">
      <c r="C804" s="91"/>
    </row>
    <row r="805" ht="15.75">
      <c r="C805" s="91"/>
    </row>
    <row r="806" ht="15.75">
      <c r="C806" s="91"/>
    </row>
    <row r="807" ht="15.75">
      <c r="C807" s="91"/>
    </row>
    <row r="808" ht="15.75">
      <c r="C808" s="91"/>
    </row>
    <row r="809" ht="15.75">
      <c r="C809" s="91"/>
    </row>
    <row r="810" ht="15.75">
      <c r="C810" s="91"/>
    </row>
    <row r="811" ht="15.75">
      <c r="C811" s="91"/>
    </row>
    <row r="812" ht="15.75">
      <c r="C812" s="91"/>
    </row>
    <row r="813" ht="15.75">
      <c r="C813" s="91"/>
    </row>
    <row r="814" ht="15.75">
      <c r="C814" s="91"/>
    </row>
    <row r="815" ht="15.75">
      <c r="C815" s="91"/>
    </row>
    <row r="816" ht="15.75">
      <c r="C816" s="91"/>
    </row>
    <row r="817" ht="15.75">
      <c r="C817" s="91"/>
    </row>
    <row r="818" ht="15.75">
      <c r="C818" s="91"/>
    </row>
    <row r="819" ht="15.75">
      <c r="C819" s="91"/>
    </row>
    <row r="820" ht="15.75">
      <c r="C820" s="91"/>
    </row>
    <row r="821" ht="15.75">
      <c r="C821" s="91"/>
    </row>
    <row r="822" ht="15.75">
      <c r="C822" s="91"/>
    </row>
    <row r="823" ht="15.75">
      <c r="C823" s="91"/>
    </row>
    <row r="824" ht="15.75">
      <c r="C824" s="91"/>
    </row>
    <row r="825" ht="15.75">
      <c r="C825" s="91"/>
    </row>
    <row r="826" ht="15.75">
      <c r="C826" s="91"/>
    </row>
    <row r="827" ht="15.75">
      <c r="C827" s="91"/>
    </row>
    <row r="828" ht="15.75">
      <c r="C828" s="91"/>
    </row>
    <row r="829" ht="15.75">
      <c r="C829" s="91"/>
    </row>
    <row r="830" ht="15.75">
      <c r="C830" s="91"/>
    </row>
    <row r="831" ht="15.75">
      <c r="C831" s="91"/>
    </row>
    <row r="832" ht="15.75">
      <c r="C832" s="91"/>
    </row>
    <row r="833" ht="15.75">
      <c r="C833" s="91"/>
    </row>
    <row r="834" ht="15.75">
      <c r="C834" s="91"/>
    </row>
    <row r="835" ht="15.75">
      <c r="C835" s="91"/>
    </row>
    <row r="836" ht="15.75">
      <c r="C836" s="91"/>
    </row>
    <row r="837" ht="15.75">
      <c r="C837" s="91"/>
    </row>
    <row r="838" ht="15.75">
      <c r="C838" s="91"/>
    </row>
    <row r="839" ht="15.75">
      <c r="C839" s="91"/>
    </row>
    <row r="840" ht="15.75">
      <c r="C840" s="91"/>
    </row>
    <row r="841" ht="15.75">
      <c r="C841" s="91"/>
    </row>
    <row r="842" ht="15.75">
      <c r="C842" s="91"/>
    </row>
    <row r="843" ht="15.75">
      <c r="C843" s="91"/>
    </row>
    <row r="844" ht="15.75">
      <c r="C844" s="91"/>
    </row>
    <row r="845" ht="15.75">
      <c r="C845" s="91"/>
    </row>
    <row r="846" ht="15.75">
      <c r="C846" s="91"/>
    </row>
    <row r="847" ht="15.75">
      <c r="C847" s="91"/>
    </row>
    <row r="848" ht="15.75">
      <c r="C848" s="91"/>
    </row>
    <row r="849" ht="15.75">
      <c r="C849" s="91"/>
    </row>
    <row r="850" ht="15.75">
      <c r="C850" s="91"/>
    </row>
    <row r="851" ht="15.75">
      <c r="C851" s="91"/>
    </row>
    <row r="852" ht="15.75">
      <c r="C852" s="91"/>
    </row>
    <row r="853" ht="15.75">
      <c r="C853" s="91"/>
    </row>
    <row r="854" ht="15.75">
      <c r="C854" s="91"/>
    </row>
    <row r="855" ht="15.75">
      <c r="C855" s="91"/>
    </row>
    <row r="856" ht="15.75">
      <c r="C856" s="91"/>
    </row>
    <row r="857" ht="15.75">
      <c r="C857" s="91"/>
    </row>
    <row r="858" ht="15.75">
      <c r="C858" s="91"/>
    </row>
    <row r="859" ht="15.75">
      <c r="C859" s="91"/>
    </row>
    <row r="860" ht="15.75">
      <c r="C860" s="91"/>
    </row>
    <row r="861" ht="15.75">
      <c r="C861" s="91"/>
    </row>
    <row r="862" ht="15.75">
      <c r="C862" s="91"/>
    </row>
    <row r="863" ht="15.75">
      <c r="C863" s="91"/>
    </row>
    <row r="864" ht="15.75">
      <c r="C864" s="91"/>
    </row>
    <row r="865" ht="15.75">
      <c r="C865" s="91"/>
    </row>
    <row r="866" ht="15.75">
      <c r="C866" s="91"/>
    </row>
    <row r="867" ht="15.75">
      <c r="C867" s="91"/>
    </row>
    <row r="868" ht="15.75">
      <c r="C868" s="91"/>
    </row>
    <row r="869" ht="15.75">
      <c r="C869" s="91"/>
    </row>
    <row r="870" ht="15.75">
      <c r="C870" s="91"/>
    </row>
    <row r="871" ht="15.75">
      <c r="C871" s="91"/>
    </row>
    <row r="872" ht="15.75">
      <c r="C872" s="91"/>
    </row>
    <row r="873" ht="15.75">
      <c r="C873" s="91"/>
    </row>
    <row r="874" ht="15.75">
      <c r="C874" s="91"/>
    </row>
    <row r="875" ht="15.75">
      <c r="C875" s="91"/>
    </row>
    <row r="876" ht="15.75">
      <c r="C876" s="91"/>
    </row>
    <row r="877" ht="15.75">
      <c r="C877" s="91"/>
    </row>
    <row r="878" ht="15.75">
      <c r="C878" s="91"/>
    </row>
    <row r="879" ht="15.75">
      <c r="C879" s="91"/>
    </row>
    <row r="880" ht="15.75">
      <c r="C880" s="91"/>
    </row>
    <row r="881" ht="15.75">
      <c r="C881" s="91"/>
    </row>
    <row r="882" ht="15.75">
      <c r="C882" s="91"/>
    </row>
    <row r="883" ht="15.75">
      <c r="C883" s="91"/>
    </row>
    <row r="884" ht="15.75">
      <c r="C884" s="91"/>
    </row>
    <row r="885" ht="15.75">
      <c r="C885" s="91"/>
    </row>
    <row r="886" ht="15.75">
      <c r="C886" s="91"/>
    </row>
    <row r="887" ht="15.75">
      <c r="C887" s="91"/>
    </row>
    <row r="888" ht="15.75">
      <c r="C888" s="91"/>
    </row>
    <row r="889" ht="15.75">
      <c r="C889" s="91"/>
    </row>
    <row r="890" ht="15.75">
      <c r="C890" s="91"/>
    </row>
    <row r="891" ht="15.75">
      <c r="C891" s="91"/>
    </row>
    <row r="892" ht="15.75">
      <c r="C892" s="91"/>
    </row>
    <row r="893" ht="15.75">
      <c r="C893" s="91"/>
    </row>
    <row r="894" ht="15.75">
      <c r="C894" s="91"/>
    </row>
    <row r="895" ht="15.75">
      <c r="C895" s="91"/>
    </row>
    <row r="896" ht="15.75">
      <c r="C896" s="91"/>
    </row>
    <row r="897" ht="15.75">
      <c r="C897" s="91"/>
    </row>
    <row r="898" ht="15.75">
      <c r="C898" s="91"/>
    </row>
    <row r="899" ht="15.75">
      <c r="C899" s="91"/>
    </row>
    <row r="900" ht="15.75">
      <c r="C900" s="91"/>
    </row>
    <row r="901" ht="15.75">
      <c r="C901" s="91"/>
    </row>
    <row r="902" ht="15.75">
      <c r="C902" s="91"/>
    </row>
    <row r="903" ht="15.75">
      <c r="C903" s="91"/>
    </row>
    <row r="904" ht="15.75">
      <c r="C904" s="91"/>
    </row>
    <row r="905" ht="15.75">
      <c r="C905" s="91"/>
    </row>
    <row r="906" ht="15.75">
      <c r="C906" s="91"/>
    </row>
    <row r="907" ht="15.75">
      <c r="C907" s="91"/>
    </row>
    <row r="908" ht="15.75">
      <c r="C908" s="91"/>
    </row>
    <row r="909" ht="15.75">
      <c r="C909" s="91"/>
    </row>
    <row r="910" ht="15.75">
      <c r="C910" s="91"/>
    </row>
    <row r="911" ht="15.75">
      <c r="C911" s="91"/>
    </row>
    <row r="912" ht="15.75">
      <c r="C912" s="91"/>
    </row>
    <row r="913" ht="15.75">
      <c r="C913" s="91"/>
    </row>
    <row r="914" ht="15.75">
      <c r="C914" s="91"/>
    </row>
    <row r="915" ht="15.75">
      <c r="C915" s="91"/>
    </row>
    <row r="916" ht="15.75">
      <c r="C916" s="91"/>
    </row>
    <row r="917" ht="15.75">
      <c r="C917" s="91"/>
    </row>
    <row r="918" ht="15.75">
      <c r="C918" s="91"/>
    </row>
    <row r="919" ht="15.75">
      <c r="C919" s="91"/>
    </row>
    <row r="920" ht="15.75">
      <c r="C920" s="91"/>
    </row>
    <row r="921" ht="15.75">
      <c r="C921" s="91"/>
    </row>
    <row r="922" ht="15.75">
      <c r="C922" s="91"/>
    </row>
    <row r="923" ht="15.75">
      <c r="C923" s="91"/>
    </row>
    <row r="924" ht="15.75">
      <c r="C924" s="91"/>
    </row>
    <row r="925" ht="15.75">
      <c r="C925" s="91"/>
    </row>
    <row r="926" ht="15.75">
      <c r="C926" s="91"/>
    </row>
    <row r="927" ht="15.75">
      <c r="C927" s="91"/>
    </row>
    <row r="928" ht="15.75">
      <c r="C928" s="91"/>
    </row>
    <row r="929" ht="15.75">
      <c r="C929" s="91"/>
    </row>
    <row r="930" ht="15.75">
      <c r="C930" s="91"/>
    </row>
    <row r="931" ht="15.75">
      <c r="C931" s="91"/>
    </row>
    <row r="932" ht="15.75">
      <c r="C932" s="91"/>
    </row>
    <row r="933" ht="15.75">
      <c r="C933" s="91"/>
    </row>
    <row r="934" ht="15.75">
      <c r="C934" s="91"/>
    </row>
    <row r="935" ht="15.75">
      <c r="C935" s="91"/>
    </row>
    <row r="936" ht="15.75">
      <c r="C936" s="91"/>
    </row>
    <row r="937" ht="15.75">
      <c r="C937" s="91"/>
    </row>
    <row r="938" ht="15.75">
      <c r="C938" s="91"/>
    </row>
    <row r="939" ht="15.75">
      <c r="C939" s="91"/>
    </row>
    <row r="940" ht="15.75">
      <c r="C940" s="91"/>
    </row>
    <row r="941" ht="15.75">
      <c r="C941" s="91"/>
    </row>
    <row r="942" ht="15.75">
      <c r="C942" s="91"/>
    </row>
    <row r="943" ht="15.75">
      <c r="C943" s="91"/>
    </row>
    <row r="944" ht="15.75">
      <c r="C944" s="91"/>
    </row>
    <row r="945" ht="15.75">
      <c r="C945" s="91"/>
    </row>
    <row r="946" ht="15.75">
      <c r="C946" s="91"/>
    </row>
    <row r="947" ht="15.75">
      <c r="C947" s="91"/>
    </row>
    <row r="948" ht="15.75">
      <c r="C948" s="91"/>
    </row>
    <row r="949" ht="15.75">
      <c r="C949" s="91"/>
    </row>
    <row r="950" ht="15.75">
      <c r="C950" s="91"/>
    </row>
    <row r="951" ht="15.75">
      <c r="C951" s="91"/>
    </row>
    <row r="952" ht="15.75">
      <c r="C952" s="91"/>
    </row>
    <row r="953" ht="15.75">
      <c r="C953" s="91"/>
    </row>
    <row r="954" ht="15.75">
      <c r="C954" s="91"/>
    </row>
    <row r="955" ht="15.75">
      <c r="C955" s="91"/>
    </row>
    <row r="956" ht="15.75">
      <c r="C956" s="91"/>
    </row>
    <row r="957" ht="15.75">
      <c r="C957" s="91"/>
    </row>
    <row r="958" ht="15.75">
      <c r="C958" s="91"/>
    </row>
  </sheetData>
  <sheetProtection/>
  <mergeCells count="12">
    <mergeCell ref="B13:C13"/>
    <mergeCell ref="B14:C14"/>
    <mergeCell ref="B6:C6"/>
    <mergeCell ref="B7:C7"/>
    <mergeCell ref="B8:C8"/>
    <mergeCell ref="B9:C9"/>
    <mergeCell ref="B11:C11"/>
    <mergeCell ref="B12:C12"/>
    <mergeCell ref="B1:C1"/>
    <mergeCell ref="B2:C2"/>
    <mergeCell ref="B3:C3"/>
    <mergeCell ref="B4:C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zoomScalePageLayoutView="0" workbookViewId="0" topLeftCell="A1">
      <selection activeCell="L18" sqref="L18"/>
    </sheetView>
  </sheetViews>
  <sheetFormatPr defaultColWidth="9.00390625" defaultRowHeight="12.75"/>
  <cols>
    <col min="1" max="1" width="35.125" style="1" customWidth="1"/>
    <col min="2" max="2" width="15.75390625" style="0" customWidth="1"/>
    <col min="3" max="4" width="19.375" style="0" hidden="1" customWidth="1"/>
    <col min="5" max="5" width="19.375" style="0" customWidth="1"/>
    <col min="6" max="6" width="24.125" style="0" customWidth="1"/>
    <col min="7" max="7" width="16.00390625" style="0" customWidth="1"/>
  </cols>
  <sheetData>
    <row r="1" spans="2:6" ht="18.75">
      <c r="B1" s="1"/>
      <c r="C1" s="555" t="s">
        <v>1122</v>
      </c>
      <c r="D1" s="555"/>
      <c r="E1" s="555"/>
      <c r="F1" s="556"/>
    </row>
    <row r="2" spans="2:6" ht="18.75">
      <c r="B2" s="1"/>
      <c r="C2" s="555" t="s">
        <v>835</v>
      </c>
      <c r="D2" s="555"/>
      <c r="E2" s="555"/>
      <c r="F2" s="556"/>
    </row>
    <row r="3" spans="2:6" ht="18.75" customHeight="1">
      <c r="B3" s="555" t="s">
        <v>171</v>
      </c>
      <c r="C3" s="555"/>
      <c r="D3" s="555"/>
      <c r="E3" s="555"/>
      <c r="F3" s="556"/>
    </row>
    <row r="4" spans="2:6" ht="16.5">
      <c r="B4" s="555" t="s">
        <v>1142</v>
      </c>
      <c r="C4" s="556"/>
      <c r="D4" s="556"/>
      <c r="E4" s="556"/>
      <c r="F4" s="556"/>
    </row>
    <row r="6" spans="1:6" ht="18.75">
      <c r="A6" s="555" t="s">
        <v>1135</v>
      </c>
      <c r="B6" s="589"/>
      <c r="C6" s="589"/>
      <c r="D6" s="589"/>
      <c r="E6" s="589"/>
      <c r="F6" s="589"/>
    </row>
    <row r="7" spans="1:6" ht="18.75">
      <c r="A7" s="555" t="s">
        <v>835</v>
      </c>
      <c r="B7" s="589"/>
      <c r="C7" s="589"/>
      <c r="D7" s="589"/>
      <c r="E7" s="589"/>
      <c r="F7" s="589"/>
    </row>
    <row r="8" spans="1:6" ht="18.75">
      <c r="A8" s="555" t="s">
        <v>171</v>
      </c>
      <c r="B8" s="589"/>
      <c r="C8" s="589"/>
      <c r="D8" s="589"/>
      <c r="E8" s="589"/>
      <c r="F8" s="589"/>
    </row>
    <row r="9" spans="1:6" ht="18.75">
      <c r="A9" s="555" t="s">
        <v>1136</v>
      </c>
      <c r="B9" s="589"/>
      <c r="C9" s="589"/>
      <c r="D9" s="589"/>
      <c r="E9" s="589"/>
      <c r="F9" s="589"/>
    </row>
    <row r="10" spans="1:6" ht="18.75">
      <c r="A10" s="43"/>
      <c r="B10" s="444"/>
      <c r="C10" s="444"/>
      <c r="D10" s="444"/>
      <c r="E10" s="444"/>
      <c r="F10" s="444"/>
    </row>
    <row r="11" spans="1:6" ht="15.75" customHeight="1">
      <c r="A11" s="44"/>
      <c r="B11" s="550" t="s">
        <v>1137</v>
      </c>
      <c r="C11" s="550"/>
      <c r="D11" s="550"/>
      <c r="E11" s="550"/>
      <c r="F11" s="550"/>
    </row>
    <row r="12" spans="1:6" ht="15.75" customHeight="1">
      <c r="A12" s="44"/>
      <c r="B12" s="44"/>
      <c r="C12" s="550"/>
      <c r="D12" s="550"/>
      <c r="E12" s="550"/>
      <c r="F12" s="550"/>
    </row>
    <row r="13" spans="1:6" ht="18.75">
      <c r="A13" s="44"/>
      <c r="B13" s="444"/>
      <c r="C13" s="444"/>
      <c r="D13" s="444"/>
      <c r="E13" s="444"/>
      <c r="F13" s="444"/>
    </row>
    <row r="14" spans="1:6" ht="19.5" customHeight="1">
      <c r="A14" s="585" t="s">
        <v>980</v>
      </c>
      <c r="B14" s="585"/>
      <c r="C14" s="585"/>
      <c r="D14" s="585"/>
      <c r="E14" s="585"/>
      <c r="F14" s="585"/>
    </row>
    <row r="15" spans="1:6" ht="59.25" customHeight="1">
      <c r="A15" s="587" t="s">
        <v>1138</v>
      </c>
      <c r="B15" s="587"/>
      <c r="C15" s="587"/>
      <c r="D15" s="587"/>
      <c r="E15" s="587"/>
      <c r="F15" s="587"/>
    </row>
    <row r="16" spans="1:6" ht="18.75">
      <c r="A16" s="72"/>
      <c r="B16" s="444"/>
      <c r="C16" s="444"/>
      <c r="D16" s="444"/>
      <c r="E16" s="444"/>
      <c r="F16" s="444"/>
    </row>
    <row r="17" spans="1:6" ht="15.75" customHeight="1">
      <c r="A17" s="445"/>
      <c r="B17" s="444"/>
      <c r="C17" s="444"/>
      <c r="D17" s="444"/>
      <c r="E17" s="444"/>
      <c r="F17" s="444"/>
    </row>
    <row r="18" spans="1:8" ht="70.5" customHeight="1">
      <c r="A18" s="74" t="s">
        <v>736</v>
      </c>
      <c r="B18" s="74" t="s">
        <v>982</v>
      </c>
      <c r="C18" s="446" t="s">
        <v>983</v>
      </c>
      <c r="D18" s="446" t="s">
        <v>1139</v>
      </c>
      <c r="E18" s="446" t="s">
        <v>983</v>
      </c>
      <c r="F18" s="446" t="s">
        <v>984</v>
      </c>
      <c r="G18" s="511"/>
      <c r="H18" s="2"/>
    </row>
    <row r="19" spans="1:8" ht="18.75" customHeight="1">
      <c r="A19" s="447" t="s">
        <v>737</v>
      </c>
      <c r="B19" s="512">
        <f>B20+B21</f>
        <v>4687.3150000000005</v>
      </c>
      <c r="C19" s="513">
        <f>SUM(C21:C21)</f>
        <v>0</v>
      </c>
      <c r="D19" s="514">
        <f>SUM(D21:D21)</f>
        <v>0</v>
      </c>
      <c r="E19" s="512">
        <f>E20+E21</f>
        <v>4244.362</v>
      </c>
      <c r="F19" s="525">
        <f>F20+F21</f>
        <v>442.95300000000003</v>
      </c>
      <c r="H19" s="2"/>
    </row>
    <row r="20" spans="1:6" ht="37.5">
      <c r="A20" s="504" t="s">
        <v>746</v>
      </c>
      <c r="B20" s="515">
        <f>E20+F20</f>
        <v>4687.3150000000005</v>
      </c>
      <c r="C20" s="516"/>
      <c r="D20" s="517"/>
      <c r="E20" s="515">
        <f>3588.4+655.962</f>
        <v>4244.362</v>
      </c>
      <c r="F20" s="526">
        <f>36.247+400+6.706</f>
        <v>442.95300000000003</v>
      </c>
    </row>
    <row r="21" spans="1:7" ht="18.75">
      <c r="A21" s="518"/>
      <c r="B21" s="519"/>
      <c r="C21" s="519"/>
      <c r="D21" s="520"/>
      <c r="E21" s="521"/>
      <c r="F21" s="522"/>
      <c r="G21" s="523"/>
    </row>
    <row r="22" spans="1:6" ht="18.75">
      <c r="A22" s="524"/>
      <c r="B22" s="444"/>
      <c r="C22" s="444"/>
      <c r="D22" s="444"/>
      <c r="E22" s="444"/>
      <c r="F22" s="444"/>
    </row>
    <row r="23" spans="1:6" ht="18.75">
      <c r="A23" s="524"/>
      <c r="B23" s="444"/>
      <c r="C23" s="444"/>
      <c r="D23" s="444"/>
      <c r="E23" s="444"/>
      <c r="F23" s="444"/>
    </row>
    <row r="24" ht="15.75">
      <c r="A24" s="82"/>
    </row>
    <row r="25" ht="15.75">
      <c r="A25" s="79"/>
    </row>
    <row r="26" ht="15.75">
      <c r="A26" s="79"/>
    </row>
    <row r="27" ht="15.75">
      <c r="A27" s="79"/>
    </row>
    <row r="28" ht="15.75">
      <c r="A28" s="79"/>
    </row>
    <row r="29" ht="15.75">
      <c r="A29" s="79"/>
    </row>
    <row r="30" ht="15.75">
      <c r="A30" s="79"/>
    </row>
    <row r="31" ht="15.75">
      <c r="A31" s="79"/>
    </row>
    <row r="32" ht="15.75">
      <c r="A32" s="79"/>
    </row>
    <row r="33" ht="15.75">
      <c r="A33" s="82"/>
    </row>
    <row r="34" ht="15.75">
      <c r="A34" s="82"/>
    </row>
    <row r="35" ht="15.75">
      <c r="A35" s="79"/>
    </row>
    <row r="36" ht="15.75">
      <c r="A36" s="85"/>
    </row>
    <row r="37" ht="15.75">
      <c r="A37" s="86"/>
    </row>
    <row r="38" ht="15.75">
      <c r="A38" s="86"/>
    </row>
    <row r="39" ht="15.75">
      <c r="A39" s="86"/>
    </row>
    <row r="40" ht="15.75">
      <c r="A40" s="86"/>
    </row>
    <row r="41" ht="15.75">
      <c r="A41" s="86"/>
    </row>
    <row r="42" ht="15.75">
      <c r="A42" s="86"/>
    </row>
    <row r="43" ht="15.75">
      <c r="A43" s="86"/>
    </row>
    <row r="44" ht="15.75">
      <c r="A44" s="88"/>
    </row>
    <row r="45" ht="15.75">
      <c r="A45" s="89"/>
    </row>
  </sheetData>
  <sheetProtection/>
  <mergeCells count="12">
    <mergeCell ref="A8:F8"/>
    <mergeCell ref="A9:F9"/>
    <mergeCell ref="B11:F11"/>
    <mergeCell ref="C12:F12"/>
    <mergeCell ref="A14:F14"/>
    <mergeCell ref="A15:F15"/>
    <mergeCell ref="C1:F1"/>
    <mergeCell ref="C2:F2"/>
    <mergeCell ref="B3:F3"/>
    <mergeCell ref="B4:F4"/>
    <mergeCell ref="A6:F6"/>
    <mergeCell ref="A7:F7"/>
  </mergeCells>
  <printOptions/>
  <pageMargins left="0.7086614173228347" right="0.7086614173228347" top="0.7480314960629921" bottom="0.7480314960629921" header="0.31496062992125984" footer="0.31496062992125984"/>
  <pageSetup fitToHeight="50" fitToWidth="1" horizontalDpi="600" verticalDpi="600" orientation="portrait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24"/>
  <sheetViews>
    <sheetView zoomScalePageLayoutView="0" workbookViewId="0" topLeftCell="A1">
      <selection activeCell="B4" sqref="B4:D4"/>
    </sheetView>
  </sheetViews>
  <sheetFormatPr defaultColWidth="9.00390625" defaultRowHeight="12.75"/>
  <cols>
    <col min="1" max="1" width="59.125" style="1" customWidth="1"/>
    <col min="2" max="2" width="12.625" style="1" hidden="1" customWidth="1"/>
    <col min="3" max="3" width="12.25390625" style="1" hidden="1" customWidth="1"/>
    <col min="4" max="4" width="29.375" style="0" customWidth="1"/>
  </cols>
  <sheetData>
    <row r="1" spans="2:4" ht="18.75">
      <c r="B1" s="550" t="s">
        <v>987</v>
      </c>
      <c r="C1" s="550"/>
      <c r="D1" s="550"/>
    </row>
    <row r="2" spans="2:4" ht="18.75">
      <c r="B2" s="550" t="s">
        <v>835</v>
      </c>
      <c r="C2" s="550"/>
      <c r="D2" s="550"/>
    </row>
    <row r="3" spans="1:4" ht="14.25" customHeight="1">
      <c r="A3" s="555" t="s">
        <v>171</v>
      </c>
      <c r="B3" s="556"/>
      <c r="C3" s="556"/>
      <c r="D3" s="556"/>
    </row>
    <row r="4" spans="2:4" ht="18.75">
      <c r="B4" s="550" t="s">
        <v>1142</v>
      </c>
      <c r="C4" s="550"/>
      <c r="D4" s="550"/>
    </row>
    <row r="6" spans="1:4" ht="18.75">
      <c r="A6" s="555" t="s">
        <v>735</v>
      </c>
      <c r="B6" s="555"/>
      <c r="C6" s="555"/>
      <c r="D6" s="555"/>
    </row>
    <row r="7" spans="1:4" ht="18.75">
      <c r="A7" s="555" t="s">
        <v>835</v>
      </c>
      <c r="B7" s="555"/>
      <c r="C7" s="555"/>
      <c r="D7" s="555"/>
    </row>
    <row r="8" spans="1:4" ht="18.75">
      <c r="A8" s="555" t="s">
        <v>171</v>
      </c>
      <c r="B8" s="555"/>
      <c r="C8" s="555"/>
      <c r="D8" s="555"/>
    </row>
    <row r="9" spans="1:4" ht="18.75">
      <c r="A9" s="555" t="s">
        <v>1141</v>
      </c>
      <c r="B9" s="555"/>
      <c r="C9" s="555"/>
      <c r="D9" s="555"/>
    </row>
    <row r="10" spans="1:4" ht="18.75">
      <c r="A10" s="43"/>
      <c r="B10" s="43"/>
      <c r="C10" s="43"/>
      <c r="D10" s="444"/>
    </row>
    <row r="11" spans="1:4" ht="15.75" customHeight="1">
      <c r="A11" s="44"/>
      <c r="B11" s="44"/>
      <c r="C11" s="44"/>
      <c r="D11" s="238" t="s">
        <v>949</v>
      </c>
    </row>
    <row r="12" spans="1:4" ht="18.75">
      <c r="A12" s="44"/>
      <c r="B12" s="44"/>
      <c r="C12" s="44"/>
      <c r="D12" s="444"/>
    </row>
    <row r="13" spans="1:4" ht="18.75">
      <c r="A13" s="585" t="s">
        <v>980</v>
      </c>
      <c r="B13" s="585"/>
      <c r="C13" s="585"/>
      <c r="D13" s="535"/>
    </row>
    <row r="14" spans="1:4" ht="34.5" customHeight="1">
      <c r="A14" s="590" t="s">
        <v>1131</v>
      </c>
      <c r="B14" s="591"/>
      <c r="C14" s="591"/>
      <c r="D14" s="591"/>
    </row>
    <row r="15" spans="1:4" ht="9" customHeight="1">
      <c r="A15" s="445"/>
      <c r="B15" s="497"/>
      <c r="C15" s="497"/>
      <c r="D15" s="444"/>
    </row>
    <row r="16" spans="1:4" ht="54.75" customHeight="1">
      <c r="A16" s="496" t="s">
        <v>736</v>
      </c>
      <c r="B16" s="496" t="s">
        <v>172</v>
      </c>
      <c r="C16" s="498" t="s">
        <v>1132</v>
      </c>
      <c r="D16" s="496" t="s">
        <v>172</v>
      </c>
    </row>
    <row r="17" spans="1:4" ht="18.75">
      <c r="A17" s="447" t="s">
        <v>737</v>
      </c>
      <c r="B17" s="499">
        <f>SUM(B19:B19)</f>
        <v>0</v>
      </c>
      <c r="C17" s="500">
        <f>SUM(C19:C19)</f>
        <v>2500</v>
      </c>
      <c r="D17" s="501">
        <f>D19+D20+D21</f>
        <v>1006</v>
      </c>
    </row>
    <row r="18" spans="1:4" ht="16.5" customHeight="1">
      <c r="A18" s="502"/>
      <c r="B18" s="72"/>
      <c r="C18" s="72"/>
      <c r="D18" s="503"/>
    </row>
    <row r="19" spans="1:4" ht="18.75">
      <c r="A19" s="504" t="s">
        <v>746</v>
      </c>
      <c r="B19" s="505">
        <v>0</v>
      </c>
      <c r="C19" s="505">
        <v>2500</v>
      </c>
      <c r="D19" s="506">
        <v>1006</v>
      </c>
    </row>
    <row r="20" spans="1:4" ht="18.75">
      <c r="A20" s="507"/>
      <c r="B20" s="239"/>
      <c r="C20" s="239"/>
      <c r="D20" s="508"/>
    </row>
    <row r="21" spans="1:4" ht="18.75">
      <c r="A21" s="509"/>
      <c r="B21" s="457"/>
      <c r="C21" s="457"/>
      <c r="D21" s="510"/>
    </row>
    <row r="22" spans="1:4" ht="18.75">
      <c r="A22" s="43"/>
      <c r="B22" s="43"/>
      <c r="C22" s="43"/>
      <c r="D22" s="444"/>
    </row>
    <row r="23" spans="1:4" ht="18.75">
      <c r="A23" s="43"/>
      <c r="B23" s="43"/>
      <c r="C23" s="43"/>
      <c r="D23" s="444"/>
    </row>
    <row r="24" spans="1:4" ht="18.75">
      <c r="A24" s="43"/>
      <c r="B24" s="43"/>
      <c r="C24" s="43"/>
      <c r="D24" s="444"/>
    </row>
  </sheetData>
  <sheetProtection/>
  <mergeCells count="10">
    <mergeCell ref="A13:D13"/>
    <mergeCell ref="A14:D14"/>
    <mergeCell ref="A3:D3"/>
    <mergeCell ref="B4:D4"/>
    <mergeCell ref="B1:D1"/>
    <mergeCell ref="B2:D2"/>
    <mergeCell ref="A6:D6"/>
    <mergeCell ref="A7:D7"/>
    <mergeCell ref="A8:D8"/>
    <mergeCell ref="A9:D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25"/>
  <sheetViews>
    <sheetView zoomScalePageLayoutView="0" workbookViewId="0" topLeftCell="A1">
      <selection activeCell="B4" sqref="B4:D4"/>
    </sheetView>
  </sheetViews>
  <sheetFormatPr defaultColWidth="9.00390625" defaultRowHeight="12.75"/>
  <cols>
    <col min="1" max="1" width="27.75390625" style="1" customWidth="1"/>
    <col min="2" max="2" width="15.125" style="0" customWidth="1"/>
    <col min="3" max="3" width="20.00390625" style="0" customWidth="1"/>
    <col min="4" max="4" width="21.00390625" style="0" customWidth="1"/>
    <col min="5" max="11" width="0" style="0" hidden="1" customWidth="1"/>
  </cols>
  <sheetData>
    <row r="1" spans="2:4" ht="18.75">
      <c r="B1" s="550" t="s">
        <v>1119</v>
      </c>
      <c r="C1" s="550"/>
      <c r="D1" s="550"/>
    </row>
    <row r="2" spans="2:4" ht="18.75">
      <c r="B2" s="550" t="s">
        <v>835</v>
      </c>
      <c r="C2" s="550"/>
      <c r="D2" s="550"/>
    </row>
    <row r="3" spans="1:4" ht="14.25" customHeight="1">
      <c r="A3" s="555" t="s">
        <v>171</v>
      </c>
      <c r="B3" s="555"/>
      <c r="C3" s="555"/>
      <c r="D3" s="555"/>
    </row>
    <row r="4" spans="2:4" ht="18.75">
      <c r="B4" s="550" t="s">
        <v>1142</v>
      </c>
      <c r="C4" s="550"/>
      <c r="D4" s="550"/>
    </row>
    <row r="6" spans="1:4" ht="18.75">
      <c r="A6" s="555" t="s">
        <v>735</v>
      </c>
      <c r="B6" s="589"/>
      <c r="C6" s="589"/>
      <c r="D6" s="589"/>
    </row>
    <row r="7" spans="1:4" ht="18.75">
      <c r="A7" s="555" t="s">
        <v>978</v>
      </c>
      <c r="B7" s="589"/>
      <c r="C7" s="589"/>
      <c r="D7" s="589"/>
    </row>
    <row r="8" spans="1:4" ht="18.75">
      <c r="A8" s="555" t="s">
        <v>171</v>
      </c>
      <c r="B8" s="589"/>
      <c r="C8" s="589"/>
      <c r="D8" s="589"/>
    </row>
    <row r="9" spans="1:4" ht="18.75">
      <c r="A9" s="555" t="s">
        <v>844</v>
      </c>
      <c r="B9" s="589"/>
      <c r="C9" s="589"/>
      <c r="D9" s="589"/>
    </row>
    <row r="10" spans="1:4" ht="18.75">
      <c r="A10" s="43"/>
      <c r="B10" s="444"/>
      <c r="C10" s="444"/>
      <c r="D10" s="444"/>
    </row>
    <row r="11" spans="1:4" ht="15.75" customHeight="1">
      <c r="A11" s="44"/>
      <c r="B11" s="555" t="s">
        <v>979</v>
      </c>
      <c r="C11" s="535"/>
      <c r="D11" s="535"/>
    </row>
    <row r="12" spans="1:4" ht="15.75" customHeight="1">
      <c r="A12" s="550"/>
      <c r="B12" s="550"/>
      <c r="C12" s="444"/>
      <c r="D12" s="444"/>
    </row>
    <row r="13" spans="1:4" ht="18.75">
      <c r="A13" s="44"/>
      <c r="B13" s="444"/>
      <c r="C13" s="444"/>
      <c r="D13" s="444"/>
    </row>
    <row r="14" spans="1:4" ht="18.75">
      <c r="A14" s="585" t="s">
        <v>980</v>
      </c>
      <c r="B14" s="535"/>
      <c r="C14" s="535"/>
      <c r="D14" s="535"/>
    </row>
    <row r="15" spans="1:4" ht="37.5" customHeight="1">
      <c r="A15" s="587" t="s">
        <v>981</v>
      </c>
      <c r="B15" s="535"/>
      <c r="C15" s="535"/>
      <c r="D15" s="535"/>
    </row>
    <row r="16" spans="1:4" ht="18.75">
      <c r="A16" s="72"/>
      <c r="B16" s="444"/>
      <c r="C16" s="444"/>
      <c r="D16" s="444"/>
    </row>
    <row r="17" spans="1:4" ht="15.75" customHeight="1">
      <c r="A17" s="445"/>
      <c r="B17" s="444"/>
      <c r="C17" s="444"/>
      <c r="D17" s="444"/>
    </row>
    <row r="18" spans="1:4" ht="69" customHeight="1">
      <c r="A18" s="74" t="s">
        <v>736</v>
      </c>
      <c r="B18" s="74" t="s">
        <v>982</v>
      </c>
      <c r="C18" s="446" t="s">
        <v>983</v>
      </c>
      <c r="D18" s="446" t="s">
        <v>984</v>
      </c>
    </row>
    <row r="19" spans="1:4" ht="27" customHeight="1">
      <c r="A19" s="447" t="s">
        <v>737</v>
      </c>
      <c r="B19" s="448">
        <f>C19+D19</f>
        <v>1333.2</v>
      </c>
      <c r="C19" s="449">
        <f>C20+C21</f>
        <v>1200</v>
      </c>
      <c r="D19" s="450">
        <f>D20+D22+D21</f>
        <v>133.2</v>
      </c>
    </row>
    <row r="20" spans="1:11" ht="33" customHeight="1">
      <c r="A20" s="451" t="s">
        <v>746</v>
      </c>
      <c r="B20" s="452">
        <f>C20+D20</f>
        <v>999.9</v>
      </c>
      <c r="C20" s="459">
        <v>900</v>
      </c>
      <c r="D20" s="454">
        <f>33.3+33.3+33.3</f>
        <v>99.89999999999999</v>
      </c>
      <c r="E20" t="s">
        <v>985</v>
      </c>
      <c r="I20" s="174"/>
      <c r="J20" s="174"/>
      <c r="K20" s="174"/>
    </row>
    <row r="21" spans="1:5" ht="33" customHeight="1">
      <c r="A21" s="451" t="s">
        <v>747</v>
      </c>
      <c r="B21" s="452">
        <f>C21+D21</f>
        <v>333.3</v>
      </c>
      <c r="C21" s="453">
        <v>300</v>
      </c>
      <c r="D21" s="454">
        <v>33.3</v>
      </c>
      <c r="E21" t="s">
        <v>986</v>
      </c>
    </row>
    <row r="22" spans="1:4" ht="18.75">
      <c r="A22" s="455"/>
      <c r="B22" s="456"/>
      <c r="C22" s="457"/>
      <c r="D22" s="458"/>
    </row>
    <row r="23" spans="1:4" ht="18.75">
      <c r="A23" s="43"/>
      <c r="B23" s="444"/>
      <c r="C23" s="444"/>
      <c r="D23" s="444"/>
    </row>
    <row r="24" spans="1:4" ht="18.75">
      <c r="A24" s="43"/>
      <c r="B24" s="444"/>
      <c r="C24" s="444"/>
      <c r="D24" s="444"/>
    </row>
    <row r="25" spans="1:4" ht="18.75">
      <c r="A25" s="43"/>
      <c r="B25" s="444"/>
      <c r="C25" s="444"/>
      <c r="D25" s="444"/>
    </row>
  </sheetData>
  <sheetProtection/>
  <mergeCells count="12">
    <mergeCell ref="A8:D8"/>
    <mergeCell ref="A9:D9"/>
    <mergeCell ref="B11:D11"/>
    <mergeCell ref="A12:B12"/>
    <mergeCell ref="A14:D14"/>
    <mergeCell ref="A15:D15"/>
    <mergeCell ref="B1:D1"/>
    <mergeCell ref="B2:D2"/>
    <mergeCell ref="A3:D3"/>
    <mergeCell ref="B4:D4"/>
    <mergeCell ref="A6:D6"/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959"/>
  <sheetViews>
    <sheetView zoomScalePageLayoutView="0" workbookViewId="0" topLeftCell="A1">
      <selection activeCell="B4" sqref="B4:C4"/>
    </sheetView>
  </sheetViews>
  <sheetFormatPr defaultColWidth="9.00390625" defaultRowHeight="12.75"/>
  <cols>
    <col min="1" max="1" width="4.125" style="1" customWidth="1"/>
    <col min="2" max="2" width="50.75390625" style="1" customWidth="1"/>
    <col min="3" max="3" width="16.75390625" style="1" customWidth="1"/>
    <col min="4" max="4" width="9.125" style="1" hidden="1" customWidth="1"/>
    <col min="5" max="5" width="10.125" style="1" hidden="1" customWidth="1"/>
    <col min="6" max="6" width="14.125" style="1" hidden="1" customWidth="1"/>
    <col min="7" max="7" width="9.125" style="1" customWidth="1"/>
    <col min="8" max="8" width="12.625" style="1" customWidth="1"/>
    <col min="9" max="9" width="9.125" style="1" customWidth="1"/>
    <col min="10" max="16384" width="9.125" style="1" customWidth="1"/>
  </cols>
  <sheetData>
    <row r="1" spans="2:3" ht="18.75">
      <c r="B1" s="550" t="s">
        <v>735</v>
      </c>
      <c r="C1" s="550"/>
    </row>
    <row r="2" spans="2:3" ht="18.75">
      <c r="B2" s="550" t="s">
        <v>835</v>
      </c>
      <c r="C2" s="550"/>
    </row>
    <row r="3" spans="2:3" ht="18.75">
      <c r="B3" s="550" t="s">
        <v>171</v>
      </c>
      <c r="C3" s="550"/>
    </row>
    <row r="4" spans="2:3" ht="18.75">
      <c r="B4" s="550" t="s">
        <v>1142</v>
      </c>
      <c r="C4" s="550"/>
    </row>
    <row r="6" spans="2:7" ht="18.75">
      <c r="B6" s="550" t="s">
        <v>735</v>
      </c>
      <c r="C6" s="550"/>
      <c r="D6" s="71"/>
      <c r="E6" s="71"/>
      <c r="F6" s="6"/>
      <c r="G6" s="6"/>
    </row>
    <row r="7" spans="2:7" ht="18.75">
      <c r="B7" s="550" t="s">
        <v>835</v>
      </c>
      <c r="C7" s="550"/>
      <c r="D7" s="71"/>
      <c r="E7" s="71"/>
      <c r="F7" s="6"/>
      <c r="G7" s="6"/>
    </row>
    <row r="8" spans="2:7" ht="18.75">
      <c r="B8" s="550" t="s">
        <v>171</v>
      </c>
      <c r="C8" s="550"/>
      <c r="D8" s="71"/>
      <c r="E8" s="71"/>
      <c r="F8" s="6"/>
      <c r="G8" s="6"/>
    </row>
    <row r="9" spans="2:7" ht="18.75">
      <c r="B9" s="550" t="s">
        <v>844</v>
      </c>
      <c r="C9" s="550"/>
      <c r="D9" s="71"/>
      <c r="E9" s="71"/>
      <c r="F9" s="6"/>
      <c r="G9" s="6"/>
    </row>
    <row r="10" spans="2:3" ht="18.75">
      <c r="B10" s="43"/>
      <c r="C10" s="43"/>
    </row>
    <row r="11" spans="2:3" ht="18.75">
      <c r="B11" s="555" t="s">
        <v>831</v>
      </c>
      <c r="C11" s="555"/>
    </row>
    <row r="12" spans="2:3" ht="18.75">
      <c r="B12" s="555"/>
      <c r="C12" s="555"/>
    </row>
    <row r="13" spans="2:3" ht="18.75">
      <c r="B13" s="585" t="s">
        <v>750</v>
      </c>
      <c r="C13" s="586"/>
    </row>
    <row r="14" spans="2:5" ht="185.25" customHeight="1">
      <c r="B14" s="587" t="s">
        <v>853</v>
      </c>
      <c r="C14" s="588"/>
      <c r="E14" s="1">
        <v>7315</v>
      </c>
    </row>
    <row r="15" spans="2:3" ht="18.75">
      <c r="B15" s="72"/>
      <c r="C15" s="73"/>
    </row>
    <row r="16" spans="2:3" ht="37.5">
      <c r="B16" s="74" t="s">
        <v>736</v>
      </c>
      <c r="C16" s="74" t="s">
        <v>172</v>
      </c>
    </row>
    <row r="17" spans="2:8" ht="18.75">
      <c r="B17" s="75" t="s">
        <v>737</v>
      </c>
      <c r="C17" s="226">
        <f>SUM(C19:C28)</f>
        <v>120.55999999999999</v>
      </c>
      <c r="D17" s="4"/>
      <c r="E17" s="4"/>
      <c r="H17" s="92"/>
    </row>
    <row r="18" spans="2:5" ht="18.75">
      <c r="B18" s="72"/>
      <c r="C18" s="227"/>
      <c r="D18" s="4"/>
      <c r="E18" s="4"/>
    </row>
    <row r="19" spans="2:5" ht="18.75">
      <c r="B19" s="76" t="s">
        <v>738</v>
      </c>
      <c r="C19" s="228">
        <v>12.056</v>
      </c>
      <c r="D19" s="4"/>
      <c r="E19" s="4"/>
    </row>
    <row r="20" spans="2:5" ht="18.75">
      <c r="B20" s="76" t="s">
        <v>739</v>
      </c>
      <c r="C20" s="228">
        <v>12.056</v>
      </c>
      <c r="D20" s="4"/>
      <c r="E20" s="4"/>
    </row>
    <row r="21" spans="2:5" ht="18.75">
      <c r="B21" s="76" t="s">
        <v>740</v>
      </c>
      <c r="C21" s="228">
        <v>12.056</v>
      </c>
      <c r="D21" s="4"/>
      <c r="E21" s="4"/>
    </row>
    <row r="22" spans="2:5" ht="18.75">
      <c r="B22" s="76" t="s">
        <v>741</v>
      </c>
      <c r="C22" s="228">
        <v>12.056</v>
      </c>
      <c r="D22" s="4"/>
      <c r="E22" s="4"/>
    </row>
    <row r="23" spans="2:5" ht="18.75">
      <c r="B23" s="76" t="s">
        <v>742</v>
      </c>
      <c r="C23" s="228">
        <v>12.056</v>
      </c>
      <c r="D23" s="4"/>
      <c r="E23" s="4"/>
    </row>
    <row r="24" spans="2:5" ht="18.75">
      <c r="B24" s="76" t="s">
        <v>744</v>
      </c>
      <c r="C24" s="228">
        <v>12.056</v>
      </c>
      <c r="D24" s="4"/>
      <c r="E24" s="4"/>
    </row>
    <row r="25" spans="2:5" ht="18.75">
      <c r="B25" s="76" t="s">
        <v>743</v>
      </c>
      <c r="C25" s="228">
        <v>12.056</v>
      </c>
      <c r="D25" s="4"/>
      <c r="E25" s="4"/>
    </row>
    <row r="26" spans="2:5" ht="18.75">
      <c r="B26" s="141" t="s">
        <v>745</v>
      </c>
      <c r="C26" s="228">
        <v>12.056</v>
      </c>
      <c r="D26" s="4"/>
      <c r="E26" s="4"/>
    </row>
    <row r="27" spans="2:5" ht="18.75">
      <c r="B27" s="141" t="s">
        <v>746</v>
      </c>
      <c r="C27" s="228">
        <v>12.056</v>
      </c>
      <c r="D27" s="4"/>
      <c r="E27" s="4"/>
    </row>
    <row r="28" spans="2:5" ht="18.75">
      <c r="B28" s="141" t="s">
        <v>747</v>
      </c>
      <c r="C28" s="228">
        <v>12.056</v>
      </c>
      <c r="D28" s="4"/>
      <c r="E28" s="4"/>
    </row>
    <row r="29" spans="2:5" ht="18.75">
      <c r="B29" s="141"/>
      <c r="C29" s="77"/>
      <c r="D29" s="4"/>
      <c r="E29" s="5"/>
    </row>
    <row r="30" spans="2:5" ht="18.75">
      <c r="B30" s="141"/>
      <c r="C30" s="78"/>
      <c r="D30" s="4"/>
      <c r="E30" s="4"/>
    </row>
    <row r="31" spans="2:3" ht="15.75">
      <c r="B31" s="79"/>
      <c r="C31" s="80"/>
    </row>
    <row r="32" spans="2:3" ht="15.75">
      <c r="B32" s="79"/>
      <c r="C32" s="81"/>
    </row>
    <row r="33" spans="2:3" ht="15.75">
      <c r="B33" s="79"/>
      <c r="C33" s="81"/>
    </row>
    <row r="34" spans="2:3" ht="15.75">
      <c r="B34" s="79"/>
      <c r="C34" s="81"/>
    </row>
    <row r="35" spans="2:3" ht="15.75">
      <c r="B35" s="79"/>
      <c r="C35" s="81"/>
    </row>
    <row r="36" spans="2:3" ht="15.75">
      <c r="B36" s="79"/>
      <c r="C36" s="81"/>
    </row>
    <row r="37" spans="2:3" ht="15.75">
      <c r="B37" s="82"/>
      <c r="C37" s="81"/>
    </row>
    <row r="38" spans="2:3" ht="15.75">
      <c r="B38" s="82"/>
      <c r="C38" s="83"/>
    </row>
    <row r="39" spans="2:3" ht="15.75">
      <c r="B39" s="79"/>
      <c r="C39" s="84"/>
    </row>
    <row r="40" spans="2:3" ht="15.75">
      <c r="B40" s="85"/>
      <c r="C40" s="81"/>
    </row>
    <row r="41" spans="2:3" ht="15.75">
      <c r="B41" s="86"/>
      <c r="C41" s="87"/>
    </row>
    <row r="42" spans="2:3" ht="15.75">
      <c r="B42" s="86"/>
      <c r="C42" s="87"/>
    </row>
    <row r="43" spans="2:3" ht="15.75">
      <c r="B43" s="86"/>
      <c r="C43" s="87"/>
    </row>
    <row r="44" spans="2:3" ht="15.75">
      <c r="B44" s="86"/>
      <c r="C44" s="87"/>
    </row>
    <row r="45" spans="2:3" ht="15.75">
      <c r="B45" s="86"/>
      <c r="C45" s="87"/>
    </row>
    <row r="46" spans="2:3" ht="15.75">
      <c r="B46" s="86"/>
      <c r="C46" s="87"/>
    </row>
    <row r="47" spans="2:3" ht="15.75">
      <c r="B47" s="86"/>
      <c r="C47" s="87"/>
    </row>
    <row r="48" spans="2:3" ht="15.75">
      <c r="B48" s="88"/>
      <c r="C48" s="87"/>
    </row>
    <row r="49" spans="2:3" ht="15.75">
      <c r="B49" s="89"/>
      <c r="C49" s="90"/>
    </row>
    <row r="50" ht="15.75">
      <c r="C50" s="91"/>
    </row>
    <row r="51" ht="15.75">
      <c r="C51" s="91"/>
    </row>
    <row r="52" ht="15.75">
      <c r="C52" s="91"/>
    </row>
    <row r="53" ht="15.75">
      <c r="C53" s="91"/>
    </row>
    <row r="54" ht="15.75">
      <c r="C54" s="91"/>
    </row>
    <row r="55" ht="15.75">
      <c r="C55" s="91"/>
    </row>
    <row r="56" ht="15.75">
      <c r="C56" s="91"/>
    </row>
    <row r="57" ht="15.75">
      <c r="C57" s="91"/>
    </row>
    <row r="58" ht="15.75">
      <c r="C58" s="91"/>
    </row>
    <row r="59" ht="15.75">
      <c r="C59" s="91"/>
    </row>
    <row r="60" ht="15.75">
      <c r="C60" s="91"/>
    </row>
    <row r="61" ht="15.75">
      <c r="C61" s="91"/>
    </row>
    <row r="62" ht="15.75">
      <c r="C62" s="91"/>
    </row>
    <row r="63" ht="15.75">
      <c r="C63" s="91"/>
    </row>
    <row r="64" ht="15.75">
      <c r="C64" s="91"/>
    </row>
    <row r="65" ht="15.75">
      <c r="C65" s="91"/>
    </row>
    <row r="66" ht="15.75">
      <c r="C66" s="91"/>
    </row>
    <row r="67" ht="15.75">
      <c r="C67" s="91"/>
    </row>
    <row r="68" ht="15.75">
      <c r="C68" s="91"/>
    </row>
    <row r="69" ht="15.75">
      <c r="C69" s="91"/>
    </row>
    <row r="70" ht="15.75">
      <c r="C70" s="91"/>
    </row>
    <row r="71" ht="15.75">
      <c r="C71" s="91"/>
    </row>
    <row r="72" ht="15.75">
      <c r="C72" s="91"/>
    </row>
    <row r="73" ht="15.75">
      <c r="C73" s="91"/>
    </row>
    <row r="74" ht="15.75">
      <c r="C74" s="91"/>
    </row>
    <row r="75" ht="15.75">
      <c r="C75" s="91"/>
    </row>
    <row r="76" ht="15.75">
      <c r="C76" s="91"/>
    </row>
    <row r="77" ht="15.75">
      <c r="C77" s="91"/>
    </row>
    <row r="78" ht="15.75">
      <c r="C78" s="91"/>
    </row>
    <row r="79" ht="15.75">
      <c r="C79" s="91"/>
    </row>
    <row r="80" ht="15.75">
      <c r="C80" s="91"/>
    </row>
    <row r="81" ht="15.75">
      <c r="C81" s="91"/>
    </row>
    <row r="82" ht="15.75">
      <c r="C82" s="91"/>
    </row>
    <row r="83" ht="15.75">
      <c r="C83" s="91"/>
    </row>
    <row r="84" ht="15.75">
      <c r="C84" s="91"/>
    </row>
    <row r="85" ht="15.75">
      <c r="C85" s="91"/>
    </row>
    <row r="86" ht="15.75">
      <c r="C86" s="91"/>
    </row>
    <row r="87" ht="15.75">
      <c r="C87" s="91"/>
    </row>
    <row r="88" ht="15.75">
      <c r="C88" s="91"/>
    </row>
    <row r="89" ht="15.75">
      <c r="C89" s="91"/>
    </row>
    <row r="90" ht="15.75">
      <c r="C90" s="91"/>
    </row>
    <row r="91" ht="15.75">
      <c r="C91" s="91"/>
    </row>
    <row r="92" ht="15.75">
      <c r="C92" s="91"/>
    </row>
    <row r="93" ht="15.75">
      <c r="C93" s="91"/>
    </row>
    <row r="94" ht="15.75">
      <c r="C94" s="91"/>
    </row>
    <row r="95" ht="15.75">
      <c r="C95" s="91"/>
    </row>
    <row r="96" ht="15.75">
      <c r="C96" s="91"/>
    </row>
    <row r="97" ht="15.75">
      <c r="C97" s="91"/>
    </row>
    <row r="98" ht="15.75">
      <c r="C98" s="91"/>
    </row>
    <row r="99" ht="15.75">
      <c r="C99" s="91"/>
    </row>
    <row r="100" ht="15.75">
      <c r="C100" s="91"/>
    </row>
    <row r="101" ht="15.75">
      <c r="C101" s="91"/>
    </row>
    <row r="102" ht="15.75">
      <c r="C102" s="91"/>
    </row>
    <row r="103" ht="15.75">
      <c r="C103" s="91"/>
    </row>
    <row r="104" ht="15.75">
      <c r="C104" s="91"/>
    </row>
    <row r="105" ht="15.75">
      <c r="C105" s="91"/>
    </row>
    <row r="106" ht="15.75">
      <c r="C106" s="91"/>
    </row>
    <row r="107" ht="15.75">
      <c r="C107" s="91"/>
    </row>
    <row r="108" ht="15.75">
      <c r="C108" s="91"/>
    </row>
    <row r="109" ht="15.75">
      <c r="C109" s="91"/>
    </row>
    <row r="110" ht="15.75">
      <c r="C110" s="91"/>
    </row>
    <row r="111" ht="15.75">
      <c r="C111" s="91"/>
    </row>
    <row r="112" ht="15.75">
      <c r="C112" s="91"/>
    </row>
    <row r="113" ht="15.75">
      <c r="C113" s="91"/>
    </row>
    <row r="114" ht="15.75">
      <c r="C114" s="91"/>
    </row>
    <row r="115" ht="15.75">
      <c r="C115" s="91"/>
    </row>
    <row r="116" ht="15.75">
      <c r="C116" s="91"/>
    </row>
    <row r="117" ht="15.75">
      <c r="C117" s="91"/>
    </row>
    <row r="118" ht="15.75">
      <c r="C118" s="91"/>
    </row>
    <row r="119" ht="15.75">
      <c r="C119" s="91"/>
    </row>
    <row r="120" ht="15.75">
      <c r="C120" s="91"/>
    </row>
    <row r="121" ht="15.75">
      <c r="C121" s="91"/>
    </row>
    <row r="122" ht="15.75">
      <c r="C122" s="91"/>
    </row>
    <row r="123" ht="15.75">
      <c r="C123" s="91"/>
    </row>
    <row r="124" ht="15.75">
      <c r="C124" s="91"/>
    </row>
    <row r="125" ht="15.75">
      <c r="C125" s="91"/>
    </row>
    <row r="126" ht="15.75">
      <c r="C126" s="91"/>
    </row>
    <row r="127" ht="15.75">
      <c r="C127" s="91"/>
    </row>
    <row r="128" ht="15.75">
      <c r="C128" s="91"/>
    </row>
    <row r="129" ht="15.75">
      <c r="C129" s="91"/>
    </row>
    <row r="130" ht="15.75">
      <c r="C130" s="91"/>
    </row>
    <row r="131" ht="15.75">
      <c r="C131" s="91"/>
    </row>
    <row r="132" ht="15.75">
      <c r="C132" s="91"/>
    </row>
    <row r="133" ht="15.75">
      <c r="C133" s="91"/>
    </row>
    <row r="134" ht="15.75">
      <c r="C134" s="91"/>
    </row>
    <row r="135" ht="15.75">
      <c r="C135" s="91"/>
    </row>
    <row r="136" ht="15.75">
      <c r="C136" s="91"/>
    </row>
    <row r="137" ht="15.75">
      <c r="C137" s="91"/>
    </row>
    <row r="138" ht="15.75">
      <c r="C138" s="91"/>
    </row>
    <row r="139" ht="15.75">
      <c r="C139" s="91"/>
    </row>
    <row r="140" ht="15.75">
      <c r="C140" s="91"/>
    </row>
    <row r="141" ht="15.75">
      <c r="C141" s="91"/>
    </row>
    <row r="142" ht="15.75">
      <c r="C142" s="91"/>
    </row>
    <row r="143" ht="15.75">
      <c r="C143" s="91"/>
    </row>
    <row r="144" ht="15.75">
      <c r="C144" s="91"/>
    </row>
    <row r="145" ht="15.75">
      <c r="C145" s="91"/>
    </row>
    <row r="146" ht="15.75">
      <c r="C146" s="91"/>
    </row>
    <row r="147" ht="15.75">
      <c r="C147" s="91"/>
    </row>
    <row r="148" ht="15.75">
      <c r="C148" s="91"/>
    </row>
    <row r="149" ht="15.75">
      <c r="C149" s="91"/>
    </row>
    <row r="150" ht="15.75">
      <c r="C150" s="91"/>
    </row>
    <row r="151" ht="15.75">
      <c r="C151" s="91"/>
    </row>
    <row r="152" ht="15.75">
      <c r="C152" s="91"/>
    </row>
    <row r="153" ht="15.75">
      <c r="C153" s="91"/>
    </row>
    <row r="154" ht="15.75">
      <c r="C154" s="91"/>
    </row>
    <row r="155" ht="15.75">
      <c r="C155" s="91"/>
    </row>
    <row r="156" ht="15.75">
      <c r="C156" s="91"/>
    </row>
    <row r="157" ht="15.75">
      <c r="C157" s="91"/>
    </row>
    <row r="158" ht="15.75">
      <c r="C158" s="91"/>
    </row>
    <row r="159" ht="15.75">
      <c r="C159" s="91"/>
    </row>
    <row r="160" ht="15.75">
      <c r="C160" s="91"/>
    </row>
    <row r="161" ht="15.75">
      <c r="C161" s="91"/>
    </row>
    <row r="162" ht="15.75">
      <c r="C162" s="91"/>
    </row>
    <row r="163" ht="15.75">
      <c r="C163" s="91"/>
    </row>
    <row r="164" ht="15.75">
      <c r="C164" s="91"/>
    </row>
    <row r="165" ht="15.75">
      <c r="C165" s="91"/>
    </row>
    <row r="166" ht="15.75">
      <c r="C166" s="91"/>
    </row>
    <row r="167" ht="15.75">
      <c r="C167" s="91"/>
    </row>
    <row r="168" ht="15.75">
      <c r="C168" s="91"/>
    </row>
    <row r="169" ht="15.75">
      <c r="C169" s="91"/>
    </row>
    <row r="170" ht="15.75">
      <c r="C170" s="91"/>
    </row>
    <row r="171" ht="15.75">
      <c r="C171" s="91"/>
    </row>
    <row r="172" ht="15.75">
      <c r="C172" s="91"/>
    </row>
    <row r="173" ht="15.75">
      <c r="C173" s="91"/>
    </row>
    <row r="174" ht="15.75">
      <c r="C174" s="91"/>
    </row>
    <row r="175" ht="15.75">
      <c r="C175" s="91"/>
    </row>
    <row r="176" ht="15.75">
      <c r="C176" s="91"/>
    </row>
    <row r="177" ht="15.75">
      <c r="C177" s="91"/>
    </row>
    <row r="178" ht="15.75">
      <c r="C178" s="91"/>
    </row>
    <row r="179" ht="15.75">
      <c r="C179" s="91"/>
    </row>
    <row r="180" ht="15.75">
      <c r="C180" s="91"/>
    </row>
    <row r="181" ht="15.75">
      <c r="C181" s="91"/>
    </row>
    <row r="182" ht="15.75">
      <c r="C182" s="91"/>
    </row>
    <row r="183" ht="15.75">
      <c r="C183" s="91"/>
    </row>
    <row r="184" ht="15.75">
      <c r="C184" s="91"/>
    </row>
    <row r="185" ht="15.75">
      <c r="C185" s="91"/>
    </row>
    <row r="186" ht="15.75">
      <c r="C186" s="91"/>
    </row>
    <row r="187" ht="15.75">
      <c r="C187" s="91"/>
    </row>
    <row r="188" ht="15.75">
      <c r="C188" s="91"/>
    </row>
    <row r="189" ht="15.75">
      <c r="C189" s="91"/>
    </row>
    <row r="190" ht="15.75">
      <c r="C190" s="91"/>
    </row>
    <row r="191" ht="15.75">
      <c r="C191" s="91"/>
    </row>
    <row r="192" ht="15.75">
      <c r="C192" s="91"/>
    </row>
    <row r="193" ht="15.75">
      <c r="C193" s="91"/>
    </row>
    <row r="194" ht="15.75">
      <c r="C194" s="91"/>
    </row>
    <row r="195" ht="15.75">
      <c r="C195" s="91"/>
    </row>
    <row r="196" ht="15.75">
      <c r="C196" s="91"/>
    </row>
    <row r="197" ht="15.75">
      <c r="C197" s="91"/>
    </row>
    <row r="198" ht="15.75">
      <c r="C198" s="91"/>
    </row>
    <row r="199" ht="15.75">
      <c r="C199" s="91"/>
    </row>
    <row r="200" ht="15.75">
      <c r="C200" s="91"/>
    </row>
    <row r="201" ht="15.75">
      <c r="C201" s="91"/>
    </row>
    <row r="202" ht="15.75">
      <c r="C202" s="91"/>
    </row>
    <row r="203" ht="15.75">
      <c r="C203" s="91"/>
    </row>
    <row r="204" ht="15.75">
      <c r="C204" s="91"/>
    </row>
    <row r="205" ht="15.75">
      <c r="C205" s="91"/>
    </row>
    <row r="206" ht="15.75">
      <c r="C206" s="91"/>
    </row>
    <row r="207" ht="15.75">
      <c r="C207" s="91"/>
    </row>
    <row r="208" ht="15.75">
      <c r="C208" s="91"/>
    </row>
    <row r="209" ht="15.75">
      <c r="C209" s="91"/>
    </row>
    <row r="210" ht="15.75">
      <c r="C210" s="91"/>
    </row>
    <row r="211" ht="15.75">
      <c r="C211" s="91"/>
    </row>
    <row r="212" ht="15.75">
      <c r="C212" s="91"/>
    </row>
    <row r="213" ht="15.75">
      <c r="C213" s="91"/>
    </row>
    <row r="214" ht="15.75">
      <c r="C214" s="91"/>
    </row>
    <row r="215" ht="15.75">
      <c r="C215" s="91"/>
    </row>
    <row r="216" ht="15.75">
      <c r="C216" s="91"/>
    </row>
    <row r="217" ht="15.75">
      <c r="C217" s="91"/>
    </row>
    <row r="218" ht="15.75">
      <c r="C218" s="91"/>
    </row>
    <row r="219" ht="15.75">
      <c r="C219" s="91"/>
    </row>
    <row r="220" ht="15.75">
      <c r="C220" s="91"/>
    </row>
    <row r="221" ht="15.75">
      <c r="C221" s="91"/>
    </row>
    <row r="222" ht="15.75">
      <c r="C222" s="91"/>
    </row>
    <row r="223" ht="15.75">
      <c r="C223" s="91"/>
    </row>
    <row r="224" ht="15.75">
      <c r="C224" s="91"/>
    </row>
    <row r="225" ht="15.75">
      <c r="C225" s="91"/>
    </row>
    <row r="226" ht="15.75">
      <c r="C226" s="91"/>
    </row>
    <row r="227" ht="15.75">
      <c r="C227" s="91"/>
    </row>
    <row r="228" ht="15.75">
      <c r="C228" s="91"/>
    </row>
    <row r="229" ht="15.75">
      <c r="C229" s="91"/>
    </row>
    <row r="230" ht="15.75">
      <c r="C230" s="91"/>
    </row>
    <row r="231" ht="15.75">
      <c r="C231" s="91"/>
    </row>
    <row r="232" ht="15.75">
      <c r="C232" s="91"/>
    </row>
    <row r="233" ht="15.75">
      <c r="C233" s="91"/>
    </row>
    <row r="234" ht="15.75">
      <c r="C234" s="91"/>
    </row>
    <row r="235" ht="15.75">
      <c r="C235" s="91"/>
    </row>
    <row r="236" ht="15.75">
      <c r="C236" s="91"/>
    </row>
    <row r="237" ht="15.75">
      <c r="C237" s="91"/>
    </row>
    <row r="238" ht="15.75">
      <c r="C238" s="91"/>
    </row>
    <row r="239" ht="15.75">
      <c r="C239" s="91"/>
    </row>
    <row r="240" ht="15.75">
      <c r="C240" s="91"/>
    </row>
    <row r="241" ht="15.75">
      <c r="C241" s="91"/>
    </row>
    <row r="242" ht="15.75">
      <c r="C242" s="91"/>
    </row>
    <row r="243" ht="15.75">
      <c r="C243" s="91"/>
    </row>
    <row r="244" ht="15.75">
      <c r="C244" s="91"/>
    </row>
    <row r="245" ht="15.75">
      <c r="C245" s="91"/>
    </row>
    <row r="246" ht="15.75">
      <c r="C246" s="91"/>
    </row>
    <row r="247" ht="15.75">
      <c r="C247" s="91"/>
    </row>
    <row r="248" ht="15.75">
      <c r="C248" s="91"/>
    </row>
    <row r="249" ht="15.75">
      <c r="C249" s="91"/>
    </row>
    <row r="250" ht="15.75">
      <c r="C250" s="91"/>
    </row>
    <row r="251" ht="15.75">
      <c r="C251" s="91"/>
    </row>
    <row r="252" ht="15.75">
      <c r="C252" s="91"/>
    </row>
    <row r="253" ht="15.75">
      <c r="C253" s="91"/>
    </row>
    <row r="254" ht="15.75">
      <c r="C254" s="91"/>
    </row>
    <row r="255" ht="15.75">
      <c r="C255" s="91"/>
    </row>
    <row r="256" ht="15.75">
      <c r="C256" s="91"/>
    </row>
    <row r="257" ht="15.75">
      <c r="C257" s="91"/>
    </row>
    <row r="258" ht="15.75">
      <c r="C258" s="91"/>
    </row>
    <row r="259" ht="15.75">
      <c r="C259" s="91"/>
    </row>
    <row r="260" ht="15.75">
      <c r="C260" s="91"/>
    </row>
    <row r="261" ht="15.75">
      <c r="C261" s="91"/>
    </row>
    <row r="262" ht="15.75">
      <c r="C262" s="91"/>
    </row>
    <row r="263" ht="15.75">
      <c r="C263" s="91"/>
    </row>
    <row r="264" ht="15.75">
      <c r="C264" s="91"/>
    </row>
    <row r="265" ht="15.75">
      <c r="C265" s="91"/>
    </row>
    <row r="266" ht="15.75">
      <c r="C266" s="91"/>
    </row>
    <row r="267" ht="15.75">
      <c r="C267" s="91"/>
    </row>
    <row r="268" ht="15.75">
      <c r="C268" s="91"/>
    </row>
    <row r="269" ht="15.75">
      <c r="C269" s="91"/>
    </row>
    <row r="270" ht="15.75">
      <c r="C270" s="91"/>
    </row>
    <row r="271" ht="15.75">
      <c r="C271" s="91"/>
    </row>
    <row r="272" ht="15.75">
      <c r="C272" s="91"/>
    </row>
    <row r="273" ht="15.75">
      <c r="C273" s="91"/>
    </row>
    <row r="274" ht="15.75">
      <c r="C274" s="91"/>
    </row>
    <row r="275" ht="15.75">
      <c r="C275" s="91"/>
    </row>
    <row r="276" ht="15.75">
      <c r="C276" s="91"/>
    </row>
    <row r="277" ht="15.75">
      <c r="C277" s="91"/>
    </row>
    <row r="278" ht="15.75">
      <c r="C278" s="91"/>
    </row>
    <row r="279" ht="15.75">
      <c r="C279" s="91"/>
    </row>
    <row r="280" ht="15.75">
      <c r="C280" s="91"/>
    </row>
    <row r="281" ht="15.75">
      <c r="C281" s="91"/>
    </row>
    <row r="282" ht="15.75">
      <c r="C282" s="91"/>
    </row>
    <row r="283" ht="15.75">
      <c r="C283" s="91"/>
    </row>
    <row r="284" ht="15.75">
      <c r="C284" s="91"/>
    </row>
    <row r="285" ht="15.75">
      <c r="C285" s="91"/>
    </row>
    <row r="286" ht="15.75">
      <c r="C286" s="91"/>
    </row>
    <row r="287" ht="15.75">
      <c r="C287" s="91"/>
    </row>
    <row r="288" ht="15.75">
      <c r="C288" s="91"/>
    </row>
    <row r="289" ht="15.75">
      <c r="C289" s="91"/>
    </row>
    <row r="290" ht="15.75">
      <c r="C290" s="91"/>
    </row>
    <row r="291" ht="15.75">
      <c r="C291" s="91"/>
    </row>
    <row r="292" ht="15.75">
      <c r="C292" s="91"/>
    </row>
    <row r="293" ht="15.75">
      <c r="C293" s="91"/>
    </row>
    <row r="294" ht="15.75">
      <c r="C294" s="91"/>
    </row>
    <row r="295" ht="15.75">
      <c r="C295" s="91"/>
    </row>
    <row r="296" ht="15.75">
      <c r="C296" s="91"/>
    </row>
    <row r="297" ht="15.75">
      <c r="C297" s="91"/>
    </row>
    <row r="298" ht="15.75">
      <c r="C298" s="91"/>
    </row>
    <row r="299" ht="15.75">
      <c r="C299" s="91"/>
    </row>
    <row r="300" ht="15.75">
      <c r="C300" s="91"/>
    </row>
    <row r="301" ht="15.75">
      <c r="C301" s="91"/>
    </row>
    <row r="302" ht="15.75">
      <c r="C302" s="91"/>
    </row>
    <row r="303" ht="15.75">
      <c r="C303" s="91"/>
    </row>
    <row r="304" ht="15.75">
      <c r="C304" s="91"/>
    </row>
    <row r="305" ht="15.75">
      <c r="C305" s="91"/>
    </row>
    <row r="306" ht="15.75">
      <c r="C306" s="91"/>
    </row>
    <row r="307" ht="15.75">
      <c r="C307" s="91"/>
    </row>
    <row r="308" ht="15.75">
      <c r="C308" s="91"/>
    </row>
    <row r="309" ht="15.75">
      <c r="C309" s="91"/>
    </row>
    <row r="310" ht="15.75">
      <c r="C310" s="91"/>
    </row>
    <row r="311" ht="15.75">
      <c r="C311" s="91"/>
    </row>
    <row r="312" ht="15.75">
      <c r="C312" s="91"/>
    </row>
    <row r="313" ht="15.75">
      <c r="C313" s="91"/>
    </row>
    <row r="314" ht="15.75">
      <c r="C314" s="91"/>
    </row>
    <row r="315" ht="15.75">
      <c r="C315" s="91"/>
    </row>
    <row r="316" ht="15.75">
      <c r="C316" s="91"/>
    </row>
    <row r="317" ht="15.75">
      <c r="C317" s="91"/>
    </row>
    <row r="318" ht="15.75">
      <c r="C318" s="91"/>
    </row>
    <row r="319" ht="15.75">
      <c r="C319" s="91"/>
    </row>
    <row r="320" ht="15.75">
      <c r="C320" s="91"/>
    </row>
    <row r="321" ht="15.75">
      <c r="C321" s="91"/>
    </row>
    <row r="322" ht="15.75">
      <c r="C322" s="91"/>
    </row>
    <row r="323" ht="15.75">
      <c r="C323" s="91"/>
    </row>
    <row r="324" ht="15.75">
      <c r="C324" s="91"/>
    </row>
    <row r="325" ht="15.75">
      <c r="C325" s="91"/>
    </row>
    <row r="326" ht="15.75">
      <c r="C326" s="91"/>
    </row>
    <row r="327" ht="15.75">
      <c r="C327" s="91"/>
    </row>
    <row r="328" ht="15.75">
      <c r="C328" s="91"/>
    </row>
    <row r="329" ht="15.75">
      <c r="C329" s="91"/>
    </row>
    <row r="330" ht="15.75">
      <c r="C330" s="91"/>
    </row>
    <row r="331" ht="15.75">
      <c r="C331" s="91"/>
    </row>
    <row r="332" ht="15.75">
      <c r="C332" s="91"/>
    </row>
    <row r="333" ht="15.75">
      <c r="C333" s="91"/>
    </row>
    <row r="334" ht="15.75">
      <c r="C334" s="91"/>
    </row>
    <row r="335" ht="15.75">
      <c r="C335" s="91"/>
    </row>
    <row r="336" ht="15.75">
      <c r="C336" s="91"/>
    </row>
    <row r="337" ht="15.75">
      <c r="C337" s="91"/>
    </row>
    <row r="338" ht="15.75">
      <c r="C338" s="91"/>
    </row>
    <row r="339" ht="15.75">
      <c r="C339" s="91"/>
    </row>
    <row r="340" ht="15.75">
      <c r="C340" s="91"/>
    </row>
    <row r="341" ht="15.75">
      <c r="C341" s="91"/>
    </row>
    <row r="342" ht="15.75">
      <c r="C342" s="91"/>
    </row>
    <row r="343" ht="15.75">
      <c r="C343" s="91"/>
    </row>
    <row r="344" ht="15.75">
      <c r="C344" s="91"/>
    </row>
    <row r="345" ht="15.75">
      <c r="C345" s="91"/>
    </row>
    <row r="346" ht="15.75">
      <c r="C346" s="91"/>
    </row>
    <row r="347" ht="15.75">
      <c r="C347" s="91"/>
    </row>
    <row r="348" ht="15.75">
      <c r="C348" s="91"/>
    </row>
    <row r="349" ht="15.75">
      <c r="C349" s="91"/>
    </row>
    <row r="350" ht="15.75">
      <c r="C350" s="91"/>
    </row>
    <row r="351" ht="15.75">
      <c r="C351" s="91"/>
    </row>
    <row r="352" ht="15.75">
      <c r="C352" s="91"/>
    </row>
    <row r="353" ht="15.75">
      <c r="C353" s="91"/>
    </row>
    <row r="354" ht="15.75">
      <c r="C354" s="91"/>
    </row>
    <row r="355" ht="15.75">
      <c r="C355" s="91"/>
    </row>
    <row r="356" ht="15.75">
      <c r="C356" s="91"/>
    </row>
    <row r="357" ht="15.75">
      <c r="C357" s="91"/>
    </row>
    <row r="358" ht="15.75">
      <c r="C358" s="91"/>
    </row>
    <row r="359" ht="15.75">
      <c r="C359" s="91"/>
    </row>
    <row r="360" ht="15.75">
      <c r="C360" s="91"/>
    </row>
    <row r="361" ht="15.75">
      <c r="C361" s="91"/>
    </row>
    <row r="362" ht="15.75">
      <c r="C362" s="91"/>
    </row>
    <row r="363" ht="15.75">
      <c r="C363" s="91"/>
    </row>
    <row r="364" ht="15.75">
      <c r="C364" s="91"/>
    </row>
    <row r="365" ht="15.75">
      <c r="C365" s="91"/>
    </row>
    <row r="366" ht="15.75">
      <c r="C366" s="91"/>
    </row>
    <row r="367" ht="15.75">
      <c r="C367" s="91"/>
    </row>
    <row r="368" ht="15.75">
      <c r="C368" s="91"/>
    </row>
    <row r="369" ht="15.75">
      <c r="C369" s="91"/>
    </row>
    <row r="370" ht="15.75">
      <c r="C370" s="91"/>
    </row>
    <row r="371" ht="15.75">
      <c r="C371" s="91"/>
    </row>
    <row r="372" ht="15.75">
      <c r="C372" s="91"/>
    </row>
    <row r="373" ht="15.75">
      <c r="C373" s="91"/>
    </row>
    <row r="374" ht="15.75">
      <c r="C374" s="91"/>
    </row>
    <row r="375" ht="15.75">
      <c r="C375" s="91"/>
    </row>
    <row r="376" ht="15.75">
      <c r="C376" s="91"/>
    </row>
    <row r="377" ht="15.75">
      <c r="C377" s="91"/>
    </row>
    <row r="378" ht="15.75">
      <c r="C378" s="91"/>
    </row>
    <row r="379" ht="15.75">
      <c r="C379" s="91"/>
    </row>
    <row r="380" ht="15.75">
      <c r="C380" s="91"/>
    </row>
    <row r="381" ht="15.75">
      <c r="C381" s="91"/>
    </row>
    <row r="382" ht="15.75">
      <c r="C382" s="91"/>
    </row>
    <row r="383" ht="15.75">
      <c r="C383" s="91"/>
    </row>
    <row r="384" ht="15.75">
      <c r="C384" s="91"/>
    </row>
    <row r="385" ht="15.75">
      <c r="C385" s="91"/>
    </row>
    <row r="386" ht="15.75">
      <c r="C386" s="91"/>
    </row>
    <row r="387" ht="15.75">
      <c r="C387" s="91"/>
    </row>
    <row r="388" ht="15.75">
      <c r="C388" s="91"/>
    </row>
    <row r="389" ht="15.75">
      <c r="C389" s="91"/>
    </row>
    <row r="390" ht="15.75">
      <c r="C390" s="91"/>
    </row>
    <row r="391" ht="15.75">
      <c r="C391" s="91"/>
    </row>
    <row r="392" ht="15.75">
      <c r="C392" s="91"/>
    </row>
    <row r="393" ht="15.75">
      <c r="C393" s="91"/>
    </row>
    <row r="394" ht="15.75">
      <c r="C394" s="91"/>
    </row>
    <row r="395" ht="15.75">
      <c r="C395" s="91"/>
    </row>
    <row r="396" ht="15.75">
      <c r="C396" s="91"/>
    </row>
    <row r="397" ht="15.75">
      <c r="C397" s="91"/>
    </row>
    <row r="398" ht="15.75">
      <c r="C398" s="91"/>
    </row>
    <row r="399" ht="15.75">
      <c r="C399" s="91"/>
    </row>
    <row r="400" ht="15.75">
      <c r="C400" s="91"/>
    </row>
    <row r="401" ht="15.75">
      <c r="C401" s="91"/>
    </row>
    <row r="402" ht="15.75">
      <c r="C402" s="91"/>
    </row>
    <row r="403" ht="15.75">
      <c r="C403" s="91"/>
    </row>
    <row r="404" ht="15.75">
      <c r="C404" s="91"/>
    </row>
    <row r="405" ht="15.75">
      <c r="C405" s="91"/>
    </row>
    <row r="406" ht="15.75">
      <c r="C406" s="91"/>
    </row>
    <row r="407" ht="15.75">
      <c r="C407" s="91"/>
    </row>
    <row r="408" ht="15.75">
      <c r="C408" s="91"/>
    </row>
    <row r="409" ht="15.75">
      <c r="C409" s="91"/>
    </row>
    <row r="410" ht="15.75">
      <c r="C410" s="91"/>
    </row>
    <row r="411" ht="15.75">
      <c r="C411" s="91"/>
    </row>
    <row r="412" ht="15.75">
      <c r="C412" s="91"/>
    </row>
    <row r="413" ht="15.75">
      <c r="C413" s="91"/>
    </row>
    <row r="414" ht="15.75">
      <c r="C414" s="91"/>
    </row>
    <row r="415" ht="15.75">
      <c r="C415" s="91"/>
    </row>
    <row r="416" ht="15.75">
      <c r="C416" s="91"/>
    </row>
    <row r="417" ht="15.75">
      <c r="C417" s="91"/>
    </row>
    <row r="418" ht="15.75">
      <c r="C418" s="91"/>
    </row>
    <row r="419" ht="15.75">
      <c r="C419" s="91"/>
    </row>
    <row r="420" ht="15.75">
      <c r="C420" s="91"/>
    </row>
    <row r="421" ht="15.75">
      <c r="C421" s="91"/>
    </row>
    <row r="422" ht="15.75">
      <c r="C422" s="91"/>
    </row>
    <row r="423" ht="15.75">
      <c r="C423" s="91"/>
    </row>
    <row r="424" ht="15.75">
      <c r="C424" s="91"/>
    </row>
    <row r="425" ht="15.75">
      <c r="C425" s="91"/>
    </row>
    <row r="426" ht="15.75">
      <c r="C426" s="91"/>
    </row>
    <row r="427" ht="15.75">
      <c r="C427" s="91"/>
    </row>
    <row r="428" ht="15.75">
      <c r="C428" s="91"/>
    </row>
    <row r="429" ht="15.75">
      <c r="C429" s="91"/>
    </row>
    <row r="430" ht="15.75">
      <c r="C430" s="91"/>
    </row>
    <row r="431" ht="15.75">
      <c r="C431" s="91"/>
    </row>
    <row r="432" ht="15.75">
      <c r="C432" s="91"/>
    </row>
    <row r="433" ht="15.75">
      <c r="C433" s="91"/>
    </row>
    <row r="434" ht="15.75">
      <c r="C434" s="91"/>
    </row>
    <row r="435" ht="15.75">
      <c r="C435" s="91"/>
    </row>
    <row r="436" ht="15.75">
      <c r="C436" s="91"/>
    </row>
    <row r="437" ht="15.75">
      <c r="C437" s="91"/>
    </row>
    <row r="438" ht="15.75">
      <c r="C438" s="91"/>
    </row>
    <row r="439" ht="15.75">
      <c r="C439" s="91"/>
    </row>
    <row r="440" ht="15.75">
      <c r="C440" s="91"/>
    </row>
    <row r="441" ht="15.75">
      <c r="C441" s="91"/>
    </row>
    <row r="442" ht="15.75">
      <c r="C442" s="91"/>
    </row>
    <row r="443" ht="15.75">
      <c r="C443" s="91"/>
    </row>
    <row r="444" ht="15.75">
      <c r="C444" s="91"/>
    </row>
    <row r="445" ht="15.75">
      <c r="C445" s="91"/>
    </row>
    <row r="446" ht="15.75">
      <c r="C446" s="91"/>
    </row>
    <row r="447" ht="15.75">
      <c r="C447" s="91"/>
    </row>
    <row r="448" ht="15.75">
      <c r="C448" s="91"/>
    </row>
    <row r="449" ht="15.75">
      <c r="C449" s="91"/>
    </row>
    <row r="450" ht="15.75">
      <c r="C450" s="91"/>
    </row>
    <row r="451" ht="15.75">
      <c r="C451" s="91"/>
    </row>
    <row r="452" ht="15.75">
      <c r="C452" s="91"/>
    </row>
    <row r="453" ht="15.75">
      <c r="C453" s="91"/>
    </row>
    <row r="454" ht="15.75">
      <c r="C454" s="91"/>
    </row>
    <row r="455" ht="15.75">
      <c r="C455" s="91"/>
    </row>
    <row r="456" ht="15.75">
      <c r="C456" s="91"/>
    </row>
    <row r="457" ht="15.75">
      <c r="C457" s="91"/>
    </row>
    <row r="458" ht="15.75">
      <c r="C458" s="91"/>
    </row>
    <row r="459" ht="15.75">
      <c r="C459" s="91"/>
    </row>
    <row r="460" ht="15.75">
      <c r="C460" s="91"/>
    </row>
    <row r="461" ht="15.75">
      <c r="C461" s="91"/>
    </row>
    <row r="462" ht="15.75">
      <c r="C462" s="91"/>
    </row>
    <row r="463" ht="15.75">
      <c r="C463" s="91"/>
    </row>
    <row r="464" ht="15.75">
      <c r="C464" s="91"/>
    </row>
    <row r="465" ht="15.75">
      <c r="C465" s="91"/>
    </row>
    <row r="466" ht="15.75">
      <c r="C466" s="91"/>
    </row>
    <row r="467" ht="15.75">
      <c r="C467" s="91"/>
    </row>
    <row r="468" ht="15.75">
      <c r="C468" s="91"/>
    </row>
    <row r="469" ht="15.75">
      <c r="C469" s="91"/>
    </row>
    <row r="470" ht="15.75">
      <c r="C470" s="91"/>
    </row>
    <row r="471" ht="15.75">
      <c r="C471" s="91"/>
    </row>
    <row r="472" ht="15.75">
      <c r="C472" s="91"/>
    </row>
    <row r="473" ht="15.75">
      <c r="C473" s="91"/>
    </row>
    <row r="474" ht="15.75">
      <c r="C474" s="91"/>
    </row>
    <row r="475" ht="15.75">
      <c r="C475" s="91"/>
    </row>
    <row r="476" ht="15.75">
      <c r="C476" s="91"/>
    </row>
    <row r="477" ht="15.75">
      <c r="C477" s="91"/>
    </row>
    <row r="478" ht="15.75">
      <c r="C478" s="91"/>
    </row>
    <row r="479" ht="15.75">
      <c r="C479" s="91"/>
    </row>
    <row r="480" ht="15.75">
      <c r="C480" s="91"/>
    </row>
    <row r="481" ht="15.75">
      <c r="C481" s="91"/>
    </row>
    <row r="482" ht="15.75">
      <c r="C482" s="91"/>
    </row>
    <row r="483" ht="15.75">
      <c r="C483" s="91"/>
    </row>
    <row r="484" ht="15.75">
      <c r="C484" s="91"/>
    </row>
    <row r="485" ht="15.75">
      <c r="C485" s="91"/>
    </row>
    <row r="486" ht="15.75">
      <c r="C486" s="91"/>
    </row>
    <row r="487" ht="15.75">
      <c r="C487" s="91"/>
    </row>
    <row r="488" ht="15.75">
      <c r="C488" s="91"/>
    </row>
    <row r="489" ht="15.75">
      <c r="C489" s="91"/>
    </row>
    <row r="490" ht="15.75">
      <c r="C490" s="91"/>
    </row>
    <row r="491" ht="15.75">
      <c r="C491" s="91"/>
    </row>
    <row r="492" ht="15.75">
      <c r="C492" s="91"/>
    </row>
    <row r="493" ht="15.75">
      <c r="C493" s="91"/>
    </row>
    <row r="494" ht="15.75">
      <c r="C494" s="91"/>
    </row>
    <row r="495" ht="15.75">
      <c r="C495" s="91"/>
    </row>
    <row r="496" ht="15.75">
      <c r="C496" s="91"/>
    </row>
    <row r="497" ht="15.75">
      <c r="C497" s="91"/>
    </row>
    <row r="498" ht="15.75">
      <c r="C498" s="91"/>
    </row>
    <row r="499" ht="15.75">
      <c r="C499" s="91"/>
    </row>
    <row r="500" ht="15.75">
      <c r="C500" s="91"/>
    </row>
    <row r="501" ht="15.75">
      <c r="C501" s="91"/>
    </row>
    <row r="502" ht="15.75">
      <c r="C502" s="91"/>
    </row>
    <row r="503" ht="15.75">
      <c r="C503" s="91"/>
    </row>
    <row r="504" ht="15.75">
      <c r="C504" s="91"/>
    </row>
    <row r="505" ht="15.75">
      <c r="C505" s="91"/>
    </row>
    <row r="506" ht="15.75">
      <c r="C506" s="91"/>
    </row>
    <row r="507" ht="15.75">
      <c r="C507" s="91"/>
    </row>
    <row r="508" ht="15.75">
      <c r="C508" s="91"/>
    </row>
    <row r="509" ht="15.75">
      <c r="C509" s="91"/>
    </row>
    <row r="510" ht="15.75">
      <c r="C510" s="91"/>
    </row>
    <row r="511" ht="15.75">
      <c r="C511" s="91"/>
    </row>
    <row r="512" ht="15.75">
      <c r="C512" s="91"/>
    </row>
    <row r="513" ht="15.75">
      <c r="C513" s="91"/>
    </row>
    <row r="514" ht="15.75">
      <c r="C514" s="91"/>
    </row>
    <row r="515" ht="15.75">
      <c r="C515" s="91"/>
    </row>
    <row r="516" ht="15.75">
      <c r="C516" s="91"/>
    </row>
    <row r="517" ht="15.75">
      <c r="C517" s="91"/>
    </row>
    <row r="518" ht="15.75">
      <c r="C518" s="91"/>
    </row>
    <row r="519" ht="15.75">
      <c r="C519" s="91"/>
    </row>
    <row r="520" ht="15.75">
      <c r="C520" s="91"/>
    </row>
    <row r="521" ht="15.75">
      <c r="C521" s="91"/>
    </row>
    <row r="522" ht="15.75">
      <c r="C522" s="91"/>
    </row>
    <row r="523" ht="15.75">
      <c r="C523" s="91"/>
    </row>
    <row r="524" ht="15.75">
      <c r="C524" s="91"/>
    </row>
    <row r="525" ht="15.75">
      <c r="C525" s="91"/>
    </row>
    <row r="526" ht="15.75">
      <c r="C526" s="91"/>
    </row>
    <row r="527" ht="15.75">
      <c r="C527" s="91"/>
    </row>
    <row r="528" ht="15.75">
      <c r="C528" s="91"/>
    </row>
    <row r="529" ht="15.75">
      <c r="C529" s="91"/>
    </row>
    <row r="530" ht="15.75">
      <c r="C530" s="91"/>
    </row>
    <row r="531" ht="15.75">
      <c r="C531" s="91"/>
    </row>
    <row r="532" ht="15.75">
      <c r="C532" s="91"/>
    </row>
    <row r="533" ht="15.75">
      <c r="C533" s="91"/>
    </row>
    <row r="534" ht="15.75">
      <c r="C534" s="91"/>
    </row>
    <row r="535" ht="15.75">
      <c r="C535" s="91"/>
    </row>
    <row r="536" ht="15.75">
      <c r="C536" s="91"/>
    </row>
    <row r="537" ht="15.75">
      <c r="C537" s="91"/>
    </row>
    <row r="538" ht="15.75">
      <c r="C538" s="91"/>
    </row>
    <row r="539" ht="15.75">
      <c r="C539" s="91"/>
    </row>
    <row r="540" ht="15.75">
      <c r="C540" s="91"/>
    </row>
    <row r="541" ht="15.75">
      <c r="C541" s="91"/>
    </row>
    <row r="542" ht="15.75">
      <c r="C542" s="91"/>
    </row>
    <row r="543" ht="15.75">
      <c r="C543" s="91"/>
    </row>
    <row r="544" ht="15.75">
      <c r="C544" s="91"/>
    </row>
    <row r="545" ht="15.75">
      <c r="C545" s="91"/>
    </row>
    <row r="546" ht="15.75">
      <c r="C546" s="91"/>
    </row>
    <row r="547" ht="15.75">
      <c r="C547" s="91"/>
    </row>
    <row r="548" ht="15.75">
      <c r="C548" s="91"/>
    </row>
    <row r="549" ht="15.75">
      <c r="C549" s="91"/>
    </row>
    <row r="550" ht="15.75">
      <c r="C550" s="91"/>
    </row>
    <row r="551" ht="15.75">
      <c r="C551" s="91"/>
    </row>
    <row r="552" ht="15.75">
      <c r="C552" s="91"/>
    </row>
    <row r="553" ht="15.75">
      <c r="C553" s="91"/>
    </row>
    <row r="554" ht="15.75">
      <c r="C554" s="91"/>
    </row>
    <row r="555" ht="15.75">
      <c r="C555" s="91"/>
    </row>
    <row r="556" ht="15.75">
      <c r="C556" s="91"/>
    </row>
    <row r="557" ht="15.75">
      <c r="C557" s="91"/>
    </row>
    <row r="558" ht="15.75">
      <c r="C558" s="91"/>
    </row>
    <row r="559" ht="15.75">
      <c r="C559" s="91"/>
    </row>
    <row r="560" ht="15.75">
      <c r="C560" s="91"/>
    </row>
    <row r="561" ht="15.75">
      <c r="C561" s="91"/>
    </row>
    <row r="562" ht="15.75">
      <c r="C562" s="91"/>
    </row>
    <row r="563" ht="15.75">
      <c r="C563" s="91"/>
    </row>
    <row r="564" ht="15.75">
      <c r="C564" s="91"/>
    </row>
    <row r="565" ht="15.75">
      <c r="C565" s="91"/>
    </row>
    <row r="566" ht="15.75">
      <c r="C566" s="91"/>
    </row>
    <row r="567" ht="15.75">
      <c r="C567" s="91"/>
    </row>
    <row r="568" ht="15.75">
      <c r="C568" s="91"/>
    </row>
    <row r="569" ht="15.75">
      <c r="C569" s="91"/>
    </row>
    <row r="570" ht="15.75">
      <c r="C570" s="91"/>
    </row>
    <row r="571" ht="15.75">
      <c r="C571" s="91"/>
    </row>
    <row r="572" ht="15.75">
      <c r="C572" s="91"/>
    </row>
    <row r="573" ht="15.75">
      <c r="C573" s="91"/>
    </row>
    <row r="574" ht="15.75">
      <c r="C574" s="91"/>
    </row>
    <row r="575" ht="15.75">
      <c r="C575" s="91"/>
    </row>
    <row r="576" ht="15.75">
      <c r="C576" s="91"/>
    </row>
    <row r="577" ht="15.75">
      <c r="C577" s="91"/>
    </row>
    <row r="578" ht="15.75">
      <c r="C578" s="91"/>
    </row>
    <row r="579" ht="15.75">
      <c r="C579" s="91"/>
    </row>
    <row r="580" ht="15.75">
      <c r="C580" s="91"/>
    </row>
    <row r="581" ht="15.75">
      <c r="C581" s="91"/>
    </row>
    <row r="582" ht="15.75">
      <c r="C582" s="91"/>
    </row>
    <row r="583" ht="15.75">
      <c r="C583" s="91"/>
    </row>
    <row r="584" ht="15.75">
      <c r="C584" s="91"/>
    </row>
    <row r="585" ht="15.75">
      <c r="C585" s="91"/>
    </row>
    <row r="586" ht="15.75">
      <c r="C586" s="91"/>
    </row>
    <row r="587" ht="15.75">
      <c r="C587" s="91"/>
    </row>
    <row r="588" ht="15.75">
      <c r="C588" s="91"/>
    </row>
    <row r="589" ht="15.75">
      <c r="C589" s="91"/>
    </row>
    <row r="590" ht="15.75">
      <c r="C590" s="91"/>
    </row>
    <row r="591" ht="15.75">
      <c r="C591" s="91"/>
    </row>
    <row r="592" ht="15.75">
      <c r="C592" s="91"/>
    </row>
    <row r="593" ht="15.75">
      <c r="C593" s="91"/>
    </row>
    <row r="594" ht="15.75">
      <c r="C594" s="91"/>
    </row>
    <row r="595" ht="15.75">
      <c r="C595" s="91"/>
    </row>
    <row r="596" ht="15.75">
      <c r="C596" s="91"/>
    </row>
    <row r="597" ht="15.75">
      <c r="C597" s="91"/>
    </row>
    <row r="598" ht="15.75">
      <c r="C598" s="91"/>
    </row>
    <row r="599" ht="15.75">
      <c r="C599" s="91"/>
    </row>
    <row r="600" ht="15.75">
      <c r="C600" s="91"/>
    </row>
    <row r="601" ht="15.75">
      <c r="C601" s="91"/>
    </row>
    <row r="602" ht="15.75">
      <c r="C602" s="91"/>
    </row>
    <row r="603" ht="15.75">
      <c r="C603" s="91"/>
    </row>
    <row r="604" ht="15.75">
      <c r="C604" s="91"/>
    </row>
    <row r="605" ht="15.75">
      <c r="C605" s="91"/>
    </row>
    <row r="606" ht="15.75">
      <c r="C606" s="91"/>
    </row>
    <row r="607" ht="15.75">
      <c r="C607" s="91"/>
    </row>
    <row r="608" ht="15.75">
      <c r="C608" s="91"/>
    </row>
    <row r="609" ht="15.75">
      <c r="C609" s="91"/>
    </row>
    <row r="610" ht="15.75">
      <c r="C610" s="91"/>
    </row>
    <row r="611" ht="15.75">
      <c r="C611" s="91"/>
    </row>
    <row r="612" ht="15.75">
      <c r="C612" s="91"/>
    </row>
    <row r="613" ht="15.75">
      <c r="C613" s="91"/>
    </row>
    <row r="614" ht="15.75">
      <c r="C614" s="91"/>
    </row>
    <row r="615" ht="15.75">
      <c r="C615" s="91"/>
    </row>
    <row r="616" ht="15.75">
      <c r="C616" s="91"/>
    </row>
    <row r="617" ht="15.75">
      <c r="C617" s="91"/>
    </row>
    <row r="618" ht="15.75">
      <c r="C618" s="91"/>
    </row>
    <row r="619" ht="15.75">
      <c r="C619" s="91"/>
    </row>
    <row r="620" ht="15.75">
      <c r="C620" s="91"/>
    </row>
    <row r="621" ht="15.75">
      <c r="C621" s="91"/>
    </row>
    <row r="622" ht="15.75">
      <c r="C622" s="91"/>
    </row>
    <row r="623" ht="15.75">
      <c r="C623" s="91"/>
    </row>
    <row r="624" ht="15.75">
      <c r="C624" s="91"/>
    </row>
    <row r="625" ht="15.75">
      <c r="C625" s="91"/>
    </row>
    <row r="626" ht="15.75">
      <c r="C626" s="91"/>
    </row>
    <row r="627" ht="15.75">
      <c r="C627" s="91"/>
    </row>
    <row r="628" ht="15.75">
      <c r="C628" s="91"/>
    </row>
    <row r="629" ht="15.75">
      <c r="C629" s="91"/>
    </row>
    <row r="630" ht="15.75">
      <c r="C630" s="91"/>
    </row>
    <row r="631" ht="15.75">
      <c r="C631" s="91"/>
    </row>
    <row r="632" ht="15.75">
      <c r="C632" s="91"/>
    </row>
    <row r="633" ht="15.75">
      <c r="C633" s="91"/>
    </row>
    <row r="634" ht="15.75">
      <c r="C634" s="91"/>
    </row>
    <row r="635" ht="15.75">
      <c r="C635" s="91"/>
    </row>
    <row r="636" ht="15.75">
      <c r="C636" s="91"/>
    </row>
    <row r="637" ht="15.75">
      <c r="C637" s="91"/>
    </row>
    <row r="638" ht="15.75">
      <c r="C638" s="91"/>
    </row>
    <row r="639" ht="15.75">
      <c r="C639" s="91"/>
    </row>
    <row r="640" ht="15.75">
      <c r="C640" s="91"/>
    </row>
    <row r="641" ht="15.75">
      <c r="C641" s="91"/>
    </row>
    <row r="642" ht="15.75">
      <c r="C642" s="91"/>
    </row>
    <row r="643" ht="15.75">
      <c r="C643" s="91"/>
    </row>
    <row r="644" ht="15.75">
      <c r="C644" s="91"/>
    </row>
    <row r="645" ht="15.75">
      <c r="C645" s="91"/>
    </row>
    <row r="646" ht="15.75">
      <c r="C646" s="91"/>
    </row>
    <row r="647" ht="15.75">
      <c r="C647" s="91"/>
    </row>
    <row r="648" ht="15.75">
      <c r="C648" s="91"/>
    </row>
    <row r="649" ht="15.75">
      <c r="C649" s="91"/>
    </row>
    <row r="650" ht="15.75">
      <c r="C650" s="91"/>
    </row>
    <row r="651" ht="15.75">
      <c r="C651" s="91"/>
    </row>
    <row r="652" ht="15.75">
      <c r="C652" s="91"/>
    </row>
    <row r="653" ht="15.75">
      <c r="C653" s="91"/>
    </row>
    <row r="654" ht="15.75">
      <c r="C654" s="91"/>
    </row>
    <row r="655" ht="15.75">
      <c r="C655" s="91"/>
    </row>
    <row r="656" ht="15.75">
      <c r="C656" s="91"/>
    </row>
    <row r="657" ht="15.75">
      <c r="C657" s="91"/>
    </row>
    <row r="658" ht="15.75">
      <c r="C658" s="91"/>
    </row>
    <row r="659" ht="15.75">
      <c r="C659" s="91"/>
    </row>
    <row r="660" ht="15.75">
      <c r="C660" s="91"/>
    </row>
    <row r="661" ht="15.75">
      <c r="C661" s="91"/>
    </row>
    <row r="662" ht="15.75">
      <c r="C662" s="91"/>
    </row>
    <row r="663" ht="15.75">
      <c r="C663" s="91"/>
    </row>
    <row r="664" ht="15.75">
      <c r="C664" s="91"/>
    </row>
    <row r="665" ht="15.75">
      <c r="C665" s="91"/>
    </row>
    <row r="666" ht="15.75">
      <c r="C666" s="91"/>
    </row>
    <row r="667" ht="15.75">
      <c r="C667" s="91"/>
    </row>
    <row r="668" ht="15.75">
      <c r="C668" s="91"/>
    </row>
    <row r="669" ht="15.75">
      <c r="C669" s="91"/>
    </row>
    <row r="670" ht="15.75">
      <c r="C670" s="91"/>
    </row>
    <row r="671" ht="15.75">
      <c r="C671" s="91"/>
    </row>
    <row r="672" ht="15.75">
      <c r="C672" s="91"/>
    </row>
    <row r="673" ht="15.75">
      <c r="C673" s="91"/>
    </row>
    <row r="674" ht="15.75">
      <c r="C674" s="91"/>
    </row>
    <row r="675" ht="15.75">
      <c r="C675" s="91"/>
    </row>
    <row r="676" ht="15.75">
      <c r="C676" s="91"/>
    </row>
    <row r="677" ht="15.75">
      <c r="C677" s="91"/>
    </row>
    <row r="678" ht="15.75">
      <c r="C678" s="91"/>
    </row>
    <row r="679" ht="15.75">
      <c r="C679" s="91"/>
    </row>
    <row r="680" ht="15.75">
      <c r="C680" s="91"/>
    </row>
    <row r="681" ht="15.75">
      <c r="C681" s="91"/>
    </row>
    <row r="682" ht="15.75">
      <c r="C682" s="91"/>
    </row>
    <row r="683" ht="15.75">
      <c r="C683" s="91"/>
    </row>
    <row r="684" ht="15.75">
      <c r="C684" s="91"/>
    </row>
    <row r="685" ht="15.75">
      <c r="C685" s="91"/>
    </row>
    <row r="686" ht="15.75">
      <c r="C686" s="91"/>
    </row>
    <row r="687" ht="15.75">
      <c r="C687" s="91"/>
    </row>
    <row r="688" ht="15.75">
      <c r="C688" s="91"/>
    </row>
    <row r="689" ht="15.75">
      <c r="C689" s="91"/>
    </row>
    <row r="690" ht="15.75">
      <c r="C690" s="91"/>
    </row>
    <row r="691" ht="15.75">
      <c r="C691" s="91"/>
    </row>
    <row r="692" ht="15.75">
      <c r="C692" s="91"/>
    </row>
    <row r="693" ht="15.75">
      <c r="C693" s="91"/>
    </row>
    <row r="694" ht="15.75">
      <c r="C694" s="91"/>
    </row>
    <row r="695" ht="15.75">
      <c r="C695" s="91"/>
    </row>
    <row r="696" ht="15.75">
      <c r="C696" s="91"/>
    </row>
    <row r="697" ht="15.75">
      <c r="C697" s="91"/>
    </row>
    <row r="698" ht="15.75">
      <c r="C698" s="91"/>
    </row>
    <row r="699" ht="15.75">
      <c r="C699" s="91"/>
    </row>
    <row r="700" ht="15.75">
      <c r="C700" s="91"/>
    </row>
    <row r="701" ht="15.75">
      <c r="C701" s="91"/>
    </row>
    <row r="702" ht="15.75">
      <c r="C702" s="91"/>
    </row>
    <row r="703" ht="15.75">
      <c r="C703" s="91"/>
    </row>
    <row r="704" ht="15.75">
      <c r="C704" s="91"/>
    </row>
    <row r="705" ht="15.75">
      <c r="C705" s="91"/>
    </row>
    <row r="706" ht="15.75">
      <c r="C706" s="91"/>
    </row>
    <row r="707" ht="15.75">
      <c r="C707" s="91"/>
    </row>
    <row r="708" ht="15.75">
      <c r="C708" s="91"/>
    </row>
    <row r="709" ht="15.75">
      <c r="C709" s="91"/>
    </row>
    <row r="710" ht="15.75">
      <c r="C710" s="91"/>
    </row>
    <row r="711" ht="15.75">
      <c r="C711" s="91"/>
    </row>
    <row r="712" ht="15.75">
      <c r="C712" s="91"/>
    </row>
    <row r="713" ht="15.75">
      <c r="C713" s="91"/>
    </row>
    <row r="714" ht="15.75">
      <c r="C714" s="91"/>
    </row>
    <row r="715" ht="15.75">
      <c r="C715" s="91"/>
    </row>
    <row r="716" ht="15.75">
      <c r="C716" s="91"/>
    </row>
    <row r="717" ht="15.75">
      <c r="C717" s="91"/>
    </row>
    <row r="718" ht="15.75">
      <c r="C718" s="91"/>
    </row>
    <row r="719" ht="15.75">
      <c r="C719" s="91"/>
    </row>
    <row r="720" ht="15.75">
      <c r="C720" s="91"/>
    </row>
    <row r="721" ht="15.75">
      <c r="C721" s="91"/>
    </row>
    <row r="722" ht="15.75">
      <c r="C722" s="91"/>
    </row>
    <row r="723" ht="15.75">
      <c r="C723" s="91"/>
    </row>
    <row r="724" ht="15.75">
      <c r="C724" s="91"/>
    </row>
    <row r="725" ht="15.75">
      <c r="C725" s="91"/>
    </row>
    <row r="726" ht="15.75">
      <c r="C726" s="91"/>
    </row>
    <row r="727" ht="15.75">
      <c r="C727" s="91"/>
    </row>
    <row r="728" ht="15.75">
      <c r="C728" s="91"/>
    </row>
    <row r="729" ht="15.75">
      <c r="C729" s="91"/>
    </row>
    <row r="730" ht="15.75">
      <c r="C730" s="91"/>
    </row>
    <row r="731" ht="15.75">
      <c r="C731" s="91"/>
    </row>
    <row r="732" ht="15.75">
      <c r="C732" s="91"/>
    </row>
    <row r="733" ht="15.75">
      <c r="C733" s="91"/>
    </row>
    <row r="734" ht="15.75">
      <c r="C734" s="91"/>
    </row>
    <row r="735" ht="15.75">
      <c r="C735" s="91"/>
    </row>
    <row r="736" ht="15.75">
      <c r="C736" s="91"/>
    </row>
    <row r="737" ht="15.75">
      <c r="C737" s="91"/>
    </row>
    <row r="738" ht="15.75">
      <c r="C738" s="91"/>
    </row>
    <row r="739" ht="15.75">
      <c r="C739" s="91"/>
    </row>
    <row r="740" ht="15.75">
      <c r="C740" s="91"/>
    </row>
    <row r="741" ht="15.75">
      <c r="C741" s="91"/>
    </row>
    <row r="742" ht="15.75">
      <c r="C742" s="91"/>
    </row>
    <row r="743" ht="15.75">
      <c r="C743" s="91"/>
    </row>
    <row r="744" ht="15.75">
      <c r="C744" s="91"/>
    </row>
    <row r="745" ht="15.75">
      <c r="C745" s="91"/>
    </row>
    <row r="746" ht="15.75">
      <c r="C746" s="91"/>
    </row>
    <row r="747" ht="15.75">
      <c r="C747" s="91"/>
    </row>
    <row r="748" ht="15.75">
      <c r="C748" s="91"/>
    </row>
    <row r="749" ht="15.75">
      <c r="C749" s="91"/>
    </row>
    <row r="750" ht="15.75">
      <c r="C750" s="91"/>
    </row>
    <row r="751" ht="15.75">
      <c r="C751" s="91"/>
    </row>
    <row r="752" ht="15.75">
      <c r="C752" s="91"/>
    </row>
    <row r="753" ht="15.75">
      <c r="C753" s="91"/>
    </row>
    <row r="754" ht="15.75">
      <c r="C754" s="91"/>
    </row>
    <row r="755" ht="15.75">
      <c r="C755" s="91"/>
    </row>
    <row r="756" ht="15.75">
      <c r="C756" s="91"/>
    </row>
    <row r="757" ht="15.75">
      <c r="C757" s="91"/>
    </row>
    <row r="758" ht="15.75">
      <c r="C758" s="91"/>
    </row>
    <row r="759" ht="15.75">
      <c r="C759" s="91"/>
    </row>
    <row r="760" ht="15.75">
      <c r="C760" s="91"/>
    </row>
    <row r="761" ht="15.75">
      <c r="C761" s="91"/>
    </row>
    <row r="762" ht="15.75">
      <c r="C762" s="91"/>
    </row>
    <row r="763" ht="15.75">
      <c r="C763" s="91"/>
    </row>
    <row r="764" ht="15.75">
      <c r="C764" s="91"/>
    </row>
    <row r="765" ht="15.75">
      <c r="C765" s="91"/>
    </row>
    <row r="766" ht="15.75">
      <c r="C766" s="91"/>
    </row>
    <row r="767" ht="15.75">
      <c r="C767" s="91"/>
    </row>
    <row r="768" ht="15.75">
      <c r="C768" s="91"/>
    </row>
    <row r="769" ht="15.75">
      <c r="C769" s="91"/>
    </row>
    <row r="770" ht="15.75">
      <c r="C770" s="91"/>
    </row>
    <row r="771" ht="15.75">
      <c r="C771" s="91"/>
    </row>
    <row r="772" ht="15.75">
      <c r="C772" s="91"/>
    </row>
    <row r="773" ht="15.75">
      <c r="C773" s="91"/>
    </row>
    <row r="774" ht="15.75">
      <c r="C774" s="91"/>
    </row>
    <row r="775" ht="15.75">
      <c r="C775" s="91"/>
    </row>
    <row r="776" ht="15.75">
      <c r="C776" s="91"/>
    </row>
    <row r="777" ht="15.75">
      <c r="C777" s="91"/>
    </row>
    <row r="778" ht="15.75">
      <c r="C778" s="91"/>
    </row>
    <row r="779" ht="15.75">
      <c r="C779" s="91"/>
    </row>
    <row r="780" ht="15.75">
      <c r="C780" s="91"/>
    </row>
    <row r="781" ht="15.75">
      <c r="C781" s="91"/>
    </row>
    <row r="782" ht="15.75">
      <c r="C782" s="91"/>
    </row>
    <row r="783" ht="15.75">
      <c r="C783" s="91"/>
    </row>
    <row r="784" ht="15.75">
      <c r="C784" s="91"/>
    </row>
    <row r="785" ht="15.75">
      <c r="C785" s="91"/>
    </row>
    <row r="786" ht="15.75">
      <c r="C786" s="91"/>
    </row>
    <row r="787" ht="15.75">
      <c r="C787" s="91"/>
    </row>
    <row r="788" ht="15.75">
      <c r="C788" s="91"/>
    </row>
    <row r="789" ht="15.75">
      <c r="C789" s="91"/>
    </row>
    <row r="790" ht="15.75">
      <c r="C790" s="91"/>
    </row>
    <row r="791" ht="15.75">
      <c r="C791" s="91"/>
    </row>
    <row r="792" ht="15.75">
      <c r="C792" s="91"/>
    </row>
    <row r="793" ht="15.75">
      <c r="C793" s="91"/>
    </row>
    <row r="794" ht="15.75">
      <c r="C794" s="91"/>
    </row>
    <row r="795" ht="15.75">
      <c r="C795" s="91"/>
    </row>
    <row r="796" ht="15.75">
      <c r="C796" s="91"/>
    </row>
    <row r="797" ht="15.75">
      <c r="C797" s="91"/>
    </row>
    <row r="798" ht="15.75">
      <c r="C798" s="91"/>
    </row>
    <row r="799" ht="15.75">
      <c r="C799" s="91"/>
    </row>
    <row r="800" ht="15.75">
      <c r="C800" s="91"/>
    </row>
    <row r="801" ht="15.75">
      <c r="C801" s="91"/>
    </row>
    <row r="802" ht="15.75">
      <c r="C802" s="91"/>
    </row>
    <row r="803" ht="15.75">
      <c r="C803" s="91"/>
    </row>
    <row r="804" ht="15.75">
      <c r="C804" s="91"/>
    </row>
    <row r="805" ht="15.75">
      <c r="C805" s="91"/>
    </row>
    <row r="806" ht="15.75">
      <c r="C806" s="91"/>
    </row>
    <row r="807" ht="15.75">
      <c r="C807" s="91"/>
    </row>
    <row r="808" ht="15.75">
      <c r="C808" s="91"/>
    </row>
    <row r="809" ht="15.75">
      <c r="C809" s="91"/>
    </row>
    <row r="810" ht="15.75">
      <c r="C810" s="91"/>
    </row>
    <row r="811" ht="15.75">
      <c r="C811" s="91"/>
    </row>
    <row r="812" ht="15.75">
      <c r="C812" s="91"/>
    </row>
    <row r="813" ht="15.75">
      <c r="C813" s="91"/>
    </row>
    <row r="814" ht="15.75">
      <c r="C814" s="91"/>
    </row>
    <row r="815" ht="15.75">
      <c r="C815" s="91"/>
    </row>
    <row r="816" ht="15.75">
      <c r="C816" s="91"/>
    </row>
    <row r="817" ht="15.75">
      <c r="C817" s="91"/>
    </row>
    <row r="818" ht="15.75">
      <c r="C818" s="91"/>
    </row>
    <row r="819" ht="15.75">
      <c r="C819" s="91"/>
    </row>
    <row r="820" ht="15.75">
      <c r="C820" s="91"/>
    </row>
    <row r="821" ht="15.75">
      <c r="C821" s="91"/>
    </row>
    <row r="822" ht="15.75">
      <c r="C822" s="91"/>
    </row>
    <row r="823" ht="15.75">
      <c r="C823" s="91"/>
    </row>
    <row r="824" ht="15.75">
      <c r="C824" s="91"/>
    </row>
    <row r="825" ht="15.75">
      <c r="C825" s="91"/>
    </row>
    <row r="826" ht="15.75">
      <c r="C826" s="91"/>
    </row>
    <row r="827" ht="15.75">
      <c r="C827" s="91"/>
    </row>
    <row r="828" ht="15.75">
      <c r="C828" s="91"/>
    </row>
    <row r="829" ht="15.75">
      <c r="C829" s="91"/>
    </row>
    <row r="830" ht="15.75">
      <c r="C830" s="91"/>
    </row>
    <row r="831" ht="15.75">
      <c r="C831" s="91"/>
    </row>
    <row r="832" ht="15.75">
      <c r="C832" s="91"/>
    </row>
    <row r="833" ht="15.75">
      <c r="C833" s="91"/>
    </row>
    <row r="834" ht="15.75">
      <c r="C834" s="91"/>
    </row>
    <row r="835" ht="15.75">
      <c r="C835" s="91"/>
    </row>
    <row r="836" ht="15.75">
      <c r="C836" s="91"/>
    </row>
    <row r="837" ht="15.75">
      <c r="C837" s="91"/>
    </row>
    <row r="838" ht="15.75">
      <c r="C838" s="91"/>
    </row>
    <row r="839" ht="15.75">
      <c r="C839" s="91"/>
    </row>
    <row r="840" ht="15.75">
      <c r="C840" s="91"/>
    </row>
    <row r="841" ht="15.75">
      <c r="C841" s="91"/>
    </row>
    <row r="842" ht="15.75">
      <c r="C842" s="91"/>
    </row>
    <row r="843" ht="15.75">
      <c r="C843" s="91"/>
    </row>
    <row r="844" ht="15.75">
      <c r="C844" s="91"/>
    </row>
    <row r="845" ht="15.75">
      <c r="C845" s="91"/>
    </row>
    <row r="846" ht="15.75">
      <c r="C846" s="91"/>
    </row>
    <row r="847" ht="15.75">
      <c r="C847" s="91"/>
    </row>
    <row r="848" ht="15.75">
      <c r="C848" s="91"/>
    </row>
    <row r="849" ht="15.75">
      <c r="C849" s="91"/>
    </row>
    <row r="850" ht="15.75">
      <c r="C850" s="91"/>
    </row>
    <row r="851" ht="15.75">
      <c r="C851" s="91"/>
    </row>
    <row r="852" ht="15.75">
      <c r="C852" s="91"/>
    </row>
    <row r="853" ht="15.75">
      <c r="C853" s="91"/>
    </row>
    <row r="854" ht="15.75">
      <c r="C854" s="91"/>
    </row>
    <row r="855" ht="15.75">
      <c r="C855" s="91"/>
    </row>
    <row r="856" ht="15.75">
      <c r="C856" s="91"/>
    </row>
    <row r="857" ht="15.75">
      <c r="C857" s="91"/>
    </row>
    <row r="858" ht="15.75">
      <c r="C858" s="91"/>
    </row>
    <row r="859" ht="15.75">
      <c r="C859" s="91"/>
    </row>
    <row r="860" ht="15.75">
      <c r="C860" s="91"/>
    </row>
    <row r="861" ht="15.75">
      <c r="C861" s="91"/>
    </row>
    <row r="862" ht="15.75">
      <c r="C862" s="91"/>
    </row>
    <row r="863" ht="15.75">
      <c r="C863" s="91"/>
    </row>
    <row r="864" ht="15.75">
      <c r="C864" s="91"/>
    </row>
    <row r="865" ht="15.75">
      <c r="C865" s="91"/>
    </row>
    <row r="866" ht="15.75">
      <c r="C866" s="91"/>
    </row>
    <row r="867" ht="15.75">
      <c r="C867" s="91"/>
    </row>
    <row r="868" ht="15.75">
      <c r="C868" s="91"/>
    </row>
    <row r="869" ht="15.75">
      <c r="C869" s="91"/>
    </row>
    <row r="870" ht="15.75">
      <c r="C870" s="91"/>
    </row>
    <row r="871" ht="15.75">
      <c r="C871" s="91"/>
    </row>
    <row r="872" ht="15.75">
      <c r="C872" s="91"/>
    </row>
    <row r="873" ht="15.75">
      <c r="C873" s="91"/>
    </row>
    <row r="874" ht="15.75">
      <c r="C874" s="91"/>
    </row>
    <row r="875" ht="15.75">
      <c r="C875" s="91"/>
    </row>
    <row r="876" ht="15.75">
      <c r="C876" s="91"/>
    </row>
    <row r="877" ht="15.75">
      <c r="C877" s="91"/>
    </row>
    <row r="878" ht="15.75">
      <c r="C878" s="91"/>
    </row>
    <row r="879" ht="15.75">
      <c r="C879" s="91"/>
    </row>
    <row r="880" ht="15.75">
      <c r="C880" s="91"/>
    </row>
    <row r="881" ht="15.75">
      <c r="C881" s="91"/>
    </row>
    <row r="882" ht="15.75">
      <c r="C882" s="91"/>
    </row>
    <row r="883" ht="15.75">
      <c r="C883" s="91"/>
    </row>
    <row r="884" ht="15.75">
      <c r="C884" s="91"/>
    </row>
    <row r="885" ht="15.75">
      <c r="C885" s="91"/>
    </row>
    <row r="886" ht="15.75">
      <c r="C886" s="91"/>
    </row>
    <row r="887" ht="15.75">
      <c r="C887" s="91"/>
    </row>
    <row r="888" ht="15.75">
      <c r="C888" s="91"/>
    </row>
    <row r="889" ht="15.75">
      <c r="C889" s="91"/>
    </row>
    <row r="890" ht="15.75">
      <c r="C890" s="91"/>
    </row>
    <row r="891" ht="15.75">
      <c r="C891" s="91"/>
    </row>
    <row r="892" ht="15.75">
      <c r="C892" s="91"/>
    </row>
    <row r="893" ht="15.75">
      <c r="C893" s="91"/>
    </row>
    <row r="894" ht="15.75">
      <c r="C894" s="91"/>
    </row>
    <row r="895" ht="15.75">
      <c r="C895" s="91"/>
    </row>
    <row r="896" ht="15.75">
      <c r="C896" s="91"/>
    </row>
    <row r="897" ht="15.75">
      <c r="C897" s="91"/>
    </row>
    <row r="898" ht="15.75">
      <c r="C898" s="91"/>
    </row>
    <row r="899" ht="15.75">
      <c r="C899" s="91"/>
    </row>
    <row r="900" ht="15.75">
      <c r="C900" s="91"/>
    </row>
    <row r="901" ht="15.75">
      <c r="C901" s="91"/>
    </row>
    <row r="902" ht="15.75">
      <c r="C902" s="91"/>
    </row>
    <row r="903" ht="15.75">
      <c r="C903" s="91"/>
    </row>
    <row r="904" ht="15.75">
      <c r="C904" s="91"/>
    </row>
    <row r="905" ht="15.75">
      <c r="C905" s="91"/>
    </row>
    <row r="906" ht="15.75">
      <c r="C906" s="91"/>
    </row>
    <row r="907" ht="15.75">
      <c r="C907" s="91"/>
    </row>
    <row r="908" ht="15.75">
      <c r="C908" s="91"/>
    </row>
    <row r="909" ht="15.75">
      <c r="C909" s="91"/>
    </row>
    <row r="910" ht="15.75">
      <c r="C910" s="91"/>
    </row>
    <row r="911" ht="15.75">
      <c r="C911" s="91"/>
    </row>
    <row r="912" ht="15.75">
      <c r="C912" s="91"/>
    </row>
    <row r="913" ht="15.75">
      <c r="C913" s="91"/>
    </row>
    <row r="914" ht="15.75">
      <c r="C914" s="91"/>
    </row>
    <row r="915" ht="15.75">
      <c r="C915" s="91"/>
    </row>
    <row r="916" ht="15.75">
      <c r="C916" s="91"/>
    </row>
    <row r="917" ht="15.75">
      <c r="C917" s="91"/>
    </row>
    <row r="918" ht="15.75">
      <c r="C918" s="91"/>
    </row>
    <row r="919" ht="15.75">
      <c r="C919" s="91"/>
    </row>
    <row r="920" ht="15.75">
      <c r="C920" s="91"/>
    </row>
    <row r="921" ht="15.75">
      <c r="C921" s="91"/>
    </row>
    <row r="922" ht="15.75">
      <c r="C922" s="91"/>
    </row>
    <row r="923" ht="15.75">
      <c r="C923" s="91"/>
    </row>
    <row r="924" ht="15.75">
      <c r="C924" s="91"/>
    </row>
    <row r="925" ht="15.75">
      <c r="C925" s="91"/>
    </row>
    <row r="926" ht="15.75">
      <c r="C926" s="91"/>
    </row>
    <row r="927" ht="15.75">
      <c r="C927" s="91"/>
    </row>
    <row r="928" ht="15.75">
      <c r="C928" s="91"/>
    </row>
    <row r="929" ht="15.75">
      <c r="C929" s="91"/>
    </row>
    <row r="930" ht="15.75">
      <c r="C930" s="91"/>
    </row>
    <row r="931" ht="15.75">
      <c r="C931" s="91"/>
    </row>
    <row r="932" ht="15.75">
      <c r="C932" s="91"/>
    </row>
    <row r="933" ht="15.75">
      <c r="C933" s="91"/>
    </row>
    <row r="934" ht="15.75">
      <c r="C934" s="91"/>
    </row>
    <row r="935" ht="15.75">
      <c r="C935" s="91"/>
    </row>
    <row r="936" ht="15.75">
      <c r="C936" s="91"/>
    </row>
    <row r="937" ht="15.75">
      <c r="C937" s="91"/>
    </row>
    <row r="938" ht="15.75">
      <c r="C938" s="91"/>
    </row>
    <row r="939" ht="15.75">
      <c r="C939" s="91"/>
    </row>
    <row r="940" ht="15.75">
      <c r="C940" s="91"/>
    </row>
    <row r="941" ht="15.75">
      <c r="C941" s="91"/>
    </row>
    <row r="942" ht="15.75">
      <c r="C942" s="91"/>
    </row>
    <row r="943" ht="15.75">
      <c r="C943" s="91"/>
    </row>
    <row r="944" ht="15.75">
      <c r="C944" s="91"/>
    </row>
    <row r="945" ht="15.75">
      <c r="C945" s="91"/>
    </row>
    <row r="946" ht="15.75">
      <c r="C946" s="91"/>
    </row>
    <row r="947" ht="15.75">
      <c r="C947" s="91"/>
    </row>
    <row r="948" ht="15.75">
      <c r="C948" s="91"/>
    </row>
    <row r="949" ht="15.75">
      <c r="C949" s="91"/>
    </row>
    <row r="950" ht="15.75">
      <c r="C950" s="91"/>
    </row>
    <row r="951" ht="15.75">
      <c r="C951" s="91"/>
    </row>
    <row r="952" ht="15.75">
      <c r="C952" s="91"/>
    </row>
    <row r="953" ht="15.75">
      <c r="C953" s="91"/>
    </row>
    <row r="954" ht="15.75">
      <c r="C954" s="91"/>
    </row>
    <row r="955" ht="15.75">
      <c r="C955" s="91"/>
    </row>
    <row r="956" ht="15.75">
      <c r="C956" s="91"/>
    </row>
    <row r="957" ht="15.75">
      <c r="C957" s="91"/>
    </row>
    <row r="958" ht="15.75">
      <c r="C958" s="91"/>
    </row>
    <row r="959" ht="15.75">
      <c r="C959" s="91"/>
    </row>
  </sheetData>
  <sheetProtection/>
  <mergeCells count="12">
    <mergeCell ref="B1:C1"/>
    <mergeCell ref="B2:C2"/>
    <mergeCell ref="B3:C3"/>
    <mergeCell ref="B4:C4"/>
    <mergeCell ref="B13:C13"/>
    <mergeCell ref="B14:C14"/>
    <mergeCell ref="B6:C6"/>
    <mergeCell ref="B7:C7"/>
    <mergeCell ref="B8:C8"/>
    <mergeCell ref="B9:C9"/>
    <mergeCell ref="B11:C11"/>
    <mergeCell ref="B12:C12"/>
  </mergeCells>
  <printOptions/>
  <pageMargins left="1.141732283464567" right="0.7086614173228347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59"/>
  <sheetViews>
    <sheetView zoomScalePageLayoutView="0" workbookViewId="0" topLeftCell="A1">
      <selection activeCell="B4" sqref="B4:C4"/>
    </sheetView>
  </sheetViews>
  <sheetFormatPr defaultColWidth="9.00390625" defaultRowHeight="12.75"/>
  <cols>
    <col min="1" max="1" width="4.125" style="1" customWidth="1"/>
    <col min="2" max="2" width="58.25390625" style="1" customWidth="1"/>
    <col min="3" max="3" width="15.00390625" style="1" customWidth="1"/>
    <col min="4" max="4" width="9.125" style="1" customWidth="1"/>
    <col min="5" max="5" width="10.125" style="1" customWidth="1"/>
    <col min="6" max="6" width="14.125" style="1" customWidth="1"/>
    <col min="7" max="7" width="9.125" style="1" customWidth="1"/>
    <col min="8" max="8" width="12.625" style="1" customWidth="1"/>
    <col min="9" max="9" width="9.125" style="1" customWidth="1"/>
    <col min="10" max="16384" width="9.125" style="1" customWidth="1"/>
  </cols>
  <sheetData>
    <row r="1" spans="2:3" ht="18.75">
      <c r="B1" s="550" t="s">
        <v>948</v>
      </c>
      <c r="C1" s="550"/>
    </row>
    <row r="2" spans="2:3" ht="18.75">
      <c r="B2" s="550" t="s">
        <v>835</v>
      </c>
      <c r="C2" s="550"/>
    </row>
    <row r="3" spans="2:3" ht="18.75">
      <c r="B3" s="550" t="s">
        <v>171</v>
      </c>
      <c r="C3" s="550"/>
    </row>
    <row r="4" spans="2:3" ht="18.75">
      <c r="B4" s="550" t="s">
        <v>1142</v>
      </c>
      <c r="C4" s="550"/>
    </row>
    <row r="6" spans="2:7" ht="18.75">
      <c r="B6" s="550" t="s">
        <v>735</v>
      </c>
      <c r="C6" s="550"/>
      <c r="D6" s="71"/>
      <c r="E6" s="71"/>
      <c r="F6" s="6"/>
      <c r="G6" s="6"/>
    </row>
    <row r="7" spans="2:7" ht="18.75">
      <c r="B7" s="550" t="s">
        <v>835</v>
      </c>
      <c r="C7" s="550"/>
      <c r="D7" s="71"/>
      <c r="E7" s="71"/>
      <c r="F7" s="6"/>
      <c r="G7" s="6"/>
    </row>
    <row r="8" spans="2:7" ht="18.75">
      <c r="B8" s="550" t="s">
        <v>171</v>
      </c>
      <c r="C8" s="550"/>
      <c r="D8" s="71"/>
      <c r="E8" s="71"/>
      <c r="F8" s="6"/>
      <c r="G8" s="6"/>
    </row>
    <row r="9" spans="2:7" ht="18.75">
      <c r="B9" s="550" t="s">
        <v>844</v>
      </c>
      <c r="C9" s="550"/>
      <c r="D9" s="71"/>
      <c r="E9" s="71"/>
      <c r="F9" s="6"/>
      <c r="G9" s="6"/>
    </row>
    <row r="10" spans="2:3" ht="18.75">
      <c r="B10" s="43"/>
      <c r="C10" s="43"/>
    </row>
    <row r="11" spans="2:3" ht="18.75">
      <c r="B11" s="555" t="s">
        <v>761</v>
      </c>
      <c r="C11" s="555"/>
    </row>
    <row r="12" spans="2:3" ht="9" customHeight="1">
      <c r="B12" s="555"/>
      <c r="C12" s="555"/>
    </row>
    <row r="13" spans="2:3" ht="18.75">
      <c r="B13" s="585" t="s">
        <v>750</v>
      </c>
      <c r="C13" s="586"/>
    </row>
    <row r="14" spans="2:3" ht="147.75" customHeight="1">
      <c r="B14" s="587" t="s">
        <v>751</v>
      </c>
      <c r="C14" s="588"/>
    </row>
    <row r="15" spans="2:3" ht="18.75">
      <c r="B15" s="72"/>
      <c r="C15" s="73"/>
    </row>
    <row r="16" spans="2:3" ht="56.25">
      <c r="B16" s="74" t="s">
        <v>736</v>
      </c>
      <c r="C16" s="74" t="s">
        <v>172</v>
      </c>
    </row>
    <row r="17" spans="1:9" ht="18.75">
      <c r="A17" s="4"/>
      <c r="B17" s="75" t="s">
        <v>737</v>
      </c>
      <c r="C17" s="226">
        <f>SUM(C19:C28)</f>
        <v>60.279999999999994</v>
      </c>
      <c r="D17" s="4"/>
      <c r="E17" s="4"/>
      <c r="F17" s="4"/>
      <c r="G17" s="4"/>
      <c r="H17" s="143"/>
      <c r="I17" s="4"/>
    </row>
    <row r="18" spans="1:9" ht="18.75">
      <c r="A18" s="4"/>
      <c r="B18" s="72"/>
      <c r="C18" s="227"/>
      <c r="D18" s="4"/>
      <c r="E18" s="4"/>
      <c r="F18" s="4"/>
      <c r="G18" s="4"/>
      <c r="H18" s="4"/>
      <c r="I18" s="4"/>
    </row>
    <row r="19" spans="1:9" ht="18.75">
      <c r="A19" s="4"/>
      <c r="B19" s="76" t="s">
        <v>738</v>
      </c>
      <c r="C19" s="228">
        <v>6.028</v>
      </c>
      <c r="D19" s="4"/>
      <c r="E19" s="4"/>
      <c r="F19" s="4"/>
      <c r="G19" s="4"/>
      <c r="H19" s="4"/>
      <c r="I19" s="4"/>
    </row>
    <row r="20" spans="1:9" ht="18.75">
      <c r="A20" s="4"/>
      <c r="B20" s="76" t="s">
        <v>739</v>
      </c>
      <c r="C20" s="228">
        <v>6.028</v>
      </c>
      <c r="D20" s="4"/>
      <c r="E20" s="4"/>
      <c r="F20" s="4"/>
      <c r="G20" s="4"/>
      <c r="H20" s="4"/>
      <c r="I20" s="4"/>
    </row>
    <row r="21" spans="1:9" ht="18.75">
      <c r="A21" s="4"/>
      <c r="B21" s="76" t="s">
        <v>740</v>
      </c>
      <c r="C21" s="228">
        <v>6.028</v>
      </c>
      <c r="D21" s="4"/>
      <c r="E21" s="4"/>
      <c r="F21" s="4"/>
      <c r="G21" s="4"/>
      <c r="H21" s="4"/>
      <c r="I21" s="4"/>
    </row>
    <row r="22" spans="1:9" ht="18.75">
      <c r="A22" s="4"/>
      <c r="B22" s="76" t="s">
        <v>741</v>
      </c>
      <c r="C22" s="228">
        <v>6.028</v>
      </c>
      <c r="D22" s="4"/>
      <c r="E22" s="4"/>
      <c r="F22" s="4"/>
      <c r="G22" s="4"/>
      <c r="H22" s="4"/>
      <c r="I22" s="4"/>
    </row>
    <row r="23" spans="1:9" ht="18.75">
      <c r="A23" s="4"/>
      <c r="B23" s="76" t="s">
        <v>742</v>
      </c>
      <c r="C23" s="228">
        <v>6.028</v>
      </c>
      <c r="D23" s="4"/>
      <c r="E23" s="4"/>
      <c r="F23" s="4"/>
      <c r="G23" s="4"/>
      <c r="H23" s="4"/>
      <c r="I23" s="4"/>
    </row>
    <row r="24" spans="1:9" ht="18.75">
      <c r="A24" s="4"/>
      <c r="B24" s="76" t="s">
        <v>744</v>
      </c>
      <c r="C24" s="228">
        <v>6.028</v>
      </c>
      <c r="D24" s="4"/>
      <c r="E24" s="4"/>
      <c r="F24" s="4"/>
      <c r="G24" s="4"/>
      <c r="H24" s="4"/>
      <c r="I24" s="4"/>
    </row>
    <row r="25" spans="1:9" ht="18.75">
      <c r="A25" s="4"/>
      <c r="B25" s="76" t="s">
        <v>743</v>
      </c>
      <c r="C25" s="228">
        <v>6.028</v>
      </c>
      <c r="D25" s="4"/>
      <c r="E25" s="4"/>
      <c r="F25" s="4"/>
      <c r="G25" s="4"/>
      <c r="H25" s="4"/>
      <c r="I25" s="4"/>
    </row>
    <row r="26" spans="1:9" ht="18.75">
      <c r="A26" s="4"/>
      <c r="B26" s="141" t="s">
        <v>745</v>
      </c>
      <c r="C26" s="228">
        <v>6.028</v>
      </c>
      <c r="D26" s="4"/>
      <c r="E26" s="4"/>
      <c r="F26" s="4"/>
      <c r="G26" s="4"/>
      <c r="H26" s="4"/>
      <c r="I26" s="4"/>
    </row>
    <row r="27" spans="1:9" ht="18.75">
      <c r="A27" s="4"/>
      <c r="B27" s="141" t="s">
        <v>746</v>
      </c>
      <c r="C27" s="228">
        <v>6.028</v>
      </c>
      <c r="D27" s="4"/>
      <c r="E27" s="4"/>
      <c r="F27" s="4"/>
      <c r="G27" s="4"/>
      <c r="H27" s="4"/>
      <c r="I27" s="4"/>
    </row>
    <row r="28" spans="1:9" ht="18.75">
      <c r="A28" s="4"/>
      <c r="B28" s="141" t="s">
        <v>747</v>
      </c>
      <c r="C28" s="228">
        <v>6.028</v>
      </c>
      <c r="D28" s="4"/>
      <c r="E28" s="4"/>
      <c r="F28" s="4"/>
      <c r="G28" s="4"/>
      <c r="H28" s="4"/>
      <c r="I28" s="4"/>
    </row>
    <row r="29" spans="1:9" ht="18.75">
      <c r="A29" s="4"/>
      <c r="B29" s="141"/>
      <c r="C29" s="77"/>
      <c r="D29" s="4"/>
      <c r="E29" s="5"/>
      <c r="F29" s="4"/>
      <c r="G29" s="4"/>
      <c r="H29" s="4"/>
      <c r="I29" s="4"/>
    </row>
    <row r="30" spans="1:9" ht="18.75">
      <c r="A30" s="4"/>
      <c r="B30" s="141"/>
      <c r="C30" s="78"/>
      <c r="D30" s="4"/>
      <c r="E30" s="4"/>
      <c r="F30" s="4"/>
      <c r="G30" s="4"/>
      <c r="H30" s="4"/>
      <c r="I30" s="4"/>
    </row>
    <row r="31" spans="1:9" ht="15.75">
      <c r="A31" s="4"/>
      <c r="B31" s="142"/>
      <c r="C31" s="80"/>
      <c r="D31" s="4"/>
      <c r="E31" s="4"/>
      <c r="F31" s="4"/>
      <c r="G31" s="4"/>
      <c r="H31" s="4"/>
      <c r="I31" s="4"/>
    </row>
    <row r="32" spans="1:9" ht="15.75">
      <c r="A32" s="4"/>
      <c r="B32" s="142"/>
      <c r="C32" s="81"/>
      <c r="D32" s="4"/>
      <c r="E32" s="4"/>
      <c r="F32" s="4"/>
      <c r="G32" s="4"/>
      <c r="H32" s="4"/>
      <c r="I32" s="4"/>
    </row>
    <row r="33" spans="1:9" ht="15.75">
      <c r="A33" s="4"/>
      <c r="B33" s="142"/>
      <c r="C33" s="81"/>
      <c r="D33" s="4"/>
      <c r="E33" s="4"/>
      <c r="F33" s="4"/>
      <c r="G33" s="4"/>
      <c r="H33" s="4"/>
      <c r="I33" s="4"/>
    </row>
    <row r="34" spans="1:9" ht="15.75">
      <c r="A34" s="4"/>
      <c r="B34" s="142"/>
      <c r="C34" s="81"/>
      <c r="D34" s="4"/>
      <c r="E34" s="4"/>
      <c r="F34" s="4"/>
      <c r="G34" s="4"/>
      <c r="H34" s="4"/>
      <c r="I34" s="4"/>
    </row>
    <row r="35" spans="1:9" ht="15.75">
      <c r="A35" s="4"/>
      <c r="B35" s="142"/>
      <c r="C35" s="81"/>
      <c r="D35" s="4"/>
      <c r="E35" s="4"/>
      <c r="F35" s="4"/>
      <c r="G35" s="4"/>
      <c r="H35" s="4"/>
      <c r="I35" s="4"/>
    </row>
    <row r="36" spans="2:3" ht="15.75">
      <c r="B36" s="79"/>
      <c r="C36" s="81"/>
    </row>
    <row r="37" spans="2:3" ht="15.75">
      <c r="B37" s="82"/>
      <c r="C37" s="81"/>
    </row>
    <row r="38" spans="2:3" ht="15.75">
      <c r="B38" s="82"/>
      <c r="C38" s="83"/>
    </row>
    <row r="39" spans="2:3" ht="15.75">
      <c r="B39" s="79"/>
      <c r="C39" s="84"/>
    </row>
    <row r="40" spans="2:3" ht="15.75">
      <c r="B40" s="85"/>
      <c r="C40" s="81"/>
    </row>
    <row r="41" spans="2:3" ht="15.75">
      <c r="B41" s="86"/>
      <c r="C41" s="87"/>
    </row>
    <row r="42" spans="2:3" ht="15.75">
      <c r="B42" s="86"/>
      <c r="C42" s="87"/>
    </row>
    <row r="43" spans="2:3" ht="15.75">
      <c r="B43" s="86"/>
      <c r="C43" s="87"/>
    </row>
    <row r="44" spans="2:3" ht="15.75">
      <c r="B44" s="86"/>
      <c r="C44" s="87"/>
    </row>
    <row r="45" spans="2:3" ht="15.75">
      <c r="B45" s="86"/>
      <c r="C45" s="87"/>
    </row>
    <row r="46" spans="2:3" ht="15.75">
      <c r="B46" s="86"/>
      <c r="C46" s="87"/>
    </row>
    <row r="47" spans="2:3" ht="15.75">
      <c r="B47" s="86"/>
      <c r="C47" s="87"/>
    </row>
    <row r="48" spans="2:3" ht="15.75">
      <c r="B48" s="88"/>
      <c r="C48" s="87"/>
    </row>
    <row r="49" spans="2:3" ht="15.75">
      <c r="B49" s="89"/>
      <c r="C49" s="90"/>
    </row>
    <row r="50" ht="15.75">
      <c r="C50" s="91"/>
    </row>
    <row r="51" ht="15.75">
      <c r="C51" s="91"/>
    </row>
    <row r="52" ht="15.75">
      <c r="C52" s="91"/>
    </row>
    <row r="53" ht="15.75">
      <c r="C53" s="91"/>
    </row>
    <row r="54" ht="15.75">
      <c r="C54" s="91"/>
    </row>
    <row r="55" ht="15.75">
      <c r="C55" s="91"/>
    </row>
    <row r="56" ht="15.75">
      <c r="C56" s="91"/>
    </row>
    <row r="57" ht="15.75">
      <c r="C57" s="91"/>
    </row>
    <row r="58" ht="15.75">
      <c r="C58" s="91"/>
    </row>
    <row r="59" ht="15.75">
      <c r="C59" s="91"/>
    </row>
    <row r="60" ht="15.75">
      <c r="C60" s="91"/>
    </row>
    <row r="61" ht="15.75">
      <c r="C61" s="91"/>
    </row>
    <row r="62" ht="15.75">
      <c r="C62" s="91"/>
    </row>
    <row r="63" ht="15.75">
      <c r="C63" s="91"/>
    </row>
    <row r="64" ht="15.75">
      <c r="C64" s="91"/>
    </row>
    <row r="65" ht="15.75">
      <c r="C65" s="91"/>
    </row>
    <row r="66" ht="15.75">
      <c r="C66" s="91"/>
    </row>
    <row r="67" ht="15.75">
      <c r="C67" s="91"/>
    </row>
    <row r="68" ht="15.75">
      <c r="C68" s="91"/>
    </row>
    <row r="69" ht="15.75">
      <c r="C69" s="91"/>
    </row>
    <row r="70" ht="15.75">
      <c r="C70" s="91"/>
    </row>
    <row r="71" ht="15.75">
      <c r="C71" s="91"/>
    </row>
    <row r="72" ht="15.75">
      <c r="C72" s="91"/>
    </row>
    <row r="73" ht="15.75">
      <c r="C73" s="91"/>
    </row>
    <row r="74" ht="15.75">
      <c r="C74" s="91"/>
    </row>
    <row r="75" ht="15.75">
      <c r="C75" s="91"/>
    </row>
    <row r="76" ht="15.75">
      <c r="C76" s="91"/>
    </row>
    <row r="77" ht="15.75">
      <c r="C77" s="91"/>
    </row>
    <row r="78" ht="15.75">
      <c r="C78" s="91"/>
    </row>
    <row r="79" ht="15.75">
      <c r="C79" s="91"/>
    </row>
    <row r="80" ht="15.75">
      <c r="C80" s="91"/>
    </row>
    <row r="81" ht="15.75">
      <c r="C81" s="91"/>
    </row>
    <row r="82" ht="15.75">
      <c r="C82" s="91"/>
    </row>
    <row r="83" ht="15.75">
      <c r="C83" s="91"/>
    </row>
    <row r="84" ht="15.75">
      <c r="C84" s="91"/>
    </row>
    <row r="85" ht="15.75">
      <c r="C85" s="91"/>
    </row>
    <row r="86" ht="15.75">
      <c r="C86" s="91"/>
    </row>
    <row r="87" ht="15.75">
      <c r="C87" s="91"/>
    </row>
    <row r="88" ht="15.75">
      <c r="C88" s="91"/>
    </row>
    <row r="89" ht="15.75">
      <c r="C89" s="91"/>
    </row>
    <row r="90" ht="15.75">
      <c r="C90" s="91"/>
    </row>
    <row r="91" ht="15.75">
      <c r="C91" s="91"/>
    </row>
    <row r="92" ht="15.75">
      <c r="C92" s="91"/>
    </row>
    <row r="93" ht="15.75">
      <c r="C93" s="91"/>
    </row>
    <row r="94" ht="15.75">
      <c r="C94" s="91"/>
    </row>
    <row r="95" ht="15.75">
      <c r="C95" s="91"/>
    </row>
    <row r="96" ht="15.75">
      <c r="C96" s="91"/>
    </row>
    <row r="97" ht="15.75">
      <c r="C97" s="91"/>
    </row>
    <row r="98" ht="15.75">
      <c r="C98" s="91"/>
    </row>
    <row r="99" ht="15.75">
      <c r="C99" s="91"/>
    </row>
    <row r="100" ht="15.75">
      <c r="C100" s="91"/>
    </row>
    <row r="101" ht="15.75">
      <c r="C101" s="91"/>
    </row>
    <row r="102" ht="15.75">
      <c r="C102" s="91"/>
    </row>
    <row r="103" ht="15.75">
      <c r="C103" s="91"/>
    </row>
    <row r="104" ht="15.75">
      <c r="C104" s="91"/>
    </row>
    <row r="105" ht="15.75">
      <c r="C105" s="91"/>
    </row>
    <row r="106" ht="15.75">
      <c r="C106" s="91"/>
    </row>
    <row r="107" ht="15.75">
      <c r="C107" s="91"/>
    </row>
    <row r="108" ht="15.75">
      <c r="C108" s="91"/>
    </row>
    <row r="109" ht="15.75">
      <c r="C109" s="91"/>
    </row>
    <row r="110" ht="15.75">
      <c r="C110" s="91"/>
    </row>
    <row r="111" ht="15.75">
      <c r="C111" s="91"/>
    </row>
    <row r="112" ht="15.75">
      <c r="C112" s="91"/>
    </row>
    <row r="113" ht="15.75">
      <c r="C113" s="91"/>
    </row>
    <row r="114" ht="15.75">
      <c r="C114" s="91"/>
    </row>
    <row r="115" ht="15.75">
      <c r="C115" s="91"/>
    </row>
    <row r="116" ht="15.75">
      <c r="C116" s="91"/>
    </row>
    <row r="117" ht="15.75">
      <c r="C117" s="91"/>
    </row>
    <row r="118" ht="15.75">
      <c r="C118" s="91"/>
    </row>
    <row r="119" ht="15.75">
      <c r="C119" s="91"/>
    </row>
    <row r="120" ht="15.75">
      <c r="C120" s="91"/>
    </row>
    <row r="121" ht="15.75">
      <c r="C121" s="91"/>
    </row>
    <row r="122" ht="15.75">
      <c r="C122" s="91"/>
    </row>
    <row r="123" ht="15.75">
      <c r="C123" s="91"/>
    </row>
    <row r="124" ht="15.75">
      <c r="C124" s="91"/>
    </row>
    <row r="125" ht="15.75">
      <c r="C125" s="91"/>
    </row>
    <row r="126" ht="15.75">
      <c r="C126" s="91"/>
    </row>
    <row r="127" ht="15.75">
      <c r="C127" s="91"/>
    </row>
    <row r="128" ht="15.75">
      <c r="C128" s="91"/>
    </row>
    <row r="129" ht="15.75">
      <c r="C129" s="91"/>
    </row>
    <row r="130" ht="15.75">
      <c r="C130" s="91"/>
    </row>
    <row r="131" ht="15.75">
      <c r="C131" s="91"/>
    </row>
    <row r="132" ht="15.75">
      <c r="C132" s="91"/>
    </row>
    <row r="133" ht="15.75">
      <c r="C133" s="91"/>
    </row>
    <row r="134" ht="15.75">
      <c r="C134" s="91"/>
    </row>
    <row r="135" ht="15.75">
      <c r="C135" s="91"/>
    </row>
    <row r="136" ht="15.75">
      <c r="C136" s="91"/>
    </row>
    <row r="137" ht="15.75">
      <c r="C137" s="91"/>
    </row>
    <row r="138" ht="15.75">
      <c r="C138" s="91"/>
    </row>
    <row r="139" ht="15.75">
      <c r="C139" s="91"/>
    </row>
    <row r="140" ht="15.75">
      <c r="C140" s="91"/>
    </row>
    <row r="141" ht="15.75">
      <c r="C141" s="91"/>
    </row>
    <row r="142" ht="15.75">
      <c r="C142" s="91"/>
    </row>
    <row r="143" ht="15.75">
      <c r="C143" s="91"/>
    </row>
    <row r="144" ht="15.75">
      <c r="C144" s="91"/>
    </row>
    <row r="145" ht="15.75">
      <c r="C145" s="91"/>
    </row>
    <row r="146" ht="15.75">
      <c r="C146" s="91"/>
    </row>
    <row r="147" ht="15.75">
      <c r="C147" s="91"/>
    </row>
    <row r="148" ht="15.75">
      <c r="C148" s="91"/>
    </row>
    <row r="149" ht="15.75">
      <c r="C149" s="91"/>
    </row>
    <row r="150" ht="15.75">
      <c r="C150" s="91"/>
    </row>
    <row r="151" ht="15.75">
      <c r="C151" s="91"/>
    </row>
    <row r="152" ht="15.75">
      <c r="C152" s="91"/>
    </row>
    <row r="153" ht="15.75">
      <c r="C153" s="91"/>
    </row>
    <row r="154" ht="15.75">
      <c r="C154" s="91"/>
    </row>
    <row r="155" ht="15.75">
      <c r="C155" s="91"/>
    </row>
    <row r="156" ht="15.75">
      <c r="C156" s="91"/>
    </row>
    <row r="157" ht="15.75">
      <c r="C157" s="91"/>
    </row>
    <row r="158" ht="15.75">
      <c r="C158" s="91"/>
    </row>
    <row r="159" ht="15.75">
      <c r="C159" s="91"/>
    </row>
    <row r="160" ht="15.75">
      <c r="C160" s="91"/>
    </row>
    <row r="161" ht="15.75">
      <c r="C161" s="91"/>
    </row>
    <row r="162" ht="15.75">
      <c r="C162" s="91"/>
    </row>
    <row r="163" ht="15.75">
      <c r="C163" s="91"/>
    </row>
    <row r="164" ht="15.75">
      <c r="C164" s="91"/>
    </row>
    <row r="165" ht="15.75">
      <c r="C165" s="91"/>
    </row>
    <row r="166" ht="15.75">
      <c r="C166" s="91"/>
    </row>
    <row r="167" ht="15.75">
      <c r="C167" s="91"/>
    </row>
    <row r="168" ht="15.75">
      <c r="C168" s="91"/>
    </row>
    <row r="169" ht="15.75">
      <c r="C169" s="91"/>
    </row>
    <row r="170" ht="15.75">
      <c r="C170" s="91"/>
    </row>
    <row r="171" ht="15.75">
      <c r="C171" s="91"/>
    </row>
    <row r="172" ht="15.75">
      <c r="C172" s="91"/>
    </row>
    <row r="173" ht="15.75">
      <c r="C173" s="91"/>
    </row>
    <row r="174" ht="15.75">
      <c r="C174" s="91"/>
    </row>
    <row r="175" ht="15.75">
      <c r="C175" s="91"/>
    </row>
    <row r="176" ht="15.75">
      <c r="C176" s="91"/>
    </row>
    <row r="177" ht="15.75">
      <c r="C177" s="91"/>
    </row>
    <row r="178" ht="15.75">
      <c r="C178" s="91"/>
    </row>
    <row r="179" ht="15.75">
      <c r="C179" s="91"/>
    </row>
    <row r="180" ht="15.75">
      <c r="C180" s="91"/>
    </row>
    <row r="181" ht="15.75">
      <c r="C181" s="91"/>
    </row>
    <row r="182" ht="15.75">
      <c r="C182" s="91"/>
    </row>
    <row r="183" ht="15.75">
      <c r="C183" s="91"/>
    </row>
    <row r="184" ht="15.75">
      <c r="C184" s="91"/>
    </row>
    <row r="185" ht="15.75">
      <c r="C185" s="91"/>
    </row>
    <row r="186" ht="15.75">
      <c r="C186" s="91"/>
    </row>
    <row r="187" ht="15.75">
      <c r="C187" s="91"/>
    </row>
    <row r="188" ht="15.75">
      <c r="C188" s="91"/>
    </row>
    <row r="189" ht="15.75">
      <c r="C189" s="91"/>
    </row>
    <row r="190" ht="15.75">
      <c r="C190" s="91"/>
    </row>
    <row r="191" ht="15.75">
      <c r="C191" s="91"/>
    </row>
    <row r="192" ht="15.75">
      <c r="C192" s="91"/>
    </row>
    <row r="193" ht="15.75">
      <c r="C193" s="91"/>
    </row>
    <row r="194" ht="15.75">
      <c r="C194" s="91"/>
    </row>
    <row r="195" ht="15.75">
      <c r="C195" s="91"/>
    </row>
    <row r="196" ht="15.75">
      <c r="C196" s="91"/>
    </row>
    <row r="197" ht="15.75">
      <c r="C197" s="91"/>
    </row>
    <row r="198" ht="15.75">
      <c r="C198" s="91"/>
    </row>
    <row r="199" ht="15.75">
      <c r="C199" s="91"/>
    </row>
    <row r="200" ht="15.75">
      <c r="C200" s="91"/>
    </row>
    <row r="201" ht="15.75">
      <c r="C201" s="91"/>
    </row>
    <row r="202" ht="15.75">
      <c r="C202" s="91"/>
    </row>
    <row r="203" ht="15.75">
      <c r="C203" s="91"/>
    </row>
    <row r="204" ht="15.75">
      <c r="C204" s="91"/>
    </row>
    <row r="205" ht="15.75">
      <c r="C205" s="91"/>
    </row>
    <row r="206" ht="15.75">
      <c r="C206" s="91"/>
    </row>
    <row r="207" ht="15.75">
      <c r="C207" s="91"/>
    </row>
    <row r="208" ht="15.75">
      <c r="C208" s="91"/>
    </row>
    <row r="209" ht="15.75">
      <c r="C209" s="91"/>
    </row>
    <row r="210" ht="15.75">
      <c r="C210" s="91"/>
    </row>
    <row r="211" ht="15.75">
      <c r="C211" s="91"/>
    </row>
    <row r="212" ht="15.75">
      <c r="C212" s="91"/>
    </row>
    <row r="213" ht="15.75">
      <c r="C213" s="91"/>
    </row>
    <row r="214" ht="15.75">
      <c r="C214" s="91"/>
    </row>
    <row r="215" ht="15.75">
      <c r="C215" s="91"/>
    </row>
    <row r="216" ht="15.75">
      <c r="C216" s="91"/>
    </row>
    <row r="217" ht="15.75">
      <c r="C217" s="91"/>
    </row>
    <row r="218" ht="15.75">
      <c r="C218" s="91"/>
    </row>
    <row r="219" ht="15.75">
      <c r="C219" s="91"/>
    </row>
    <row r="220" ht="15.75">
      <c r="C220" s="91"/>
    </row>
    <row r="221" ht="15.75">
      <c r="C221" s="91"/>
    </row>
    <row r="222" ht="15.75">
      <c r="C222" s="91"/>
    </row>
    <row r="223" ht="15.75">
      <c r="C223" s="91"/>
    </row>
    <row r="224" ht="15.75">
      <c r="C224" s="91"/>
    </row>
    <row r="225" ht="15.75">
      <c r="C225" s="91"/>
    </row>
    <row r="226" ht="15.75">
      <c r="C226" s="91"/>
    </row>
    <row r="227" ht="15.75">
      <c r="C227" s="91"/>
    </row>
    <row r="228" ht="15.75">
      <c r="C228" s="91"/>
    </row>
    <row r="229" ht="15.75">
      <c r="C229" s="91"/>
    </row>
    <row r="230" ht="15.75">
      <c r="C230" s="91"/>
    </row>
    <row r="231" ht="15.75">
      <c r="C231" s="91"/>
    </row>
    <row r="232" ht="15.75">
      <c r="C232" s="91"/>
    </row>
    <row r="233" ht="15.75">
      <c r="C233" s="91"/>
    </row>
    <row r="234" ht="15.75">
      <c r="C234" s="91"/>
    </row>
    <row r="235" ht="15.75">
      <c r="C235" s="91"/>
    </row>
    <row r="236" ht="15.75">
      <c r="C236" s="91"/>
    </row>
    <row r="237" ht="15.75">
      <c r="C237" s="91"/>
    </row>
    <row r="238" ht="15.75">
      <c r="C238" s="91"/>
    </row>
    <row r="239" ht="15.75">
      <c r="C239" s="91"/>
    </row>
    <row r="240" ht="15.75">
      <c r="C240" s="91"/>
    </row>
    <row r="241" ht="15.75">
      <c r="C241" s="91"/>
    </row>
    <row r="242" ht="15.75">
      <c r="C242" s="91"/>
    </row>
    <row r="243" ht="15.75">
      <c r="C243" s="91"/>
    </row>
    <row r="244" ht="15.75">
      <c r="C244" s="91"/>
    </row>
    <row r="245" ht="15.75">
      <c r="C245" s="91"/>
    </row>
    <row r="246" ht="15.75">
      <c r="C246" s="91"/>
    </row>
    <row r="247" ht="15.75">
      <c r="C247" s="91"/>
    </row>
    <row r="248" ht="15.75">
      <c r="C248" s="91"/>
    </row>
    <row r="249" ht="15.75">
      <c r="C249" s="91"/>
    </row>
    <row r="250" ht="15.75">
      <c r="C250" s="91"/>
    </row>
    <row r="251" ht="15.75">
      <c r="C251" s="91"/>
    </row>
    <row r="252" ht="15.75">
      <c r="C252" s="91"/>
    </row>
    <row r="253" ht="15.75">
      <c r="C253" s="91"/>
    </row>
    <row r="254" ht="15.75">
      <c r="C254" s="91"/>
    </row>
    <row r="255" ht="15.75">
      <c r="C255" s="91"/>
    </row>
    <row r="256" ht="15.75">
      <c r="C256" s="91"/>
    </row>
    <row r="257" ht="15.75">
      <c r="C257" s="91"/>
    </row>
    <row r="258" ht="15.75">
      <c r="C258" s="91"/>
    </row>
    <row r="259" ht="15.75">
      <c r="C259" s="91"/>
    </row>
    <row r="260" ht="15.75">
      <c r="C260" s="91"/>
    </row>
    <row r="261" ht="15.75">
      <c r="C261" s="91"/>
    </row>
    <row r="262" ht="15.75">
      <c r="C262" s="91"/>
    </row>
    <row r="263" ht="15.75">
      <c r="C263" s="91"/>
    </row>
    <row r="264" ht="15.75">
      <c r="C264" s="91"/>
    </row>
    <row r="265" ht="15.75">
      <c r="C265" s="91"/>
    </row>
    <row r="266" ht="15.75">
      <c r="C266" s="91"/>
    </row>
    <row r="267" ht="15.75">
      <c r="C267" s="91"/>
    </row>
    <row r="268" ht="15.75">
      <c r="C268" s="91"/>
    </row>
    <row r="269" ht="15.75">
      <c r="C269" s="91"/>
    </row>
    <row r="270" ht="15.75">
      <c r="C270" s="91"/>
    </row>
    <row r="271" ht="15.75">
      <c r="C271" s="91"/>
    </row>
    <row r="272" ht="15.75">
      <c r="C272" s="91"/>
    </row>
    <row r="273" ht="15.75">
      <c r="C273" s="91"/>
    </row>
    <row r="274" ht="15.75">
      <c r="C274" s="91"/>
    </row>
    <row r="275" ht="15.75">
      <c r="C275" s="91"/>
    </row>
    <row r="276" ht="15.75">
      <c r="C276" s="91"/>
    </row>
    <row r="277" ht="15.75">
      <c r="C277" s="91"/>
    </row>
    <row r="278" ht="15.75">
      <c r="C278" s="91"/>
    </row>
    <row r="279" ht="15.75">
      <c r="C279" s="91"/>
    </row>
    <row r="280" ht="15.75">
      <c r="C280" s="91"/>
    </row>
    <row r="281" ht="15.75">
      <c r="C281" s="91"/>
    </row>
    <row r="282" ht="15.75">
      <c r="C282" s="91"/>
    </row>
    <row r="283" ht="15.75">
      <c r="C283" s="91"/>
    </row>
    <row r="284" ht="15.75">
      <c r="C284" s="91"/>
    </row>
    <row r="285" ht="15.75">
      <c r="C285" s="91"/>
    </row>
    <row r="286" ht="15.75">
      <c r="C286" s="91"/>
    </row>
    <row r="287" ht="15.75">
      <c r="C287" s="91"/>
    </row>
    <row r="288" ht="15.75">
      <c r="C288" s="91"/>
    </row>
    <row r="289" ht="15.75">
      <c r="C289" s="91"/>
    </row>
    <row r="290" ht="15.75">
      <c r="C290" s="91"/>
    </row>
    <row r="291" ht="15.75">
      <c r="C291" s="91"/>
    </row>
    <row r="292" ht="15.75">
      <c r="C292" s="91"/>
    </row>
    <row r="293" ht="15.75">
      <c r="C293" s="91"/>
    </row>
    <row r="294" ht="15.75">
      <c r="C294" s="91"/>
    </row>
    <row r="295" ht="15.75">
      <c r="C295" s="91"/>
    </row>
    <row r="296" ht="15.75">
      <c r="C296" s="91"/>
    </row>
    <row r="297" ht="15.75">
      <c r="C297" s="91"/>
    </row>
    <row r="298" ht="15.75">
      <c r="C298" s="91"/>
    </row>
    <row r="299" ht="15.75">
      <c r="C299" s="91"/>
    </row>
    <row r="300" ht="15.75">
      <c r="C300" s="91"/>
    </row>
    <row r="301" ht="15.75">
      <c r="C301" s="91"/>
    </row>
    <row r="302" ht="15.75">
      <c r="C302" s="91"/>
    </row>
    <row r="303" ht="15.75">
      <c r="C303" s="91"/>
    </row>
    <row r="304" ht="15.75">
      <c r="C304" s="91"/>
    </row>
    <row r="305" ht="15.75">
      <c r="C305" s="91"/>
    </row>
    <row r="306" ht="15.75">
      <c r="C306" s="91"/>
    </row>
    <row r="307" ht="15.75">
      <c r="C307" s="91"/>
    </row>
    <row r="308" ht="15.75">
      <c r="C308" s="91"/>
    </row>
    <row r="309" ht="15.75">
      <c r="C309" s="91"/>
    </row>
    <row r="310" ht="15.75">
      <c r="C310" s="91"/>
    </row>
    <row r="311" ht="15.75">
      <c r="C311" s="91"/>
    </row>
    <row r="312" ht="15.75">
      <c r="C312" s="91"/>
    </row>
    <row r="313" ht="15.75">
      <c r="C313" s="91"/>
    </row>
    <row r="314" ht="15.75">
      <c r="C314" s="91"/>
    </row>
    <row r="315" ht="15.75">
      <c r="C315" s="91"/>
    </row>
    <row r="316" ht="15.75">
      <c r="C316" s="91"/>
    </row>
    <row r="317" ht="15.75">
      <c r="C317" s="91"/>
    </row>
    <row r="318" ht="15.75">
      <c r="C318" s="91"/>
    </row>
    <row r="319" ht="15.75">
      <c r="C319" s="91"/>
    </row>
    <row r="320" ht="15.75">
      <c r="C320" s="91"/>
    </row>
    <row r="321" ht="15.75">
      <c r="C321" s="91"/>
    </row>
    <row r="322" ht="15.75">
      <c r="C322" s="91"/>
    </row>
    <row r="323" ht="15.75">
      <c r="C323" s="91"/>
    </row>
    <row r="324" ht="15.75">
      <c r="C324" s="91"/>
    </row>
    <row r="325" ht="15.75">
      <c r="C325" s="91"/>
    </row>
    <row r="326" ht="15.75">
      <c r="C326" s="91"/>
    </row>
    <row r="327" ht="15.75">
      <c r="C327" s="91"/>
    </row>
    <row r="328" ht="15.75">
      <c r="C328" s="91"/>
    </row>
    <row r="329" ht="15.75">
      <c r="C329" s="91"/>
    </row>
    <row r="330" ht="15.75">
      <c r="C330" s="91"/>
    </row>
    <row r="331" ht="15.75">
      <c r="C331" s="91"/>
    </row>
    <row r="332" ht="15.75">
      <c r="C332" s="91"/>
    </row>
    <row r="333" ht="15.75">
      <c r="C333" s="91"/>
    </row>
    <row r="334" ht="15.75">
      <c r="C334" s="91"/>
    </row>
    <row r="335" ht="15.75">
      <c r="C335" s="91"/>
    </row>
    <row r="336" ht="15.75">
      <c r="C336" s="91"/>
    </row>
    <row r="337" ht="15.75">
      <c r="C337" s="91"/>
    </row>
    <row r="338" ht="15.75">
      <c r="C338" s="91"/>
    </row>
    <row r="339" ht="15.75">
      <c r="C339" s="91"/>
    </row>
    <row r="340" ht="15.75">
      <c r="C340" s="91"/>
    </row>
    <row r="341" ht="15.75">
      <c r="C341" s="91"/>
    </row>
    <row r="342" ht="15.75">
      <c r="C342" s="91"/>
    </row>
    <row r="343" ht="15.75">
      <c r="C343" s="91"/>
    </row>
    <row r="344" ht="15.75">
      <c r="C344" s="91"/>
    </row>
    <row r="345" ht="15.75">
      <c r="C345" s="91"/>
    </row>
    <row r="346" ht="15.75">
      <c r="C346" s="91"/>
    </row>
    <row r="347" ht="15.75">
      <c r="C347" s="91"/>
    </row>
    <row r="348" ht="15.75">
      <c r="C348" s="91"/>
    </row>
    <row r="349" ht="15.75">
      <c r="C349" s="91"/>
    </row>
    <row r="350" ht="15.75">
      <c r="C350" s="91"/>
    </row>
    <row r="351" ht="15.75">
      <c r="C351" s="91"/>
    </row>
    <row r="352" ht="15.75">
      <c r="C352" s="91"/>
    </row>
    <row r="353" ht="15.75">
      <c r="C353" s="91"/>
    </row>
    <row r="354" ht="15.75">
      <c r="C354" s="91"/>
    </row>
    <row r="355" ht="15.75">
      <c r="C355" s="91"/>
    </row>
    <row r="356" ht="15.75">
      <c r="C356" s="91"/>
    </row>
    <row r="357" ht="15.75">
      <c r="C357" s="91"/>
    </row>
    <row r="358" ht="15.75">
      <c r="C358" s="91"/>
    </row>
    <row r="359" ht="15.75">
      <c r="C359" s="91"/>
    </row>
    <row r="360" ht="15.75">
      <c r="C360" s="91"/>
    </row>
    <row r="361" ht="15.75">
      <c r="C361" s="91"/>
    </row>
    <row r="362" ht="15.75">
      <c r="C362" s="91"/>
    </row>
    <row r="363" ht="15.75">
      <c r="C363" s="91"/>
    </row>
    <row r="364" ht="15.75">
      <c r="C364" s="91"/>
    </row>
    <row r="365" ht="15.75">
      <c r="C365" s="91"/>
    </row>
    <row r="366" ht="15.75">
      <c r="C366" s="91"/>
    </row>
    <row r="367" ht="15.75">
      <c r="C367" s="91"/>
    </row>
    <row r="368" ht="15.75">
      <c r="C368" s="91"/>
    </row>
    <row r="369" ht="15.75">
      <c r="C369" s="91"/>
    </row>
    <row r="370" ht="15.75">
      <c r="C370" s="91"/>
    </row>
    <row r="371" ht="15.75">
      <c r="C371" s="91"/>
    </row>
    <row r="372" ht="15.75">
      <c r="C372" s="91"/>
    </row>
    <row r="373" ht="15.75">
      <c r="C373" s="91"/>
    </row>
    <row r="374" ht="15.75">
      <c r="C374" s="91"/>
    </row>
    <row r="375" ht="15.75">
      <c r="C375" s="91"/>
    </row>
    <row r="376" ht="15.75">
      <c r="C376" s="91"/>
    </row>
    <row r="377" ht="15.75">
      <c r="C377" s="91"/>
    </row>
    <row r="378" ht="15.75">
      <c r="C378" s="91"/>
    </row>
    <row r="379" ht="15.75">
      <c r="C379" s="91"/>
    </row>
    <row r="380" ht="15.75">
      <c r="C380" s="91"/>
    </row>
    <row r="381" ht="15.75">
      <c r="C381" s="91"/>
    </row>
    <row r="382" ht="15.75">
      <c r="C382" s="91"/>
    </row>
    <row r="383" ht="15.75">
      <c r="C383" s="91"/>
    </row>
    <row r="384" ht="15.75">
      <c r="C384" s="91"/>
    </row>
    <row r="385" ht="15.75">
      <c r="C385" s="91"/>
    </row>
    <row r="386" ht="15.75">
      <c r="C386" s="91"/>
    </row>
    <row r="387" ht="15.75">
      <c r="C387" s="91"/>
    </row>
    <row r="388" ht="15.75">
      <c r="C388" s="91"/>
    </row>
    <row r="389" ht="15.75">
      <c r="C389" s="91"/>
    </row>
    <row r="390" ht="15.75">
      <c r="C390" s="91"/>
    </row>
    <row r="391" ht="15.75">
      <c r="C391" s="91"/>
    </row>
    <row r="392" ht="15.75">
      <c r="C392" s="91"/>
    </row>
    <row r="393" ht="15.75">
      <c r="C393" s="91"/>
    </row>
    <row r="394" ht="15.75">
      <c r="C394" s="91"/>
    </row>
    <row r="395" ht="15.75">
      <c r="C395" s="91"/>
    </row>
    <row r="396" ht="15.75">
      <c r="C396" s="91"/>
    </row>
    <row r="397" ht="15.75">
      <c r="C397" s="91"/>
    </row>
    <row r="398" ht="15.75">
      <c r="C398" s="91"/>
    </row>
    <row r="399" ht="15.75">
      <c r="C399" s="91"/>
    </row>
    <row r="400" ht="15.75">
      <c r="C400" s="91"/>
    </row>
    <row r="401" ht="15.75">
      <c r="C401" s="91"/>
    </row>
    <row r="402" ht="15.75">
      <c r="C402" s="91"/>
    </row>
    <row r="403" ht="15.75">
      <c r="C403" s="91"/>
    </row>
    <row r="404" ht="15.75">
      <c r="C404" s="91"/>
    </row>
    <row r="405" ht="15.75">
      <c r="C405" s="91"/>
    </row>
    <row r="406" ht="15.75">
      <c r="C406" s="91"/>
    </row>
    <row r="407" ht="15.75">
      <c r="C407" s="91"/>
    </row>
    <row r="408" ht="15.75">
      <c r="C408" s="91"/>
    </row>
    <row r="409" ht="15.75">
      <c r="C409" s="91"/>
    </row>
    <row r="410" ht="15.75">
      <c r="C410" s="91"/>
    </row>
    <row r="411" ht="15.75">
      <c r="C411" s="91"/>
    </row>
    <row r="412" ht="15.75">
      <c r="C412" s="91"/>
    </row>
    <row r="413" ht="15.75">
      <c r="C413" s="91"/>
    </row>
    <row r="414" ht="15.75">
      <c r="C414" s="91"/>
    </row>
    <row r="415" ht="15.75">
      <c r="C415" s="91"/>
    </row>
    <row r="416" ht="15.75">
      <c r="C416" s="91"/>
    </row>
    <row r="417" ht="15.75">
      <c r="C417" s="91"/>
    </row>
    <row r="418" ht="15.75">
      <c r="C418" s="91"/>
    </row>
    <row r="419" ht="15.75">
      <c r="C419" s="91"/>
    </row>
    <row r="420" ht="15.75">
      <c r="C420" s="91"/>
    </row>
    <row r="421" ht="15.75">
      <c r="C421" s="91"/>
    </row>
    <row r="422" ht="15.75">
      <c r="C422" s="91"/>
    </row>
    <row r="423" ht="15.75">
      <c r="C423" s="91"/>
    </row>
    <row r="424" ht="15.75">
      <c r="C424" s="91"/>
    </row>
    <row r="425" ht="15.75">
      <c r="C425" s="91"/>
    </row>
    <row r="426" ht="15.75">
      <c r="C426" s="91"/>
    </row>
    <row r="427" ht="15.75">
      <c r="C427" s="91"/>
    </row>
    <row r="428" ht="15.75">
      <c r="C428" s="91"/>
    </row>
    <row r="429" ht="15.75">
      <c r="C429" s="91"/>
    </row>
    <row r="430" ht="15.75">
      <c r="C430" s="91"/>
    </row>
    <row r="431" ht="15.75">
      <c r="C431" s="91"/>
    </row>
    <row r="432" ht="15.75">
      <c r="C432" s="91"/>
    </row>
    <row r="433" ht="15.75">
      <c r="C433" s="91"/>
    </row>
    <row r="434" ht="15.75">
      <c r="C434" s="91"/>
    </row>
    <row r="435" ht="15.75">
      <c r="C435" s="91"/>
    </row>
    <row r="436" ht="15.75">
      <c r="C436" s="91"/>
    </row>
    <row r="437" ht="15.75">
      <c r="C437" s="91"/>
    </row>
    <row r="438" ht="15.75">
      <c r="C438" s="91"/>
    </row>
    <row r="439" ht="15.75">
      <c r="C439" s="91"/>
    </row>
    <row r="440" ht="15.75">
      <c r="C440" s="91"/>
    </row>
    <row r="441" ht="15.75">
      <c r="C441" s="91"/>
    </row>
    <row r="442" ht="15.75">
      <c r="C442" s="91"/>
    </row>
    <row r="443" ht="15.75">
      <c r="C443" s="91"/>
    </row>
    <row r="444" ht="15.75">
      <c r="C444" s="91"/>
    </row>
    <row r="445" ht="15.75">
      <c r="C445" s="91"/>
    </row>
    <row r="446" ht="15.75">
      <c r="C446" s="91"/>
    </row>
    <row r="447" ht="15.75">
      <c r="C447" s="91"/>
    </row>
    <row r="448" ht="15.75">
      <c r="C448" s="91"/>
    </row>
    <row r="449" ht="15.75">
      <c r="C449" s="91"/>
    </row>
    <row r="450" ht="15.75">
      <c r="C450" s="91"/>
    </row>
    <row r="451" ht="15.75">
      <c r="C451" s="91"/>
    </row>
    <row r="452" ht="15.75">
      <c r="C452" s="91"/>
    </row>
    <row r="453" ht="15.75">
      <c r="C453" s="91"/>
    </row>
    <row r="454" ht="15.75">
      <c r="C454" s="91"/>
    </row>
    <row r="455" ht="15.75">
      <c r="C455" s="91"/>
    </row>
    <row r="456" ht="15.75">
      <c r="C456" s="91"/>
    </row>
    <row r="457" ht="15.75">
      <c r="C457" s="91"/>
    </row>
    <row r="458" ht="15.75">
      <c r="C458" s="91"/>
    </row>
    <row r="459" ht="15.75">
      <c r="C459" s="91"/>
    </row>
    <row r="460" ht="15.75">
      <c r="C460" s="91"/>
    </row>
    <row r="461" ht="15.75">
      <c r="C461" s="91"/>
    </row>
    <row r="462" ht="15.75">
      <c r="C462" s="91"/>
    </row>
    <row r="463" ht="15.75">
      <c r="C463" s="91"/>
    </row>
    <row r="464" ht="15.75">
      <c r="C464" s="91"/>
    </row>
    <row r="465" ht="15.75">
      <c r="C465" s="91"/>
    </row>
    <row r="466" ht="15.75">
      <c r="C466" s="91"/>
    </row>
    <row r="467" ht="15.75">
      <c r="C467" s="91"/>
    </row>
    <row r="468" ht="15.75">
      <c r="C468" s="91"/>
    </row>
    <row r="469" ht="15.75">
      <c r="C469" s="91"/>
    </row>
    <row r="470" ht="15.75">
      <c r="C470" s="91"/>
    </row>
    <row r="471" ht="15.75">
      <c r="C471" s="91"/>
    </row>
    <row r="472" ht="15.75">
      <c r="C472" s="91"/>
    </row>
    <row r="473" ht="15.75">
      <c r="C473" s="91"/>
    </row>
    <row r="474" ht="15.75">
      <c r="C474" s="91"/>
    </row>
    <row r="475" ht="15.75">
      <c r="C475" s="91"/>
    </row>
    <row r="476" ht="15.75">
      <c r="C476" s="91"/>
    </row>
    <row r="477" ht="15.75">
      <c r="C477" s="91"/>
    </row>
    <row r="478" ht="15.75">
      <c r="C478" s="91"/>
    </row>
    <row r="479" ht="15.75">
      <c r="C479" s="91"/>
    </row>
    <row r="480" ht="15.75">
      <c r="C480" s="91"/>
    </row>
    <row r="481" ht="15.75">
      <c r="C481" s="91"/>
    </row>
    <row r="482" ht="15.75">
      <c r="C482" s="91"/>
    </row>
    <row r="483" ht="15.75">
      <c r="C483" s="91"/>
    </row>
    <row r="484" ht="15.75">
      <c r="C484" s="91"/>
    </row>
    <row r="485" ht="15.75">
      <c r="C485" s="91"/>
    </row>
    <row r="486" ht="15.75">
      <c r="C486" s="91"/>
    </row>
    <row r="487" ht="15.75">
      <c r="C487" s="91"/>
    </row>
    <row r="488" ht="15.75">
      <c r="C488" s="91"/>
    </row>
    <row r="489" ht="15.75">
      <c r="C489" s="91"/>
    </row>
    <row r="490" ht="15.75">
      <c r="C490" s="91"/>
    </row>
    <row r="491" ht="15.75">
      <c r="C491" s="91"/>
    </row>
    <row r="492" ht="15.75">
      <c r="C492" s="91"/>
    </row>
    <row r="493" ht="15.75">
      <c r="C493" s="91"/>
    </row>
    <row r="494" ht="15.75">
      <c r="C494" s="91"/>
    </row>
    <row r="495" ht="15.75">
      <c r="C495" s="91"/>
    </row>
    <row r="496" ht="15.75">
      <c r="C496" s="91"/>
    </row>
    <row r="497" ht="15.75">
      <c r="C497" s="91"/>
    </row>
    <row r="498" ht="15.75">
      <c r="C498" s="91"/>
    </row>
    <row r="499" ht="15.75">
      <c r="C499" s="91"/>
    </row>
    <row r="500" ht="15.75">
      <c r="C500" s="91"/>
    </row>
    <row r="501" ht="15.75">
      <c r="C501" s="91"/>
    </row>
    <row r="502" ht="15.75">
      <c r="C502" s="91"/>
    </row>
    <row r="503" ht="15.75">
      <c r="C503" s="91"/>
    </row>
    <row r="504" ht="15.75">
      <c r="C504" s="91"/>
    </row>
    <row r="505" ht="15.75">
      <c r="C505" s="91"/>
    </row>
    <row r="506" ht="15.75">
      <c r="C506" s="91"/>
    </row>
    <row r="507" ht="15.75">
      <c r="C507" s="91"/>
    </row>
    <row r="508" ht="15.75">
      <c r="C508" s="91"/>
    </row>
    <row r="509" ht="15.75">
      <c r="C509" s="91"/>
    </row>
    <row r="510" ht="15.75">
      <c r="C510" s="91"/>
    </row>
    <row r="511" ht="15.75">
      <c r="C511" s="91"/>
    </row>
    <row r="512" ht="15.75">
      <c r="C512" s="91"/>
    </row>
    <row r="513" ht="15.75">
      <c r="C513" s="91"/>
    </row>
    <row r="514" ht="15.75">
      <c r="C514" s="91"/>
    </row>
    <row r="515" ht="15.75">
      <c r="C515" s="91"/>
    </row>
    <row r="516" ht="15.75">
      <c r="C516" s="91"/>
    </row>
    <row r="517" ht="15.75">
      <c r="C517" s="91"/>
    </row>
    <row r="518" ht="15.75">
      <c r="C518" s="91"/>
    </row>
    <row r="519" ht="15.75">
      <c r="C519" s="91"/>
    </row>
    <row r="520" ht="15.75">
      <c r="C520" s="91"/>
    </row>
    <row r="521" ht="15.75">
      <c r="C521" s="91"/>
    </row>
    <row r="522" ht="15.75">
      <c r="C522" s="91"/>
    </row>
    <row r="523" ht="15.75">
      <c r="C523" s="91"/>
    </row>
    <row r="524" ht="15.75">
      <c r="C524" s="91"/>
    </row>
    <row r="525" ht="15.75">
      <c r="C525" s="91"/>
    </row>
    <row r="526" ht="15.75">
      <c r="C526" s="91"/>
    </row>
    <row r="527" ht="15.75">
      <c r="C527" s="91"/>
    </row>
    <row r="528" ht="15.75">
      <c r="C528" s="91"/>
    </row>
    <row r="529" ht="15.75">
      <c r="C529" s="91"/>
    </row>
    <row r="530" ht="15.75">
      <c r="C530" s="91"/>
    </row>
    <row r="531" ht="15.75">
      <c r="C531" s="91"/>
    </row>
    <row r="532" ht="15.75">
      <c r="C532" s="91"/>
    </row>
    <row r="533" ht="15.75">
      <c r="C533" s="91"/>
    </row>
    <row r="534" ht="15.75">
      <c r="C534" s="91"/>
    </row>
    <row r="535" ht="15.75">
      <c r="C535" s="91"/>
    </row>
    <row r="536" ht="15.75">
      <c r="C536" s="91"/>
    </row>
    <row r="537" ht="15.75">
      <c r="C537" s="91"/>
    </row>
    <row r="538" ht="15.75">
      <c r="C538" s="91"/>
    </row>
    <row r="539" ht="15.75">
      <c r="C539" s="91"/>
    </row>
    <row r="540" ht="15.75">
      <c r="C540" s="91"/>
    </row>
    <row r="541" ht="15.75">
      <c r="C541" s="91"/>
    </row>
    <row r="542" ht="15.75">
      <c r="C542" s="91"/>
    </row>
    <row r="543" ht="15.75">
      <c r="C543" s="91"/>
    </row>
    <row r="544" ht="15.75">
      <c r="C544" s="91"/>
    </row>
    <row r="545" ht="15.75">
      <c r="C545" s="91"/>
    </row>
    <row r="546" ht="15.75">
      <c r="C546" s="91"/>
    </row>
    <row r="547" ht="15.75">
      <c r="C547" s="91"/>
    </row>
    <row r="548" ht="15.75">
      <c r="C548" s="91"/>
    </row>
    <row r="549" ht="15.75">
      <c r="C549" s="91"/>
    </row>
    <row r="550" ht="15.75">
      <c r="C550" s="91"/>
    </row>
    <row r="551" ht="15.75">
      <c r="C551" s="91"/>
    </row>
    <row r="552" ht="15.75">
      <c r="C552" s="91"/>
    </row>
    <row r="553" ht="15.75">
      <c r="C553" s="91"/>
    </row>
    <row r="554" ht="15.75">
      <c r="C554" s="91"/>
    </row>
    <row r="555" ht="15.75">
      <c r="C555" s="91"/>
    </row>
    <row r="556" ht="15.75">
      <c r="C556" s="91"/>
    </row>
    <row r="557" ht="15.75">
      <c r="C557" s="91"/>
    </row>
    <row r="558" ht="15.75">
      <c r="C558" s="91"/>
    </row>
    <row r="559" ht="15.75">
      <c r="C559" s="91"/>
    </row>
    <row r="560" ht="15.75">
      <c r="C560" s="91"/>
    </row>
    <row r="561" ht="15.75">
      <c r="C561" s="91"/>
    </row>
    <row r="562" ht="15.75">
      <c r="C562" s="91"/>
    </row>
    <row r="563" ht="15.75">
      <c r="C563" s="91"/>
    </row>
    <row r="564" ht="15.75">
      <c r="C564" s="91"/>
    </row>
    <row r="565" ht="15.75">
      <c r="C565" s="91"/>
    </row>
    <row r="566" ht="15.75">
      <c r="C566" s="91"/>
    </row>
    <row r="567" ht="15.75">
      <c r="C567" s="91"/>
    </row>
    <row r="568" ht="15.75">
      <c r="C568" s="91"/>
    </row>
    <row r="569" ht="15.75">
      <c r="C569" s="91"/>
    </row>
    <row r="570" ht="15.75">
      <c r="C570" s="91"/>
    </row>
    <row r="571" ht="15.75">
      <c r="C571" s="91"/>
    </row>
    <row r="572" ht="15.75">
      <c r="C572" s="91"/>
    </row>
    <row r="573" ht="15.75">
      <c r="C573" s="91"/>
    </row>
    <row r="574" ht="15.75">
      <c r="C574" s="91"/>
    </row>
    <row r="575" ht="15.75">
      <c r="C575" s="91"/>
    </row>
    <row r="576" ht="15.75">
      <c r="C576" s="91"/>
    </row>
    <row r="577" ht="15.75">
      <c r="C577" s="91"/>
    </row>
    <row r="578" ht="15.75">
      <c r="C578" s="91"/>
    </row>
    <row r="579" ht="15.75">
      <c r="C579" s="91"/>
    </row>
    <row r="580" ht="15.75">
      <c r="C580" s="91"/>
    </row>
    <row r="581" ht="15.75">
      <c r="C581" s="91"/>
    </row>
    <row r="582" ht="15.75">
      <c r="C582" s="91"/>
    </row>
    <row r="583" ht="15.75">
      <c r="C583" s="91"/>
    </row>
    <row r="584" ht="15.75">
      <c r="C584" s="91"/>
    </row>
    <row r="585" ht="15.75">
      <c r="C585" s="91"/>
    </row>
    <row r="586" ht="15.75">
      <c r="C586" s="91"/>
    </row>
    <row r="587" ht="15.75">
      <c r="C587" s="91"/>
    </row>
    <row r="588" ht="15.75">
      <c r="C588" s="91"/>
    </row>
    <row r="589" ht="15.75">
      <c r="C589" s="91"/>
    </row>
    <row r="590" ht="15.75">
      <c r="C590" s="91"/>
    </row>
    <row r="591" ht="15.75">
      <c r="C591" s="91"/>
    </row>
    <row r="592" ht="15.75">
      <c r="C592" s="91"/>
    </row>
    <row r="593" ht="15.75">
      <c r="C593" s="91"/>
    </row>
    <row r="594" ht="15.75">
      <c r="C594" s="91"/>
    </row>
    <row r="595" ht="15.75">
      <c r="C595" s="91"/>
    </row>
    <row r="596" ht="15.75">
      <c r="C596" s="91"/>
    </row>
    <row r="597" ht="15.75">
      <c r="C597" s="91"/>
    </row>
    <row r="598" ht="15.75">
      <c r="C598" s="91"/>
    </row>
    <row r="599" ht="15.75">
      <c r="C599" s="91"/>
    </row>
    <row r="600" ht="15.75">
      <c r="C600" s="91"/>
    </row>
    <row r="601" ht="15.75">
      <c r="C601" s="91"/>
    </row>
    <row r="602" ht="15.75">
      <c r="C602" s="91"/>
    </row>
    <row r="603" ht="15.75">
      <c r="C603" s="91"/>
    </row>
    <row r="604" ht="15.75">
      <c r="C604" s="91"/>
    </row>
    <row r="605" ht="15.75">
      <c r="C605" s="91"/>
    </row>
    <row r="606" ht="15.75">
      <c r="C606" s="91"/>
    </row>
    <row r="607" ht="15.75">
      <c r="C607" s="91"/>
    </row>
    <row r="608" ht="15.75">
      <c r="C608" s="91"/>
    </row>
    <row r="609" ht="15.75">
      <c r="C609" s="91"/>
    </row>
    <row r="610" ht="15.75">
      <c r="C610" s="91"/>
    </row>
    <row r="611" ht="15.75">
      <c r="C611" s="91"/>
    </row>
    <row r="612" ht="15.75">
      <c r="C612" s="91"/>
    </row>
    <row r="613" ht="15.75">
      <c r="C613" s="91"/>
    </row>
    <row r="614" ht="15.75">
      <c r="C614" s="91"/>
    </row>
    <row r="615" ht="15.75">
      <c r="C615" s="91"/>
    </row>
    <row r="616" ht="15.75">
      <c r="C616" s="91"/>
    </row>
    <row r="617" ht="15.75">
      <c r="C617" s="91"/>
    </row>
    <row r="618" ht="15.75">
      <c r="C618" s="91"/>
    </row>
    <row r="619" ht="15.75">
      <c r="C619" s="91"/>
    </row>
    <row r="620" ht="15.75">
      <c r="C620" s="91"/>
    </row>
    <row r="621" ht="15.75">
      <c r="C621" s="91"/>
    </row>
    <row r="622" ht="15.75">
      <c r="C622" s="91"/>
    </row>
    <row r="623" ht="15.75">
      <c r="C623" s="91"/>
    </row>
    <row r="624" ht="15.75">
      <c r="C624" s="91"/>
    </row>
    <row r="625" ht="15.75">
      <c r="C625" s="91"/>
    </row>
    <row r="626" ht="15.75">
      <c r="C626" s="91"/>
    </row>
    <row r="627" ht="15.75">
      <c r="C627" s="91"/>
    </row>
    <row r="628" ht="15.75">
      <c r="C628" s="91"/>
    </row>
    <row r="629" ht="15.75">
      <c r="C629" s="91"/>
    </row>
    <row r="630" ht="15.75">
      <c r="C630" s="91"/>
    </row>
    <row r="631" ht="15.75">
      <c r="C631" s="91"/>
    </row>
    <row r="632" ht="15.75">
      <c r="C632" s="91"/>
    </row>
    <row r="633" ht="15.75">
      <c r="C633" s="91"/>
    </row>
    <row r="634" ht="15.75">
      <c r="C634" s="91"/>
    </row>
    <row r="635" ht="15.75">
      <c r="C635" s="91"/>
    </row>
    <row r="636" ht="15.75">
      <c r="C636" s="91"/>
    </row>
    <row r="637" ht="15.75">
      <c r="C637" s="91"/>
    </row>
    <row r="638" ht="15.75">
      <c r="C638" s="91"/>
    </row>
    <row r="639" ht="15.75">
      <c r="C639" s="91"/>
    </row>
    <row r="640" ht="15.75">
      <c r="C640" s="91"/>
    </row>
    <row r="641" ht="15.75">
      <c r="C641" s="91"/>
    </row>
    <row r="642" ht="15.75">
      <c r="C642" s="91"/>
    </row>
    <row r="643" ht="15.75">
      <c r="C643" s="91"/>
    </row>
    <row r="644" ht="15.75">
      <c r="C644" s="91"/>
    </row>
    <row r="645" ht="15.75">
      <c r="C645" s="91"/>
    </row>
    <row r="646" ht="15.75">
      <c r="C646" s="91"/>
    </row>
    <row r="647" ht="15.75">
      <c r="C647" s="91"/>
    </row>
    <row r="648" ht="15.75">
      <c r="C648" s="91"/>
    </row>
    <row r="649" ht="15.75">
      <c r="C649" s="91"/>
    </row>
    <row r="650" ht="15.75">
      <c r="C650" s="91"/>
    </row>
    <row r="651" ht="15.75">
      <c r="C651" s="91"/>
    </row>
    <row r="652" ht="15.75">
      <c r="C652" s="91"/>
    </row>
    <row r="653" ht="15.75">
      <c r="C653" s="91"/>
    </row>
    <row r="654" ht="15.75">
      <c r="C654" s="91"/>
    </row>
    <row r="655" ht="15.75">
      <c r="C655" s="91"/>
    </row>
    <row r="656" ht="15.75">
      <c r="C656" s="91"/>
    </row>
    <row r="657" ht="15.75">
      <c r="C657" s="91"/>
    </row>
    <row r="658" ht="15.75">
      <c r="C658" s="91"/>
    </row>
    <row r="659" ht="15.75">
      <c r="C659" s="91"/>
    </row>
    <row r="660" ht="15.75">
      <c r="C660" s="91"/>
    </row>
    <row r="661" ht="15.75">
      <c r="C661" s="91"/>
    </row>
    <row r="662" ht="15.75">
      <c r="C662" s="91"/>
    </row>
    <row r="663" ht="15.75">
      <c r="C663" s="91"/>
    </row>
    <row r="664" ht="15.75">
      <c r="C664" s="91"/>
    </row>
    <row r="665" ht="15.75">
      <c r="C665" s="91"/>
    </row>
    <row r="666" ht="15.75">
      <c r="C666" s="91"/>
    </row>
    <row r="667" ht="15.75">
      <c r="C667" s="91"/>
    </row>
    <row r="668" ht="15.75">
      <c r="C668" s="91"/>
    </row>
    <row r="669" ht="15.75">
      <c r="C669" s="91"/>
    </row>
    <row r="670" ht="15.75">
      <c r="C670" s="91"/>
    </row>
    <row r="671" ht="15.75">
      <c r="C671" s="91"/>
    </row>
    <row r="672" ht="15.75">
      <c r="C672" s="91"/>
    </row>
    <row r="673" ht="15.75">
      <c r="C673" s="91"/>
    </row>
    <row r="674" ht="15.75">
      <c r="C674" s="91"/>
    </row>
    <row r="675" ht="15.75">
      <c r="C675" s="91"/>
    </row>
    <row r="676" ht="15.75">
      <c r="C676" s="91"/>
    </row>
    <row r="677" ht="15.75">
      <c r="C677" s="91"/>
    </row>
    <row r="678" ht="15.75">
      <c r="C678" s="91"/>
    </row>
    <row r="679" ht="15.75">
      <c r="C679" s="91"/>
    </row>
    <row r="680" ht="15.75">
      <c r="C680" s="91"/>
    </row>
    <row r="681" ht="15.75">
      <c r="C681" s="91"/>
    </row>
    <row r="682" ht="15.75">
      <c r="C682" s="91"/>
    </row>
    <row r="683" ht="15.75">
      <c r="C683" s="91"/>
    </row>
    <row r="684" ht="15.75">
      <c r="C684" s="91"/>
    </row>
    <row r="685" ht="15.75">
      <c r="C685" s="91"/>
    </row>
    <row r="686" ht="15.75">
      <c r="C686" s="91"/>
    </row>
    <row r="687" ht="15.75">
      <c r="C687" s="91"/>
    </row>
    <row r="688" ht="15.75">
      <c r="C688" s="91"/>
    </row>
    <row r="689" ht="15.75">
      <c r="C689" s="91"/>
    </row>
    <row r="690" ht="15.75">
      <c r="C690" s="91"/>
    </row>
    <row r="691" ht="15.75">
      <c r="C691" s="91"/>
    </row>
    <row r="692" ht="15.75">
      <c r="C692" s="91"/>
    </row>
    <row r="693" ht="15.75">
      <c r="C693" s="91"/>
    </row>
    <row r="694" ht="15.75">
      <c r="C694" s="91"/>
    </row>
    <row r="695" ht="15.75">
      <c r="C695" s="91"/>
    </row>
    <row r="696" ht="15.75">
      <c r="C696" s="91"/>
    </row>
    <row r="697" ht="15.75">
      <c r="C697" s="91"/>
    </row>
    <row r="698" ht="15.75">
      <c r="C698" s="91"/>
    </row>
    <row r="699" ht="15.75">
      <c r="C699" s="91"/>
    </row>
    <row r="700" ht="15.75">
      <c r="C700" s="91"/>
    </row>
    <row r="701" ht="15.75">
      <c r="C701" s="91"/>
    </row>
    <row r="702" ht="15.75">
      <c r="C702" s="91"/>
    </row>
    <row r="703" ht="15.75">
      <c r="C703" s="91"/>
    </row>
    <row r="704" ht="15.75">
      <c r="C704" s="91"/>
    </row>
    <row r="705" ht="15.75">
      <c r="C705" s="91"/>
    </row>
    <row r="706" ht="15.75">
      <c r="C706" s="91"/>
    </row>
    <row r="707" ht="15.75">
      <c r="C707" s="91"/>
    </row>
    <row r="708" ht="15.75">
      <c r="C708" s="91"/>
    </row>
    <row r="709" ht="15.75">
      <c r="C709" s="91"/>
    </row>
    <row r="710" ht="15.75">
      <c r="C710" s="91"/>
    </row>
    <row r="711" ht="15.75">
      <c r="C711" s="91"/>
    </row>
    <row r="712" ht="15.75">
      <c r="C712" s="91"/>
    </row>
    <row r="713" ht="15.75">
      <c r="C713" s="91"/>
    </row>
    <row r="714" ht="15.75">
      <c r="C714" s="91"/>
    </row>
    <row r="715" ht="15.75">
      <c r="C715" s="91"/>
    </row>
    <row r="716" ht="15.75">
      <c r="C716" s="91"/>
    </row>
    <row r="717" ht="15.75">
      <c r="C717" s="91"/>
    </row>
    <row r="718" ht="15.75">
      <c r="C718" s="91"/>
    </row>
    <row r="719" ht="15.75">
      <c r="C719" s="91"/>
    </row>
    <row r="720" ht="15.75">
      <c r="C720" s="91"/>
    </row>
    <row r="721" ht="15.75">
      <c r="C721" s="91"/>
    </row>
    <row r="722" ht="15.75">
      <c r="C722" s="91"/>
    </row>
    <row r="723" ht="15.75">
      <c r="C723" s="91"/>
    </row>
    <row r="724" ht="15.75">
      <c r="C724" s="91"/>
    </row>
    <row r="725" ht="15.75">
      <c r="C725" s="91"/>
    </row>
    <row r="726" ht="15.75">
      <c r="C726" s="91"/>
    </row>
    <row r="727" ht="15.75">
      <c r="C727" s="91"/>
    </row>
    <row r="728" ht="15.75">
      <c r="C728" s="91"/>
    </row>
    <row r="729" ht="15.75">
      <c r="C729" s="91"/>
    </row>
    <row r="730" ht="15.75">
      <c r="C730" s="91"/>
    </row>
    <row r="731" ht="15.75">
      <c r="C731" s="91"/>
    </row>
    <row r="732" ht="15.75">
      <c r="C732" s="91"/>
    </row>
    <row r="733" ht="15.75">
      <c r="C733" s="91"/>
    </row>
    <row r="734" ht="15.75">
      <c r="C734" s="91"/>
    </row>
    <row r="735" ht="15.75">
      <c r="C735" s="91"/>
    </row>
    <row r="736" ht="15.75">
      <c r="C736" s="91"/>
    </row>
    <row r="737" ht="15.75">
      <c r="C737" s="91"/>
    </row>
    <row r="738" ht="15.75">
      <c r="C738" s="91"/>
    </row>
    <row r="739" ht="15.75">
      <c r="C739" s="91"/>
    </row>
    <row r="740" ht="15.75">
      <c r="C740" s="91"/>
    </row>
    <row r="741" ht="15.75">
      <c r="C741" s="91"/>
    </row>
    <row r="742" ht="15.75">
      <c r="C742" s="91"/>
    </row>
    <row r="743" ht="15.75">
      <c r="C743" s="91"/>
    </row>
    <row r="744" ht="15.75">
      <c r="C744" s="91"/>
    </row>
    <row r="745" ht="15.75">
      <c r="C745" s="91"/>
    </row>
    <row r="746" ht="15.75">
      <c r="C746" s="91"/>
    </row>
    <row r="747" ht="15.75">
      <c r="C747" s="91"/>
    </row>
    <row r="748" ht="15.75">
      <c r="C748" s="91"/>
    </row>
    <row r="749" ht="15.75">
      <c r="C749" s="91"/>
    </row>
    <row r="750" ht="15.75">
      <c r="C750" s="91"/>
    </row>
    <row r="751" ht="15.75">
      <c r="C751" s="91"/>
    </row>
    <row r="752" ht="15.75">
      <c r="C752" s="91"/>
    </row>
    <row r="753" ht="15.75">
      <c r="C753" s="91"/>
    </row>
    <row r="754" ht="15.75">
      <c r="C754" s="91"/>
    </row>
    <row r="755" ht="15.75">
      <c r="C755" s="91"/>
    </row>
    <row r="756" ht="15.75">
      <c r="C756" s="91"/>
    </row>
    <row r="757" ht="15.75">
      <c r="C757" s="91"/>
    </row>
    <row r="758" ht="15.75">
      <c r="C758" s="91"/>
    </row>
    <row r="759" ht="15.75">
      <c r="C759" s="91"/>
    </row>
    <row r="760" ht="15.75">
      <c r="C760" s="91"/>
    </row>
    <row r="761" ht="15.75">
      <c r="C761" s="91"/>
    </row>
    <row r="762" ht="15.75">
      <c r="C762" s="91"/>
    </row>
    <row r="763" ht="15.75">
      <c r="C763" s="91"/>
    </row>
    <row r="764" ht="15.75">
      <c r="C764" s="91"/>
    </row>
    <row r="765" ht="15.75">
      <c r="C765" s="91"/>
    </row>
    <row r="766" ht="15.75">
      <c r="C766" s="91"/>
    </row>
    <row r="767" ht="15.75">
      <c r="C767" s="91"/>
    </row>
    <row r="768" ht="15.75">
      <c r="C768" s="91"/>
    </row>
    <row r="769" ht="15.75">
      <c r="C769" s="91"/>
    </row>
    <row r="770" ht="15.75">
      <c r="C770" s="91"/>
    </row>
    <row r="771" ht="15.75">
      <c r="C771" s="91"/>
    </row>
    <row r="772" ht="15.75">
      <c r="C772" s="91"/>
    </row>
    <row r="773" ht="15.75">
      <c r="C773" s="91"/>
    </row>
    <row r="774" ht="15.75">
      <c r="C774" s="91"/>
    </row>
    <row r="775" ht="15.75">
      <c r="C775" s="91"/>
    </row>
    <row r="776" ht="15.75">
      <c r="C776" s="91"/>
    </row>
    <row r="777" ht="15.75">
      <c r="C777" s="91"/>
    </row>
    <row r="778" ht="15.75">
      <c r="C778" s="91"/>
    </row>
    <row r="779" ht="15.75">
      <c r="C779" s="91"/>
    </row>
    <row r="780" ht="15.75">
      <c r="C780" s="91"/>
    </row>
    <row r="781" ht="15.75">
      <c r="C781" s="91"/>
    </row>
    <row r="782" ht="15.75">
      <c r="C782" s="91"/>
    </row>
    <row r="783" ht="15.75">
      <c r="C783" s="91"/>
    </row>
    <row r="784" ht="15.75">
      <c r="C784" s="91"/>
    </row>
    <row r="785" ht="15.75">
      <c r="C785" s="91"/>
    </row>
    <row r="786" ht="15.75">
      <c r="C786" s="91"/>
    </row>
    <row r="787" ht="15.75">
      <c r="C787" s="91"/>
    </row>
    <row r="788" ht="15.75">
      <c r="C788" s="91"/>
    </row>
    <row r="789" ht="15.75">
      <c r="C789" s="91"/>
    </row>
    <row r="790" ht="15.75">
      <c r="C790" s="91"/>
    </row>
    <row r="791" ht="15.75">
      <c r="C791" s="91"/>
    </row>
    <row r="792" ht="15.75">
      <c r="C792" s="91"/>
    </row>
    <row r="793" ht="15.75">
      <c r="C793" s="91"/>
    </row>
    <row r="794" ht="15.75">
      <c r="C794" s="91"/>
    </row>
    <row r="795" ht="15.75">
      <c r="C795" s="91"/>
    </row>
    <row r="796" ht="15.75">
      <c r="C796" s="91"/>
    </row>
    <row r="797" ht="15.75">
      <c r="C797" s="91"/>
    </row>
    <row r="798" ht="15.75">
      <c r="C798" s="91"/>
    </row>
    <row r="799" ht="15.75">
      <c r="C799" s="91"/>
    </row>
    <row r="800" ht="15.75">
      <c r="C800" s="91"/>
    </row>
    <row r="801" ht="15.75">
      <c r="C801" s="91"/>
    </row>
    <row r="802" ht="15.75">
      <c r="C802" s="91"/>
    </row>
    <row r="803" ht="15.75">
      <c r="C803" s="91"/>
    </row>
    <row r="804" ht="15.75">
      <c r="C804" s="91"/>
    </row>
    <row r="805" ht="15.75">
      <c r="C805" s="91"/>
    </row>
    <row r="806" ht="15.75">
      <c r="C806" s="91"/>
    </row>
    <row r="807" ht="15.75">
      <c r="C807" s="91"/>
    </row>
    <row r="808" ht="15.75">
      <c r="C808" s="91"/>
    </row>
    <row r="809" ht="15.75">
      <c r="C809" s="91"/>
    </row>
    <row r="810" ht="15.75">
      <c r="C810" s="91"/>
    </row>
    <row r="811" ht="15.75">
      <c r="C811" s="91"/>
    </row>
    <row r="812" ht="15.75">
      <c r="C812" s="91"/>
    </row>
    <row r="813" ht="15.75">
      <c r="C813" s="91"/>
    </row>
    <row r="814" ht="15.75">
      <c r="C814" s="91"/>
    </row>
    <row r="815" ht="15.75">
      <c r="C815" s="91"/>
    </row>
    <row r="816" ht="15.75">
      <c r="C816" s="91"/>
    </row>
    <row r="817" ht="15.75">
      <c r="C817" s="91"/>
    </row>
    <row r="818" ht="15.75">
      <c r="C818" s="91"/>
    </row>
    <row r="819" ht="15.75">
      <c r="C819" s="91"/>
    </row>
    <row r="820" ht="15.75">
      <c r="C820" s="91"/>
    </row>
    <row r="821" ht="15.75">
      <c r="C821" s="91"/>
    </row>
    <row r="822" ht="15.75">
      <c r="C822" s="91"/>
    </row>
    <row r="823" ht="15.75">
      <c r="C823" s="91"/>
    </row>
    <row r="824" ht="15.75">
      <c r="C824" s="91"/>
    </row>
    <row r="825" ht="15.75">
      <c r="C825" s="91"/>
    </row>
    <row r="826" ht="15.75">
      <c r="C826" s="91"/>
    </row>
    <row r="827" ht="15.75">
      <c r="C827" s="91"/>
    </row>
    <row r="828" ht="15.75">
      <c r="C828" s="91"/>
    </row>
    <row r="829" ht="15.75">
      <c r="C829" s="91"/>
    </row>
    <row r="830" ht="15.75">
      <c r="C830" s="91"/>
    </row>
    <row r="831" ht="15.75">
      <c r="C831" s="91"/>
    </row>
    <row r="832" ht="15.75">
      <c r="C832" s="91"/>
    </row>
    <row r="833" ht="15.75">
      <c r="C833" s="91"/>
    </row>
    <row r="834" ht="15.75">
      <c r="C834" s="91"/>
    </row>
    <row r="835" ht="15.75">
      <c r="C835" s="91"/>
    </row>
    <row r="836" ht="15.75">
      <c r="C836" s="91"/>
    </row>
    <row r="837" ht="15.75">
      <c r="C837" s="91"/>
    </row>
    <row r="838" ht="15.75">
      <c r="C838" s="91"/>
    </row>
    <row r="839" ht="15.75">
      <c r="C839" s="91"/>
    </row>
    <row r="840" ht="15.75">
      <c r="C840" s="91"/>
    </row>
    <row r="841" ht="15.75">
      <c r="C841" s="91"/>
    </row>
    <row r="842" ht="15.75">
      <c r="C842" s="91"/>
    </row>
    <row r="843" ht="15.75">
      <c r="C843" s="91"/>
    </row>
    <row r="844" ht="15.75">
      <c r="C844" s="91"/>
    </row>
    <row r="845" ht="15.75">
      <c r="C845" s="91"/>
    </row>
    <row r="846" ht="15.75">
      <c r="C846" s="91"/>
    </row>
    <row r="847" ht="15.75">
      <c r="C847" s="91"/>
    </row>
    <row r="848" ht="15.75">
      <c r="C848" s="91"/>
    </row>
    <row r="849" ht="15.75">
      <c r="C849" s="91"/>
    </row>
    <row r="850" ht="15.75">
      <c r="C850" s="91"/>
    </row>
    <row r="851" ht="15.75">
      <c r="C851" s="91"/>
    </row>
    <row r="852" ht="15.75">
      <c r="C852" s="91"/>
    </row>
    <row r="853" ht="15.75">
      <c r="C853" s="91"/>
    </row>
    <row r="854" ht="15.75">
      <c r="C854" s="91"/>
    </row>
    <row r="855" ht="15.75">
      <c r="C855" s="91"/>
    </row>
    <row r="856" ht="15.75">
      <c r="C856" s="91"/>
    </row>
    <row r="857" ht="15.75">
      <c r="C857" s="91"/>
    </row>
    <row r="858" ht="15.75">
      <c r="C858" s="91"/>
    </row>
    <row r="859" ht="15.75">
      <c r="C859" s="91"/>
    </row>
    <row r="860" ht="15.75">
      <c r="C860" s="91"/>
    </row>
    <row r="861" ht="15.75">
      <c r="C861" s="91"/>
    </row>
    <row r="862" ht="15.75">
      <c r="C862" s="91"/>
    </row>
    <row r="863" ht="15.75">
      <c r="C863" s="91"/>
    </row>
    <row r="864" ht="15.75">
      <c r="C864" s="91"/>
    </row>
    <row r="865" ht="15.75">
      <c r="C865" s="91"/>
    </row>
    <row r="866" ht="15.75">
      <c r="C866" s="91"/>
    </row>
    <row r="867" ht="15.75">
      <c r="C867" s="91"/>
    </row>
    <row r="868" ht="15.75">
      <c r="C868" s="91"/>
    </row>
    <row r="869" ht="15.75">
      <c r="C869" s="91"/>
    </row>
    <row r="870" ht="15.75">
      <c r="C870" s="91"/>
    </row>
    <row r="871" ht="15.75">
      <c r="C871" s="91"/>
    </row>
    <row r="872" ht="15.75">
      <c r="C872" s="91"/>
    </row>
    <row r="873" ht="15.75">
      <c r="C873" s="91"/>
    </row>
    <row r="874" ht="15.75">
      <c r="C874" s="91"/>
    </row>
    <row r="875" ht="15.75">
      <c r="C875" s="91"/>
    </row>
    <row r="876" ht="15.75">
      <c r="C876" s="91"/>
    </row>
    <row r="877" ht="15.75">
      <c r="C877" s="91"/>
    </row>
    <row r="878" ht="15.75">
      <c r="C878" s="91"/>
    </row>
    <row r="879" ht="15.75">
      <c r="C879" s="91"/>
    </row>
    <row r="880" ht="15.75">
      <c r="C880" s="91"/>
    </row>
    <row r="881" ht="15.75">
      <c r="C881" s="91"/>
    </row>
    <row r="882" ht="15.75">
      <c r="C882" s="91"/>
    </row>
    <row r="883" ht="15.75">
      <c r="C883" s="91"/>
    </row>
    <row r="884" ht="15.75">
      <c r="C884" s="91"/>
    </row>
    <row r="885" ht="15.75">
      <c r="C885" s="91"/>
    </row>
    <row r="886" ht="15.75">
      <c r="C886" s="91"/>
    </row>
    <row r="887" ht="15.75">
      <c r="C887" s="91"/>
    </row>
    <row r="888" ht="15.75">
      <c r="C888" s="91"/>
    </row>
    <row r="889" ht="15.75">
      <c r="C889" s="91"/>
    </row>
    <row r="890" ht="15.75">
      <c r="C890" s="91"/>
    </row>
    <row r="891" ht="15.75">
      <c r="C891" s="91"/>
    </row>
    <row r="892" ht="15.75">
      <c r="C892" s="91"/>
    </row>
    <row r="893" ht="15.75">
      <c r="C893" s="91"/>
    </row>
    <row r="894" ht="15.75">
      <c r="C894" s="91"/>
    </row>
    <row r="895" ht="15.75">
      <c r="C895" s="91"/>
    </row>
    <row r="896" ht="15.75">
      <c r="C896" s="91"/>
    </row>
    <row r="897" ht="15.75">
      <c r="C897" s="91"/>
    </row>
    <row r="898" ht="15.75">
      <c r="C898" s="91"/>
    </row>
    <row r="899" ht="15.75">
      <c r="C899" s="91"/>
    </row>
    <row r="900" ht="15.75">
      <c r="C900" s="91"/>
    </row>
    <row r="901" ht="15.75">
      <c r="C901" s="91"/>
    </row>
    <row r="902" ht="15.75">
      <c r="C902" s="91"/>
    </row>
    <row r="903" ht="15.75">
      <c r="C903" s="91"/>
    </row>
    <row r="904" ht="15.75">
      <c r="C904" s="91"/>
    </row>
    <row r="905" ht="15.75">
      <c r="C905" s="91"/>
    </row>
    <row r="906" ht="15.75">
      <c r="C906" s="91"/>
    </row>
    <row r="907" ht="15.75">
      <c r="C907" s="91"/>
    </row>
    <row r="908" ht="15.75">
      <c r="C908" s="91"/>
    </row>
    <row r="909" ht="15.75">
      <c r="C909" s="91"/>
    </row>
    <row r="910" ht="15.75">
      <c r="C910" s="91"/>
    </row>
    <row r="911" ht="15.75">
      <c r="C911" s="91"/>
    </row>
    <row r="912" ht="15.75">
      <c r="C912" s="91"/>
    </row>
    <row r="913" ht="15.75">
      <c r="C913" s="91"/>
    </row>
    <row r="914" ht="15.75">
      <c r="C914" s="91"/>
    </row>
    <row r="915" ht="15.75">
      <c r="C915" s="91"/>
    </row>
    <row r="916" ht="15.75">
      <c r="C916" s="91"/>
    </row>
    <row r="917" ht="15.75">
      <c r="C917" s="91"/>
    </row>
    <row r="918" ht="15.75">
      <c r="C918" s="91"/>
    </row>
    <row r="919" ht="15.75">
      <c r="C919" s="91"/>
    </row>
    <row r="920" ht="15.75">
      <c r="C920" s="91"/>
    </row>
    <row r="921" ht="15.75">
      <c r="C921" s="91"/>
    </row>
    <row r="922" ht="15.75">
      <c r="C922" s="91"/>
    </row>
    <row r="923" ht="15.75">
      <c r="C923" s="91"/>
    </row>
    <row r="924" ht="15.75">
      <c r="C924" s="91"/>
    </row>
    <row r="925" ht="15.75">
      <c r="C925" s="91"/>
    </row>
    <row r="926" ht="15.75">
      <c r="C926" s="91"/>
    </row>
    <row r="927" ht="15.75">
      <c r="C927" s="91"/>
    </row>
    <row r="928" ht="15.75">
      <c r="C928" s="91"/>
    </row>
    <row r="929" ht="15.75">
      <c r="C929" s="91"/>
    </row>
    <row r="930" ht="15.75">
      <c r="C930" s="91"/>
    </row>
    <row r="931" ht="15.75">
      <c r="C931" s="91"/>
    </row>
    <row r="932" ht="15.75">
      <c r="C932" s="91"/>
    </row>
    <row r="933" ht="15.75">
      <c r="C933" s="91"/>
    </row>
    <row r="934" ht="15.75">
      <c r="C934" s="91"/>
    </row>
    <row r="935" ht="15.75">
      <c r="C935" s="91"/>
    </row>
    <row r="936" ht="15.75">
      <c r="C936" s="91"/>
    </row>
    <row r="937" ht="15.75">
      <c r="C937" s="91"/>
    </row>
    <row r="938" ht="15.75">
      <c r="C938" s="91"/>
    </row>
    <row r="939" ht="15.75">
      <c r="C939" s="91"/>
    </row>
    <row r="940" ht="15.75">
      <c r="C940" s="91"/>
    </row>
    <row r="941" ht="15.75">
      <c r="C941" s="91"/>
    </row>
    <row r="942" ht="15.75">
      <c r="C942" s="91"/>
    </row>
    <row r="943" ht="15.75">
      <c r="C943" s="91"/>
    </row>
    <row r="944" ht="15.75">
      <c r="C944" s="91"/>
    </row>
    <row r="945" ht="15.75">
      <c r="C945" s="91"/>
    </row>
    <row r="946" ht="15.75">
      <c r="C946" s="91"/>
    </row>
    <row r="947" ht="15.75">
      <c r="C947" s="91"/>
    </row>
    <row r="948" ht="15.75">
      <c r="C948" s="91"/>
    </row>
    <row r="949" ht="15.75">
      <c r="C949" s="91"/>
    </row>
    <row r="950" ht="15.75">
      <c r="C950" s="91"/>
    </row>
    <row r="951" ht="15.75">
      <c r="C951" s="91"/>
    </row>
    <row r="952" ht="15.75">
      <c r="C952" s="91"/>
    </row>
    <row r="953" ht="15.75">
      <c r="C953" s="91"/>
    </row>
    <row r="954" ht="15.75">
      <c r="C954" s="91"/>
    </row>
    <row r="955" ht="15.75">
      <c r="C955" s="91"/>
    </row>
    <row r="956" ht="15.75">
      <c r="C956" s="91"/>
    </row>
    <row r="957" ht="15.75">
      <c r="C957" s="91"/>
    </row>
    <row r="958" ht="15.75">
      <c r="C958" s="91"/>
    </row>
    <row r="959" ht="15.75">
      <c r="C959" s="91"/>
    </row>
  </sheetData>
  <sheetProtection/>
  <mergeCells count="12">
    <mergeCell ref="B1:C1"/>
    <mergeCell ref="B2:C2"/>
    <mergeCell ref="B3:C3"/>
    <mergeCell ref="B4:C4"/>
    <mergeCell ref="B13:C13"/>
    <mergeCell ref="B14:C14"/>
    <mergeCell ref="B6:C6"/>
    <mergeCell ref="B7:C7"/>
    <mergeCell ref="B8:C8"/>
    <mergeCell ref="B9:C9"/>
    <mergeCell ref="B11:C11"/>
    <mergeCell ref="B12:C12"/>
  </mergeCells>
  <printOptions/>
  <pageMargins left="1.141732283464567" right="0.7086614173228347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24"/>
  <sheetViews>
    <sheetView zoomScalePageLayoutView="0" workbookViewId="0" topLeftCell="A1">
      <selection activeCell="B4" sqref="B4:D4"/>
    </sheetView>
  </sheetViews>
  <sheetFormatPr defaultColWidth="9.00390625" defaultRowHeight="12.75"/>
  <cols>
    <col min="1" max="1" width="27.75390625" style="1" customWidth="1"/>
    <col min="2" max="2" width="15.125" style="0" customWidth="1"/>
    <col min="3" max="3" width="20.00390625" style="0" customWidth="1"/>
    <col min="4" max="4" width="21.00390625" style="0" customWidth="1"/>
  </cols>
  <sheetData>
    <row r="1" spans="2:4" ht="18.75">
      <c r="B1" s="550" t="s">
        <v>1129</v>
      </c>
      <c r="C1" s="550"/>
      <c r="D1" s="550"/>
    </row>
    <row r="2" spans="2:4" ht="18.75">
      <c r="B2" s="550" t="s">
        <v>835</v>
      </c>
      <c r="C2" s="550"/>
      <c r="D2" s="550"/>
    </row>
    <row r="3" spans="1:4" ht="14.25" customHeight="1">
      <c r="A3" s="555" t="s">
        <v>171</v>
      </c>
      <c r="B3" s="556"/>
      <c r="C3" s="556"/>
      <c r="D3" s="556"/>
    </row>
    <row r="4" spans="2:4" ht="18.75">
      <c r="B4" s="550" t="s">
        <v>1142</v>
      </c>
      <c r="C4" s="550"/>
      <c r="D4" s="550"/>
    </row>
    <row r="5" spans="2:4" ht="18.75">
      <c r="B5" s="44"/>
      <c r="C5" s="44"/>
      <c r="D5" s="44"/>
    </row>
    <row r="6" spans="1:4" ht="18.75">
      <c r="A6" s="555" t="s">
        <v>735</v>
      </c>
      <c r="B6" s="589"/>
      <c r="C6" s="589"/>
      <c r="D6" s="589"/>
    </row>
    <row r="7" spans="1:4" ht="18.75">
      <c r="A7" s="555" t="s">
        <v>978</v>
      </c>
      <c r="B7" s="589"/>
      <c r="C7" s="589"/>
      <c r="D7" s="589"/>
    </row>
    <row r="8" spans="1:4" ht="18.75">
      <c r="A8" s="555" t="s">
        <v>171</v>
      </c>
      <c r="B8" s="589"/>
      <c r="C8" s="589"/>
      <c r="D8" s="589"/>
    </row>
    <row r="9" spans="1:4" ht="18.75">
      <c r="A9" s="555" t="s">
        <v>844</v>
      </c>
      <c r="B9" s="589"/>
      <c r="C9" s="589"/>
      <c r="D9" s="589"/>
    </row>
    <row r="10" spans="1:4" ht="18.75">
      <c r="A10" s="43"/>
      <c r="B10" s="444"/>
      <c r="C10" s="444"/>
      <c r="D10" s="444"/>
    </row>
    <row r="11" spans="1:4" ht="15.75" customHeight="1">
      <c r="A11" s="44"/>
      <c r="B11" s="555" t="s">
        <v>1127</v>
      </c>
      <c r="C11" s="535"/>
      <c r="D11" s="535"/>
    </row>
    <row r="12" spans="1:4" ht="15.75" customHeight="1">
      <c r="A12" s="550"/>
      <c r="B12" s="550"/>
      <c r="C12" s="444"/>
      <c r="D12" s="444"/>
    </row>
    <row r="13" spans="1:4" ht="18.75">
      <c r="A13" s="585" t="s">
        <v>980</v>
      </c>
      <c r="B13" s="535"/>
      <c r="C13" s="535"/>
      <c r="D13" s="535"/>
    </row>
    <row r="14" spans="1:4" ht="37.5" customHeight="1">
      <c r="A14" s="587" t="s">
        <v>1128</v>
      </c>
      <c r="B14" s="535"/>
      <c r="C14" s="535"/>
      <c r="D14" s="535"/>
    </row>
    <row r="15" spans="1:4" ht="18.75">
      <c r="A15" s="72"/>
      <c r="B15" s="444"/>
      <c r="C15" s="444"/>
      <c r="D15" s="444"/>
    </row>
    <row r="16" spans="1:4" ht="15.75" customHeight="1">
      <c r="A16" s="445"/>
      <c r="B16" s="444"/>
      <c r="C16" s="444"/>
      <c r="D16" s="444"/>
    </row>
    <row r="17" spans="1:4" ht="69" customHeight="1">
      <c r="A17" s="74" t="s">
        <v>736</v>
      </c>
      <c r="B17" s="74" t="s">
        <v>982</v>
      </c>
      <c r="C17" s="446" t="s">
        <v>983</v>
      </c>
      <c r="D17" s="446" t="s">
        <v>984</v>
      </c>
    </row>
    <row r="18" spans="1:4" ht="27" customHeight="1">
      <c r="A18" s="447" t="s">
        <v>737</v>
      </c>
      <c r="B18" s="448">
        <f>C18+D18</f>
        <v>333.3</v>
      </c>
      <c r="C18" s="449">
        <f>C19</f>
        <v>300</v>
      </c>
      <c r="D18" s="450">
        <f>D19+D21+D20</f>
        <v>33.3</v>
      </c>
    </row>
    <row r="19" spans="1:4" ht="33" customHeight="1">
      <c r="A19" s="451" t="s">
        <v>746</v>
      </c>
      <c r="B19" s="452">
        <v>33.3</v>
      </c>
      <c r="C19" s="453">
        <v>300</v>
      </c>
      <c r="D19" s="454">
        <v>33.3</v>
      </c>
    </row>
    <row r="20" spans="1:4" ht="33" customHeight="1">
      <c r="A20" s="451"/>
      <c r="B20" s="452"/>
      <c r="C20" s="453"/>
      <c r="D20" s="454"/>
    </row>
    <row r="21" spans="1:4" ht="18.75">
      <c r="A21" s="455"/>
      <c r="B21" s="456"/>
      <c r="C21" s="457"/>
      <c r="D21" s="458"/>
    </row>
    <row r="22" spans="1:4" ht="18.75">
      <c r="A22" s="43"/>
      <c r="B22" s="444"/>
      <c r="C22" s="444"/>
      <c r="D22" s="444"/>
    </row>
    <row r="23" spans="1:4" ht="18.75">
      <c r="A23" s="43"/>
      <c r="B23" s="444"/>
      <c r="C23" s="444"/>
      <c r="D23" s="444"/>
    </row>
    <row r="24" spans="1:4" ht="18.75">
      <c r="A24" s="43"/>
      <c r="B24" s="444"/>
      <c r="C24" s="444"/>
      <c r="D24" s="444"/>
    </row>
  </sheetData>
  <sheetProtection/>
  <mergeCells count="12">
    <mergeCell ref="B11:D11"/>
    <mergeCell ref="A12:B12"/>
    <mergeCell ref="B4:D4"/>
    <mergeCell ref="A3:D3"/>
    <mergeCell ref="A13:D13"/>
    <mergeCell ref="A14:D14"/>
    <mergeCell ref="B1:D1"/>
    <mergeCell ref="B2:D2"/>
    <mergeCell ref="A6:D6"/>
    <mergeCell ref="A7:D7"/>
    <mergeCell ref="A8:D8"/>
    <mergeCell ref="A9:D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960"/>
  <sheetViews>
    <sheetView zoomScalePageLayoutView="0" workbookViewId="0" topLeftCell="A1">
      <selection activeCell="B4" sqref="B4:D4"/>
    </sheetView>
  </sheetViews>
  <sheetFormatPr defaultColWidth="9.00390625" defaultRowHeight="12.75"/>
  <cols>
    <col min="1" max="1" width="4.125" style="1" customWidth="1"/>
    <col min="2" max="2" width="43.125" style="1" customWidth="1"/>
    <col min="3" max="3" width="16.625" style="1" customWidth="1"/>
    <col min="4" max="4" width="17.75390625" style="1" customWidth="1"/>
    <col min="5" max="5" width="9.125" style="1" customWidth="1"/>
    <col min="6" max="6" width="10.125" style="1" customWidth="1"/>
    <col min="7" max="7" width="14.125" style="1" customWidth="1"/>
    <col min="8" max="8" width="9.125" style="1" customWidth="1"/>
    <col min="9" max="9" width="12.625" style="1" customWidth="1"/>
    <col min="10" max="10" width="9.125" style="1" customWidth="1"/>
    <col min="11" max="16384" width="9.125" style="1" customWidth="1"/>
  </cols>
  <sheetData>
    <row r="1" spans="2:4" ht="18.75">
      <c r="B1" s="550" t="s">
        <v>1133</v>
      </c>
      <c r="C1" s="550"/>
      <c r="D1" s="550"/>
    </row>
    <row r="2" spans="2:4" ht="18.75">
      <c r="B2" s="550" t="s">
        <v>835</v>
      </c>
      <c r="C2" s="550"/>
      <c r="D2" s="550"/>
    </row>
    <row r="3" spans="1:4" ht="16.5" customHeight="1">
      <c r="A3" s="555" t="s">
        <v>171</v>
      </c>
      <c r="B3" s="556"/>
      <c r="C3" s="556"/>
      <c r="D3" s="556"/>
    </row>
    <row r="4" spans="2:4" ht="18.75">
      <c r="B4" s="550" t="s">
        <v>1142</v>
      </c>
      <c r="C4" s="550"/>
      <c r="D4" s="550"/>
    </row>
    <row r="6" spans="2:8" ht="18.75">
      <c r="B6" s="550" t="s">
        <v>948</v>
      </c>
      <c r="C6" s="550"/>
      <c r="D6" s="550"/>
      <c r="E6" s="71"/>
      <c r="F6" s="71"/>
      <c r="G6" s="6"/>
      <c r="H6" s="6"/>
    </row>
    <row r="7" spans="2:8" ht="18.75">
      <c r="B7" s="550" t="s">
        <v>835</v>
      </c>
      <c r="C7" s="550"/>
      <c r="D7" s="550"/>
      <c r="E7" s="71"/>
      <c r="F7" s="71"/>
      <c r="G7" s="6"/>
      <c r="H7" s="6"/>
    </row>
    <row r="8" spans="2:8" ht="18.75">
      <c r="B8" s="550" t="s">
        <v>171</v>
      </c>
      <c r="C8" s="550"/>
      <c r="D8" s="550"/>
      <c r="E8" s="71"/>
      <c r="F8" s="71"/>
      <c r="G8" s="6"/>
      <c r="H8" s="6"/>
    </row>
    <row r="9" spans="2:8" ht="18.75">
      <c r="B9" s="550" t="s">
        <v>844</v>
      </c>
      <c r="C9" s="550"/>
      <c r="D9" s="550"/>
      <c r="E9" s="71"/>
      <c r="F9" s="71"/>
      <c r="G9" s="6"/>
      <c r="H9" s="6"/>
    </row>
    <row r="10" spans="2:4" ht="18.75">
      <c r="B10" s="43"/>
      <c r="C10" s="43"/>
      <c r="D10" s="43"/>
    </row>
    <row r="11" spans="2:4" ht="18.75">
      <c r="B11" s="555" t="s">
        <v>949</v>
      </c>
      <c r="C11" s="555"/>
      <c r="D11" s="555"/>
    </row>
    <row r="12" spans="2:4" ht="18.75">
      <c r="B12" s="555"/>
      <c r="C12" s="555"/>
      <c r="D12" s="555"/>
    </row>
    <row r="13" spans="2:4" ht="18.75">
      <c r="B13" s="585" t="s">
        <v>750</v>
      </c>
      <c r="C13" s="585"/>
      <c r="D13" s="586"/>
    </row>
    <row r="14" spans="2:4" ht="129" customHeight="1">
      <c r="B14" s="587" t="s">
        <v>952</v>
      </c>
      <c r="C14" s="587"/>
      <c r="D14" s="588"/>
    </row>
    <row r="15" spans="2:4" ht="18.75">
      <c r="B15" s="72"/>
      <c r="C15" s="72"/>
      <c r="D15" s="73"/>
    </row>
    <row r="16" spans="2:4" ht="16.5">
      <c r="B16" s="592" t="s">
        <v>736</v>
      </c>
      <c r="C16" s="594" t="s">
        <v>959</v>
      </c>
      <c r="D16" s="595"/>
    </row>
    <row r="17" spans="2:4" ht="18.75">
      <c r="B17" s="593"/>
      <c r="C17" s="433" t="s">
        <v>880</v>
      </c>
      <c r="D17" s="74" t="s">
        <v>882</v>
      </c>
    </row>
    <row r="18" spans="2:9" ht="18.75">
      <c r="B18" s="75" t="s">
        <v>737</v>
      </c>
      <c r="C18" s="226">
        <f>SUM(C20:C29)</f>
        <v>120.55999999999999</v>
      </c>
      <c r="D18" s="226">
        <f>SUM(D20:D29)</f>
        <v>120.55999999999999</v>
      </c>
      <c r="E18" s="4"/>
      <c r="F18" s="4"/>
      <c r="I18" s="92"/>
    </row>
    <row r="19" spans="2:6" ht="18.75">
      <c r="B19" s="72"/>
      <c r="C19" s="227"/>
      <c r="D19" s="227"/>
      <c r="E19" s="4"/>
      <c r="F19" s="4"/>
    </row>
    <row r="20" spans="2:6" ht="18.75">
      <c r="B20" s="76" t="s">
        <v>738</v>
      </c>
      <c r="C20" s="228">
        <v>12.056</v>
      </c>
      <c r="D20" s="228">
        <v>12.056</v>
      </c>
      <c r="E20" s="4"/>
      <c r="F20" s="4"/>
    </row>
    <row r="21" spans="2:6" ht="18.75">
      <c r="B21" s="76" t="s">
        <v>739</v>
      </c>
      <c r="C21" s="228">
        <v>12.056</v>
      </c>
      <c r="D21" s="228">
        <v>12.056</v>
      </c>
      <c r="E21" s="4"/>
      <c r="F21" s="4"/>
    </row>
    <row r="22" spans="2:6" ht="18.75">
      <c r="B22" s="76" t="s">
        <v>740</v>
      </c>
      <c r="C22" s="228">
        <v>12.056</v>
      </c>
      <c r="D22" s="228">
        <v>12.056</v>
      </c>
      <c r="E22" s="4"/>
      <c r="F22" s="4"/>
    </row>
    <row r="23" spans="2:6" ht="18.75">
      <c r="B23" s="76" t="s">
        <v>741</v>
      </c>
      <c r="C23" s="228">
        <v>12.056</v>
      </c>
      <c r="D23" s="228">
        <v>12.056</v>
      </c>
      <c r="E23" s="4"/>
      <c r="F23" s="4"/>
    </row>
    <row r="24" spans="2:6" ht="18.75">
      <c r="B24" s="76" t="s">
        <v>742</v>
      </c>
      <c r="C24" s="228">
        <v>12.056</v>
      </c>
      <c r="D24" s="228">
        <v>12.056</v>
      </c>
      <c r="E24" s="4"/>
      <c r="F24" s="4"/>
    </row>
    <row r="25" spans="2:6" ht="18.75">
      <c r="B25" s="76" t="s">
        <v>744</v>
      </c>
      <c r="C25" s="228">
        <v>12.056</v>
      </c>
      <c r="D25" s="228">
        <v>12.056</v>
      </c>
      <c r="E25" s="4"/>
      <c r="F25" s="4"/>
    </row>
    <row r="26" spans="2:6" ht="18.75">
      <c r="B26" s="76" t="s">
        <v>743</v>
      </c>
      <c r="C26" s="228">
        <v>12.056</v>
      </c>
      <c r="D26" s="228">
        <v>12.056</v>
      </c>
      <c r="E26" s="4"/>
      <c r="F26" s="4"/>
    </row>
    <row r="27" spans="2:6" ht="18.75">
      <c r="B27" s="141" t="s">
        <v>745</v>
      </c>
      <c r="C27" s="228">
        <v>12.056</v>
      </c>
      <c r="D27" s="228">
        <v>12.056</v>
      </c>
      <c r="E27" s="4"/>
      <c r="F27" s="4"/>
    </row>
    <row r="28" spans="2:6" ht="18.75">
      <c r="B28" s="141" t="s">
        <v>746</v>
      </c>
      <c r="C28" s="228">
        <v>12.056</v>
      </c>
      <c r="D28" s="228">
        <v>12.056</v>
      </c>
      <c r="E28" s="4"/>
      <c r="F28" s="4"/>
    </row>
    <row r="29" spans="2:6" ht="18.75">
      <c r="B29" s="141" t="s">
        <v>747</v>
      </c>
      <c r="C29" s="228">
        <v>12.056</v>
      </c>
      <c r="D29" s="228">
        <v>12.056</v>
      </c>
      <c r="E29" s="4"/>
      <c r="F29" s="4"/>
    </row>
    <row r="30" spans="2:6" ht="18.75">
      <c r="B30" s="141"/>
      <c r="C30" s="141"/>
      <c r="D30" s="77"/>
      <c r="E30" s="4"/>
      <c r="F30" s="5"/>
    </row>
    <row r="31" spans="2:6" ht="18.75">
      <c r="B31" s="141"/>
      <c r="C31" s="141"/>
      <c r="D31" s="78"/>
      <c r="E31" s="4"/>
      <c r="F31" s="4"/>
    </row>
    <row r="32" spans="2:4" ht="15.75">
      <c r="B32" s="79"/>
      <c r="C32" s="79"/>
      <c r="D32" s="80"/>
    </row>
    <row r="33" spans="2:4" ht="15.75">
      <c r="B33" s="79"/>
      <c r="C33" s="79"/>
      <c r="D33" s="81"/>
    </row>
    <row r="34" spans="2:4" ht="15.75">
      <c r="B34" s="79"/>
      <c r="C34" s="79"/>
      <c r="D34" s="81"/>
    </row>
    <row r="35" spans="2:4" ht="15.75">
      <c r="B35" s="79"/>
      <c r="C35" s="79"/>
      <c r="D35" s="81"/>
    </row>
    <row r="36" spans="2:4" ht="15.75">
      <c r="B36" s="79"/>
      <c r="C36" s="79"/>
      <c r="D36" s="81"/>
    </row>
    <row r="37" spans="2:4" ht="15.75">
      <c r="B37" s="79"/>
      <c r="C37" s="79"/>
      <c r="D37" s="81"/>
    </row>
    <row r="38" spans="2:4" ht="15.75">
      <c r="B38" s="82"/>
      <c r="C38" s="82"/>
      <c r="D38" s="81"/>
    </row>
    <row r="39" spans="2:4" ht="15.75">
      <c r="B39" s="82"/>
      <c r="C39" s="82"/>
      <c r="D39" s="83"/>
    </row>
    <row r="40" spans="2:4" ht="15.75">
      <c r="B40" s="79"/>
      <c r="C40" s="79"/>
      <c r="D40" s="84"/>
    </row>
    <row r="41" spans="2:4" ht="15.75">
      <c r="B41" s="85"/>
      <c r="C41" s="85"/>
      <c r="D41" s="81"/>
    </row>
    <row r="42" spans="2:4" ht="15.75">
      <c r="B42" s="86"/>
      <c r="C42" s="86"/>
      <c r="D42" s="87"/>
    </row>
    <row r="43" spans="2:4" ht="15.75">
      <c r="B43" s="86"/>
      <c r="C43" s="86"/>
      <c r="D43" s="87"/>
    </row>
    <row r="44" spans="2:4" ht="15.75">
      <c r="B44" s="86"/>
      <c r="C44" s="86"/>
      <c r="D44" s="87"/>
    </row>
    <row r="45" spans="2:4" ht="15.75">
      <c r="B45" s="86"/>
      <c r="C45" s="86"/>
      <c r="D45" s="87"/>
    </row>
    <row r="46" spans="2:4" ht="15.75">
      <c r="B46" s="86"/>
      <c r="C46" s="86"/>
      <c r="D46" s="87"/>
    </row>
    <row r="47" spans="2:4" ht="15.75">
      <c r="B47" s="86"/>
      <c r="C47" s="86"/>
      <c r="D47" s="87"/>
    </row>
    <row r="48" spans="2:4" ht="15.75">
      <c r="B48" s="86"/>
      <c r="C48" s="86"/>
      <c r="D48" s="87"/>
    </row>
    <row r="49" spans="2:4" ht="15.75">
      <c r="B49" s="88"/>
      <c r="C49" s="88"/>
      <c r="D49" s="87"/>
    </row>
    <row r="50" spans="2:4" ht="15.75">
      <c r="B50" s="89"/>
      <c r="C50" s="89"/>
      <c r="D50" s="90"/>
    </row>
    <row r="51" ht="15.75">
      <c r="D51" s="91"/>
    </row>
    <row r="52" ht="15.75">
      <c r="D52" s="91"/>
    </row>
    <row r="53" ht="15.75">
      <c r="D53" s="91"/>
    </row>
    <row r="54" ht="15.75">
      <c r="D54" s="91"/>
    </row>
    <row r="55" ht="15.75">
      <c r="D55" s="91"/>
    </row>
    <row r="56" ht="15.75">
      <c r="D56" s="91"/>
    </row>
    <row r="57" ht="15.75">
      <c r="D57" s="91"/>
    </row>
    <row r="58" ht="15.75">
      <c r="D58" s="91"/>
    </row>
    <row r="59" ht="15.75">
      <c r="D59" s="91"/>
    </row>
    <row r="60" ht="15.75">
      <c r="D60" s="91"/>
    </row>
    <row r="61" ht="15.75">
      <c r="D61" s="91"/>
    </row>
    <row r="62" ht="15.75">
      <c r="D62" s="91"/>
    </row>
    <row r="63" ht="15.75">
      <c r="D63" s="91"/>
    </row>
    <row r="64" ht="15.75">
      <c r="D64" s="91"/>
    </row>
    <row r="65" ht="15.75">
      <c r="D65" s="91"/>
    </row>
    <row r="66" ht="15.75">
      <c r="D66" s="91"/>
    </row>
    <row r="67" ht="15.75">
      <c r="D67" s="91"/>
    </row>
    <row r="68" ht="15.75">
      <c r="D68" s="91"/>
    </row>
    <row r="69" ht="15.75">
      <c r="D69" s="91"/>
    </row>
    <row r="70" ht="15.75">
      <c r="D70" s="91"/>
    </row>
    <row r="71" ht="15.75">
      <c r="D71" s="91"/>
    </row>
    <row r="72" ht="15.75">
      <c r="D72" s="91"/>
    </row>
    <row r="73" ht="15.75">
      <c r="D73" s="91"/>
    </row>
    <row r="74" ht="15.75">
      <c r="D74" s="91"/>
    </row>
    <row r="75" ht="15.75">
      <c r="D75" s="91"/>
    </row>
    <row r="76" ht="15.75">
      <c r="D76" s="91"/>
    </row>
    <row r="77" ht="15.75">
      <c r="D77" s="91"/>
    </row>
    <row r="78" ht="15.75">
      <c r="D78" s="91"/>
    </row>
    <row r="79" ht="15.75">
      <c r="D79" s="91"/>
    </row>
    <row r="80" ht="15.75">
      <c r="D80" s="91"/>
    </row>
    <row r="81" ht="15.75">
      <c r="D81" s="91"/>
    </row>
    <row r="82" ht="15.75">
      <c r="D82" s="91"/>
    </row>
    <row r="83" ht="15.75">
      <c r="D83" s="91"/>
    </row>
    <row r="84" ht="15.75">
      <c r="D84" s="91"/>
    </row>
    <row r="85" ht="15.75">
      <c r="D85" s="91"/>
    </row>
    <row r="86" ht="15.75">
      <c r="D86" s="91"/>
    </row>
    <row r="87" ht="15.75">
      <c r="D87" s="91"/>
    </row>
    <row r="88" ht="15.75">
      <c r="D88" s="91"/>
    </row>
    <row r="89" ht="15.75">
      <c r="D89" s="91"/>
    </row>
    <row r="90" ht="15.75">
      <c r="D90" s="91"/>
    </row>
    <row r="91" ht="15.75">
      <c r="D91" s="91"/>
    </row>
    <row r="92" ht="15.75">
      <c r="D92" s="91"/>
    </row>
    <row r="93" ht="15.75">
      <c r="D93" s="91"/>
    </row>
    <row r="94" ht="15.75">
      <c r="D94" s="91"/>
    </row>
    <row r="95" ht="15.75">
      <c r="D95" s="91"/>
    </row>
    <row r="96" ht="15.75">
      <c r="D96" s="91"/>
    </row>
    <row r="97" ht="15.75">
      <c r="D97" s="91"/>
    </row>
    <row r="98" ht="15.75">
      <c r="D98" s="91"/>
    </row>
    <row r="99" ht="15.75">
      <c r="D99" s="91"/>
    </row>
    <row r="100" ht="15.75">
      <c r="D100" s="91"/>
    </row>
    <row r="101" ht="15.75">
      <c r="D101" s="91"/>
    </row>
    <row r="102" ht="15.75">
      <c r="D102" s="91"/>
    </row>
    <row r="103" ht="15.75">
      <c r="D103" s="91"/>
    </row>
    <row r="104" ht="15.75">
      <c r="D104" s="91"/>
    </row>
    <row r="105" ht="15.75">
      <c r="D105" s="91"/>
    </row>
    <row r="106" ht="15.75">
      <c r="D106" s="91"/>
    </row>
    <row r="107" ht="15.75">
      <c r="D107" s="91"/>
    </row>
    <row r="108" ht="15.75">
      <c r="D108" s="91"/>
    </row>
    <row r="109" ht="15.75">
      <c r="D109" s="91"/>
    </row>
    <row r="110" ht="15.75">
      <c r="D110" s="91"/>
    </row>
    <row r="111" ht="15.75">
      <c r="D111" s="91"/>
    </row>
    <row r="112" ht="15.75">
      <c r="D112" s="91"/>
    </row>
    <row r="113" ht="15.75">
      <c r="D113" s="91"/>
    </row>
    <row r="114" ht="15.75">
      <c r="D114" s="91"/>
    </row>
    <row r="115" ht="15.75">
      <c r="D115" s="91"/>
    </row>
    <row r="116" ht="15.75">
      <c r="D116" s="91"/>
    </row>
    <row r="117" ht="15.75">
      <c r="D117" s="91"/>
    </row>
    <row r="118" ht="15.75">
      <c r="D118" s="91"/>
    </row>
    <row r="119" ht="15.75">
      <c r="D119" s="91"/>
    </row>
    <row r="120" ht="15.75">
      <c r="D120" s="91"/>
    </row>
    <row r="121" ht="15.75">
      <c r="D121" s="91"/>
    </row>
    <row r="122" ht="15.75">
      <c r="D122" s="91"/>
    </row>
    <row r="123" ht="15.75">
      <c r="D123" s="91"/>
    </row>
    <row r="124" ht="15.75">
      <c r="D124" s="91"/>
    </row>
    <row r="125" ht="15.75">
      <c r="D125" s="91"/>
    </row>
    <row r="126" ht="15.75">
      <c r="D126" s="91"/>
    </row>
    <row r="127" ht="15.75">
      <c r="D127" s="91"/>
    </row>
    <row r="128" ht="15.75">
      <c r="D128" s="91"/>
    </row>
    <row r="129" ht="15.75">
      <c r="D129" s="91"/>
    </row>
    <row r="130" ht="15.75">
      <c r="D130" s="91"/>
    </row>
    <row r="131" ht="15.75">
      <c r="D131" s="91"/>
    </row>
    <row r="132" ht="15.75">
      <c r="D132" s="91"/>
    </row>
    <row r="133" ht="15.75">
      <c r="D133" s="91"/>
    </row>
    <row r="134" ht="15.75">
      <c r="D134" s="91"/>
    </row>
    <row r="135" ht="15.75">
      <c r="D135" s="91"/>
    </row>
    <row r="136" ht="15.75">
      <c r="D136" s="91"/>
    </row>
    <row r="137" ht="15.75">
      <c r="D137" s="91"/>
    </row>
    <row r="138" ht="15.75">
      <c r="D138" s="91"/>
    </row>
    <row r="139" ht="15.75">
      <c r="D139" s="91"/>
    </row>
    <row r="140" ht="15.75">
      <c r="D140" s="91"/>
    </row>
    <row r="141" ht="15.75">
      <c r="D141" s="91"/>
    </row>
    <row r="142" ht="15.75">
      <c r="D142" s="91"/>
    </row>
    <row r="143" ht="15.75">
      <c r="D143" s="91"/>
    </row>
    <row r="144" ht="15.75">
      <c r="D144" s="91"/>
    </row>
    <row r="145" ht="15.75">
      <c r="D145" s="91"/>
    </row>
    <row r="146" ht="15.75">
      <c r="D146" s="91"/>
    </row>
    <row r="147" ht="15.75">
      <c r="D147" s="91"/>
    </row>
    <row r="148" ht="15.75">
      <c r="D148" s="91"/>
    </row>
    <row r="149" ht="15.75">
      <c r="D149" s="91"/>
    </row>
    <row r="150" ht="15.75">
      <c r="D150" s="91"/>
    </row>
    <row r="151" ht="15.75">
      <c r="D151" s="91"/>
    </row>
    <row r="152" ht="15.75">
      <c r="D152" s="91"/>
    </row>
    <row r="153" ht="15.75">
      <c r="D153" s="91"/>
    </row>
    <row r="154" ht="15.75">
      <c r="D154" s="91"/>
    </row>
    <row r="155" ht="15.75">
      <c r="D155" s="91"/>
    </row>
    <row r="156" ht="15.75">
      <c r="D156" s="91"/>
    </row>
    <row r="157" ht="15.75">
      <c r="D157" s="91"/>
    </row>
    <row r="158" ht="15.75">
      <c r="D158" s="91"/>
    </row>
    <row r="159" ht="15.75">
      <c r="D159" s="91"/>
    </row>
    <row r="160" ht="15.75">
      <c r="D160" s="91"/>
    </row>
    <row r="161" ht="15.75">
      <c r="D161" s="91"/>
    </row>
    <row r="162" ht="15.75">
      <c r="D162" s="91"/>
    </row>
    <row r="163" ht="15.75">
      <c r="D163" s="91"/>
    </row>
    <row r="164" ht="15.75">
      <c r="D164" s="91"/>
    </row>
    <row r="165" ht="15.75">
      <c r="D165" s="91"/>
    </row>
    <row r="166" ht="15.75">
      <c r="D166" s="91"/>
    </row>
    <row r="167" ht="15.75">
      <c r="D167" s="91"/>
    </row>
    <row r="168" ht="15.75">
      <c r="D168" s="91"/>
    </row>
    <row r="169" ht="15.75">
      <c r="D169" s="91"/>
    </row>
    <row r="170" ht="15.75">
      <c r="D170" s="91"/>
    </row>
    <row r="171" ht="15.75">
      <c r="D171" s="91"/>
    </row>
    <row r="172" ht="15.75">
      <c r="D172" s="91"/>
    </row>
    <row r="173" ht="15.75">
      <c r="D173" s="91"/>
    </row>
    <row r="174" ht="15.75">
      <c r="D174" s="91"/>
    </row>
    <row r="175" ht="15.75">
      <c r="D175" s="91"/>
    </row>
    <row r="176" ht="15.75">
      <c r="D176" s="91"/>
    </row>
    <row r="177" ht="15.75">
      <c r="D177" s="91"/>
    </row>
    <row r="178" ht="15.75">
      <c r="D178" s="91"/>
    </row>
    <row r="179" ht="15.75">
      <c r="D179" s="91"/>
    </row>
    <row r="180" ht="15.75">
      <c r="D180" s="91"/>
    </row>
    <row r="181" ht="15.75">
      <c r="D181" s="91"/>
    </row>
    <row r="182" ht="15.75">
      <c r="D182" s="91"/>
    </row>
    <row r="183" ht="15.75">
      <c r="D183" s="91"/>
    </row>
    <row r="184" ht="15.75">
      <c r="D184" s="91"/>
    </row>
    <row r="185" ht="15.75">
      <c r="D185" s="91"/>
    </row>
    <row r="186" ht="15.75">
      <c r="D186" s="91"/>
    </row>
    <row r="187" ht="15.75">
      <c r="D187" s="91"/>
    </row>
    <row r="188" ht="15.75">
      <c r="D188" s="91"/>
    </row>
    <row r="189" ht="15.75">
      <c r="D189" s="91"/>
    </row>
    <row r="190" ht="15.75">
      <c r="D190" s="91"/>
    </row>
    <row r="191" ht="15.75">
      <c r="D191" s="91"/>
    </row>
    <row r="192" ht="15.75">
      <c r="D192" s="91"/>
    </row>
    <row r="193" ht="15.75">
      <c r="D193" s="91"/>
    </row>
    <row r="194" ht="15.75">
      <c r="D194" s="91"/>
    </row>
    <row r="195" ht="15.75">
      <c r="D195" s="91"/>
    </row>
    <row r="196" ht="15.75">
      <c r="D196" s="91"/>
    </row>
    <row r="197" ht="15.75">
      <c r="D197" s="91"/>
    </row>
    <row r="198" ht="15.75">
      <c r="D198" s="91"/>
    </row>
    <row r="199" ht="15.75">
      <c r="D199" s="91"/>
    </row>
    <row r="200" ht="15.75">
      <c r="D200" s="91"/>
    </row>
    <row r="201" ht="15.75">
      <c r="D201" s="91"/>
    </row>
    <row r="202" ht="15.75">
      <c r="D202" s="91"/>
    </row>
    <row r="203" ht="15.75">
      <c r="D203" s="91"/>
    </row>
    <row r="204" ht="15.75">
      <c r="D204" s="91"/>
    </row>
    <row r="205" ht="15.75">
      <c r="D205" s="91"/>
    </row>
    <row r="206" ht="15.75">
      <c r="D206" s="91"/>
    </row>
    <row r="207" ht="15.75">
      <c r="D207" s="91"/>
    </row>
    <row r="208" ht="15.75">
      <c r="D208" s="91"/>
    </row>
    <row r="209" ht="15.75">
      <c r="D209" s="91"/>
    </row>
    <row r="210" ht="15.75">
      <c r="D210" s="91"/>
    </row>
    <row r="211" ht="15.75">
      <c r="D211" s="91"/>
    </row>
    <row r="212" ht="15.75">
      <c r="D212" s="91"/>
    </row>
    <row r="213" ht="15.75">
      <c r="D213" s="91"/>
    </row>
    <row r="214" ht="15.75">
      <c r="D214" s="91"/>
    </row>
    <row r="215" ht="15.75">
      <c r="D215" s="91"/>
    </row>
    <row r="216" ht="15.75">
      <c r="D216" s="91"/>
    </row>
    <row r="217" ht="15.75">
      <c r="D217" s="91"/>
    </row>
    <row r="218" ht="15.75">
      <c r="D218" s="91"/>
    </row>
    <row r="219" ht="15.75">
      <c r="D219" s="91"/>
    </row>
    <row r="220" ht="15.75">
      <c r="D220" s="91"/>
    </row>
    <row r="221" ht="15.75">
      <c r="D221" s="91"/>
    </row>
    <row r="222" ht="15.75">
      <c r="D222" s="91"/>
    </row>
    <row r="223" ht="15.75">
      <c r="D223" s="91"/>
    </row>
    <row r="224" ht="15.75">
      <c r="D224" s="91"/>
    </row>
    <row r="225" ht="15.75">
      <c r="D225" s="91"/>
    </row>
    <row r="226" ht="15.75">
      <c r="D226" s="91"/>
    </row>
    <row r="227" ht="15.75">
      <c r="D227" s="91"/>
    </row>
    <row r="228" ht="15.75">
      <c r="D228" s="91"/>
    </row>
    <row r="229" ht="15.75">
      <c r="D229" s="91"/>
    </row>
    <row r="230" ht="15.75">
      <c r="D230" s="91"/>
    </row>
    <row r="231" ht="15.75">
      <c r="D231" s="91"/>
    </row>
    <row r="232" ht="15.75">
      <c r="D232" s="91"/>
    </row>
    <row r="233" ht="15.75">
      <c r="D233" s="91"/>
    </row>
    <row r="234" ht="15.75">
      <c r="D234" s="91"/>
    </row>
    <row r="235" ht="15.75">
      <c r="D235" s="91"/>
    </row>
    <row r="236" ht="15.75">
      <c r="D236" s="91"/>
    </row>
    <row r="237" ht="15.75">
      <c r="D237" s="91"/>
    </row>
    <row r="238" ht="15.75">
      <c r="D238" s="91"/>
    </row>
    <row r="239" ht="15.75">
      <c r="D239" s="91"/>
    </row>
    <row r="240" ht="15.75">
      <c r="D240" s="91"/>
    </row>
    <row r="241" ht="15.75">
      <c r="D241" s="91"/>
    </row>
    <row r="242" ht="15.75">
      <c r="D242" s="91"/>
    </row>
    <row r="243" ht="15.75">
      <c r="D243" s="91"/>
    </row>
    <row r="244" ht="15.75">
      <c r="D244" s="91"/>
    </row>
    <row r="245" ht="15.75">
      <c r="D245" s="91"/>
    </row>
    <row r="246" ht="15.75">
      <c r="D246" s="91"/>
    </row>
    <row r="247" ht="15.75">
      <c r="D247" s="91"/>
    </row>
    <row r="248" ht="15.75">
      <c r="D248" s="91"/>
    </row>
    <row r="249" ht="15.75">
      <c r="D249" s="91"/>
    </row>
    <row r="250" ht="15.75">
      <c r="D250" s="91"/>
    </row>
    <row r="251" ht="15.75">
      <c r="D251" s="91"/>
    </row>
    <row r="252" ht="15.75">
      <c r="D252" s="91"/>
    </row>
    <row r="253" ht="15.75">
      <c r="D253" s="91"/>
    </row>
    <row r="254" ht="15.75">
      <c r="D254" s="91"/>
    </row>
    <row r="255" ht="15.75">
      <c r="D255" s="91"/>
    </row>
    <row r="256" ht="15.75">
      <c r="D256" s="91"/>
    </row>
    <row r="257" ht="15.75">
      <c r="D257" s="91"/>
    </row>
    <row r="258" ht="15.75">
      <c r="D258" s="91"/>
    </row>
    <row r="259" ht="15.75">
      <c r="D259" s="91"/>
    </row>
    <row r="260" ht="15.75">
      <c r="D260" s="91"/>
    </row>
    <row r="261" ht="15.75">
      <c r="D261" s="91"/>
    </row>
    <row r="262" ht="15.75">
      <c r="D262" s="91"/>
    </row>
    <row r="263" ht="15.75">
      <c r="D263" s="91"/>
    </row>
    <row r="264" ht="15.75">
      <c r="D264" s="91"/>
    </row>
    <row r="265" ht="15.75">
      <c r="D265" s="91"/>
    </row>
    <row r="266" ht="15.75">
      <c r="D266" s="91"/>
    </row>
    <row r="267" ht="15.75">
      <c r="D267" s="91"/>
    </row>
    <row r="268" ht="15.75">
      <c r="D268" s="91"/>
    </row>
    <row r="269" ht="15.75">
      <c r="D269" s="91"/>
    </row>
    <row r="270" ht="15.75">
      <c r="D270" s="91"/>
    </row>
    <row r="271" ht="15.75">
      <c r="D271" s="91"/>
    </row>
    <row r="272" ht="15.75">
      <c r="D272" s="91"/>
    </row>
    <row r="273" ht="15.75">
      <c r="D273" s="91"/>
    </row>
    <row r="274" ht="15.75">
      <c r="D274" s="91"/>
    </row>
    <row r="275" ht="15.75">
      <c r="D275" s="91"/>
    </row>
    <row r="276" ht="15.75">
      <c r="D276" s="91"/>
    </row>
    <row r="277" ht="15.75">
      <c r="D277" s="91"/>
    </row>
    <row r="278" ht="15.75">
      <c r="D278" s="91"/>
    </row>
    <row r="279" ht="15.75">
      <c r="D279" s="91"/>
    </row>
    <row r="280" ht="15.75">
      <c r="D280" s="91"/>
    </row>
    <row r="281" ht="15.75">
      <c r="D281" s="91"/>
    </row>
    <row r="282" ht="15.75">
      <c r="D282" s="91"/>
    </row>
    <row r="283" ht="15.75">
      <c r="D283" s="91"/>
    </row>
    <row r="284" ht="15.75">
      <c r="D284" s="91"/>
    </row>
    <row r="285" ht="15.75">
      <c r="D285" s="91"/>
    </row>
    <row r="286" ht="15.75">
      <c r="D286" s="91"/>
    </row>
    <row r="287" ht="15.75">
      <c r="D287" s="91"/>
    </row>
    <row r="288" ht="15.75">
      <c r="D288" s="91"/>
    </row>
    <row r="289" ht="15.75">
      <c r="D289" s="91"/>
    </row>
    <row r="290" ht="15.75">
      <c r="D290" s="91"/>
    </row>
    <row r="291" ht="15.75">
      <c r="D291" s="91"/>
    </row>
    <row r="292" ht="15.75">
      <c r="D292" s="91"/>
    </row>
    <row r="293" ht="15.75">
      <c r="D293" s="91"/>
    </row>
    <row r="294" ht="15.75">
      <c r="D294" s="91"/>
    </row>
    <row r="295" ht="15.75">
      <c r="D295" s="91"/>
    </row>
    <row r="296" ht="15.75">
      <c r="D296" s="91"/>
    </row>
    <row r="297" ht="15.75">
      <c r="D297" s="91"/>
    </row>
    <row r="298" ht="15.75">
      <c r="D298" s="91"/>
    </row>
    <row r="299" ht="15.75">
      <c r="D299" s="91"/>
    </row>
    <row r="300" ht="15.75">
      <c r="D300" s="91"/>
    </row>
    <row r="301" ht="15.75">
      <c r="D301" s="91"/>
    </row>
    <row r="302" ht="15.75">
      <c r="D302" s="91"/>
    </row>
    <row r="303" ht="15.75">
      <c r="D303" s="91"/>
    </row>
    <row r="304" ht="15.75">
      <c r="D304" s="91"/>
    </row>
    <row r="305" ht="15.75">
      <c r="D305" s="91"/>
    </row>
    <row r="306" ht="15.75">
      <c r="D306" s="91"/>
    </row>
    <row r="307" ht="15.75">
      <c r="D307" s="91"/>
    </row>
    <row r="308" ht="15.75">
      <c r="D308" s="91"/>
    </row>
    <row r="309" ht="15.75">
      <c r="D309" s="91"/>
    </row>
    <row r="310" ht="15.75">
      <c r="D310" s="91"/>
    </row>
    <row r="311" ht="15.75">
      <c r="D311" s="91"/>
    </row>
    <row r="312" ht="15.75">
      <c r="D312" s="91"/>
    </row>
    <row r="313" ht="15.75">
      <c r="D313" s="91"/>
    </row>
    <row r="314" ht="15.75">
      <c r="D314" s="91"/>
    </row>
    <row r="315" ht="15.75">
      <c r="D315" s="91"/>
    </row>
    <row r="316" ht="15.75">
      <c r="D316" s="91"/>
    </row>
    <row r="317" ht="15.75">
      <c r="D317" s="91"/>
    </row>
    <row r="318" ht="15.75">
      <c r="D318" s="91"/>
    </row>
    <row r="319" ht="15.75">
      <c r="D319" s="91"/>
    </row>
    <row r="320" ht="15.75">
      <c r="D320" s="91"/>
    </row>
    <row r="321" ht="15.75">
      <c r="D321" s="91"/>
    </row>
    <row r="322" ht="15.75">
      <c r="D322" s="91"/>
    </row>
    <row r="323" ht="15.75">
      <c r="D323" s="91"/>
    </row>
    <row r="324" ht="15.75">
      <c r="D324" s="91"/>
    </row>
    <row r="325" ht="15.75">
      <c r="D325" s="91"/>
    </row>
    <row r="326" ht="15.75">
      <c r="D326" s="91"/>
    </row>
    <row r="327" ht="15.75">
      <c r="D327" s="91"/>
    </row>
    <row r="328" ht="15.75">
      <c r="D328" s="91"/>
    </row>
    <row r="329" ht="15.75">
      <c r="D329" s="91"/>
    </row>
    <row r="330" ht="15.75">
      <c r="D330" s="91"/>
    </row>
    <row r="331" ht="15.75">
      <c r="D331" s="91"/>
    </row>
    <row r="332" ht="15.75">
      <c r="D332" s="91"/>
    </row>
    <row r="333" ht="15.75">
      <c r="D333" s="91"/>
    </row>
    <row r="334" ht="15.75">
      <c r="D334" s="91"/>
    </row>
    <row r="335" ht="15.75">
      <c r="D335" s="91"/>
    </row>
    <row r="336" ht="15.75">
      <c r="D336" s="91"/>
    </row>
    <row r="337" ht="15.75">
      <c r="D337" s="91"/>
    </row>
    <row r="338" ht="15.75">
      <c r="D338" s="91"/>
    </row>
    <row r="339" ht="15.75">
      <c r="D339" s="91"/>
    </row>
    <row r="340" ht="15.75">
      <c r="D340" s="91"/>
    </row>
    <row r="341" ht="15.75">
      <c r="D341" s="91"/>
    </row>
    <row r="342" ht="15.75">
      <c r="D342" s="91"/>
    </row>
    <row r="343" ht="15.75">
      <c r="D343" s="91"/>
    </row>
    <row r="344" ht="15.75">
      <c r="D344" s="91"/>
    </row>
    <row r="345" ht="15.75">
      <c r="D345" s="91"/>
    </row>
    <row r="346" ht="15.75">
      <c r="D346" s="91"/>
    </row>
    <row r="347" ht="15.75">
      <c r="D347" s="91"/>
    </row>
    <row r="348" ht="15.75">
      <c r="D348" s="91"/>
    </row>
    <row r="349" ht="15.75">
      <c r="D349" s="91"/>
    </row>
    <row r="350" ht="15.75">
      <c r="D350" s="91"/>
    </row>
    <row r="351" ht="15.75">
      <c r="D351" s="91"/>
    </row>
    <row r="352" ht="15.75">
      <c r="D352" s="91"/>
    </row>
    <row r="353" ht="15.75">
      <c r="D353" s="91"/>
    </row>
    <row r="354" ht="15.75">
      <c r="D354" s="91"/>
    </row>
    <row r="355" ht="15.75">
      <c r="D355" s="91"/>
    </row>
    <row r="356" ht="15.75">
      <c r="D356" s="91"/>
    </row>
    <row r="357" ht="15.75">
      <c r="D357" s="91"/>
    </row>
    <row r="358" ht="15.75">
      <c r="D358" s="91"/>
    </row>
    <row r="359" ht="15.75">
      <c r="D359" s="91"/>
    </row>
    <row r="360" ht="15.75">
      <c r="D360" s="91"/>
    </row>
    <row r="361" ht="15.75">
      <c r="D361" s="91"/>
    </row>
    <row r="362" ht="15.75">
      <c r="D362" s="91"/>
    </row>
    <row r="363" ht="15.75">
      <c r="D363" s="91"/>
    </row>
    <row r="364" ht="15.75">
      <c r="D364" s="91"/>
    </row>
    <row r="365" ht="15.75">
      <c r="D365" s="91"/>
    </row>
    <row r="366" ht="15.75">
      <c r="D366" s="91"/>
    </row>
    <row r="367" ht="15.75">
      <c r="D367" s="91"/>
    </row>
    <row r="368" ht="15.75">
      <c r="D368" s="91"/>
    </row>
    <row r="369" ht="15.75">
      <c r="D369" s="91"/>
    </row>
    <row r="370" ht="15.75">
      <c r="D370" s="91"/>
    </row>
    <row r="371" ht="15.75">
      <c r="D371" s="91"/>
    </row>
    <row r="372" ht="15.75">
      <c r="D372" s="91"/>
    </row>
    <row r="373" ht="15.75">
      <c r="D373" s="91"/>
    </row>
    <row r="374" ht="15.75">
      <c r="D374" s="91"/>
    </row>
    <row r="375" ht="15.75">
      <c r="D375" s="91"/>
    </row>
    <row r="376" ht="15.75">
      <c r="D376" s="91"/>
    </row>
    <row r="377" ht="15.75">
      <c r="D377" s="91"/>
    </row>
    <row r="378" ht="15.75">
      <c r="D378" s="91"/>
    </row>
    <row r="379" ht="15.75">
      <c r="D379" s="91"/>
    </row>
    <row r="380" ht="15.75">
      <c r="D380" s="91"/>
    </row>
    <row r="381" ht="15.75">
      <c r="D381" s="91"/>
    </row>
    <row r="382" ht="15.75">
      <c r="D382" s="91"/>
    </row>
    <row r="383" ht="15.75">
      <c r="D383" s="91"/>
    </row>
    <row r="384" ht="15.75">
      <c r="D384" s="91"/>
    </row>
    <row r="385" ht="15.75">
      <c r="D385" s="91"/>
    </row>
    <row r="386" ht="15.75">
      <c r="D386" s="91"/>
    </row>
    <row r="387" ht="15.75">
      <c r="D387" s="91"/>
    </row>
    <row r="388" ht="15.75">
      <c r="D388" s="91"/>
    </row>
    <row r="389" ht="15.75">
      <c r="D389" s="91"/>
    </row>
    <row r="390" ht="15.75">
      <c r="D390" s="91"/>
    </row>
    <row r="391" ht="15.75">
      <c r="D391" s="91"/>
    </row>
    <row r="392" ht="15.75">
      <c r="D392" s="91"/>
    </row>
    <row r="393" ht="15.75">
      <c r="D393" s="91"/>
    </row>
    <row r="394" ht="15.75">
      <c r="D394" s="91"/>
    </row>
    <row r="395" ht="15.75">
      <c r="D395" s="91"/>
    </row>
    <row r="396" ht="15.75">
      <c r="D396" s="91"/>
    </row>
    <row r="397" ht="15.75">
      <c r="D397" s="91"/>
    </row>
    <row r="398" ht="15.75">
      <c r="D398" s="91"/>
    </row>
    <row r="399" ht="15.75">
      <c r="D399" s="91"/>
    </row>
    <row r="400" ht="15.75">
      <c r="D400" s="91"/>
    </row>
    <row r="401" ht="15.75">
      <c r="D401" s="91"/>
    </row>
    <row r="402" ht="15.75">
      <c r="D402" s="91"/>
    </row>
    <row r="403" ht="15.75">
      <c r="D403" s="91"/>
    </row>
    <row r="404" ht="15.75">
      <c r="D404" s="91"/>
    </row>
    <row r="405" ht="15.75">
      <c r="D405" s="91"/>
    </row>
    <row r="406" ht="15.75">
      <c r="D406" s="91"/>
    </row>
    <row r="407" ht="15.75">
      <c r="D407" s="91"/>
    </row>
    <row r="408" ht="15.75">
      <c r="D408" s="91"/>
    </row>
    <row r="409" ht="15.75">
      <c r="D409" s="91"/>
    </row>
    <row r="410" ht="15.75">
      <c r="D410" s="91"/>
    </row>
    <row r="411" ht="15.75">
      <c r="D411" s="91"/>
    </row>
    <row r="412" ht="15.75">
      <c r="D412" s="91"/>
    </row>
    <row r="413" ht="15.75">
      <c r="D413" s="91"/>
    </row>
    <row r="414" ht="15.75">
      <c r="D414" s="91"/>
    </row>
    <row r="415" ht="15.75">
      <c r="D415" s="91"/>
    </row>
    <row r="416" ht="15.75">
      <c r="D416" s="91"/>
    </row>
    <row r="417" ht="15.75">
      <c r="D417" s="91"/>
    </row>
    <row r="418" ht="15.75">
      <c r="D418" s="91"/>
    </row>
    <row r="419" ht="15.75">
      <c r="D419" s="91"/>
    </row>
    <row r="420" ht="15.75">
      <c r="D420" s="91"/>
    </row>
    <row r="421" ht="15.75">
      <c r="D421" s="91"/>
    </row>
    <row r="422" ht="15.75">
      <c r="D422" s="91"/>
    </row>
    <row r="423" ht="15.75">
      <c r="D423" s="91"/>
    </row>
    <row r="424" ht="15.75">
      <c r="D424" s="91"/>
    </row>
    <row r="425" ht="15.75">
      <c r="D425" s="91"/>
    </row>
    <row r="426" ht="15.75">
      <c r="D426" s="91"/>
    </row>
    <row r="427" ht="15.75">
      <c r="D427" s="91"/>
    </row>
    <row r="428" ht="15.75">
      <c r="D428" s="91"/>
    </row>
    <row r="429" ht="15.75">
      <c r="D429" s="91"/>
    </row>
    <row r="430" ht="15.75">
      <c r="D430" s="91"/>
    </row>
    <row r="431" ht="15.75">
      <c r="D431" s="91"/>
    </row>
    <row r="432" ht="15.75">
      <c r="D432" s="91"/>
    </row>
    <row r="433" ht="15.75">
      <c r="D433" s="91"/>
    </row>
    <row r="434" ht="15.75">
      <c r="D434" s="91"/>
    </row>
    <row r="435" ht="15.75">
      <c r="D435" s="91"/>
    </row>
    <row r="436" ht="15.75">
      <c r="D436" s="91"/>
    </row>
    <row r="437" ht="15.75">
      <c r="D437" s="91"/>
    </row>
    <row r="438" ht="15.75">
      <c r="D438" s="91"/>
    </row>
    <row r="439" ht="15.75">
      <c r="D439" s="91"/>
    </row>
    <row r="440" ht="15.75">
      <c r="D440" s="91"/>
    </row>
    <row r="441" ht="15.75">
      <c r="D441" s="91"/>
    </row>
    <row r="442" ht="15.75">
      <c r="D442" s="91"/>
    </row>
    <row r="443" ht="15.75">
      <c r="D443" s="91"/>
    </row>
    <row r="444" ht="15.75">
      <c r="D444" s="91"/>
    </row>
    <row r="445" ht="15.75">
      <c r="D445" s="91"/>
    </row>
    <row r="446" ht="15.75">
      <c r="D446" s="91"/>
    </row>
    <row r="447" ht="15.75">
      <c r="D447" s="91"/>
    </row>
    <row r="448" ht="15.75">
      <c r="D448" s="91"/>
    </row>
    <row r="449" ht="15.75">
      <c r="D449" s="91"/>
    </row>
    <row r="450" ht="15.75">
      <c r="D450" s="91"/>
    </row>
    <row r="451" ht="15.75">
      <c r="D451" s="91"/>
    </row>
    <row r="452" ht="15.75">
      <c r="D452" s="91"/>
    </row>
    <row r="453" ht="15.75">
      <c r="D453" s="91"/>
    </row>
    <row r="454" ht="15.75">
      <c r="D454" s="91"/>
    </row>
    <row r="455" ht="15.75">
      <c r="D455" s="91"/>
    </row>
    <row r="456" ht="15.75">
      <c r="D456" s="91"/>
    </row>
    <row r="457" ht="15.75">
      <c r="D457" s="91"/>
    </row>
    <row r="458" ht="15.75">
      <c r="D458" s="91"/>
    </row>
    <row r="459" ht="15.75">
      <c r="D459" s="91"/>
    </row>
    <row r="460" ht="15.75">
      <c r="D460" s="91"/>
    </row>
    <row r="461" ht="15.75">
      <c r="D461" s="91"/>
    </row>
    <row r="462" ht="15.75">
      <c r="D462" s="91"/>
    </row>
    <row r="463" ht="15.75">
      <c r="D463" s="91"/>
    </row>
    <row r="464" ht="15.75">
      <c r="D464" s="91"/>
    </row>
    <row r="465" ht="15.75">
      <c r="D465" s="91"/>
    </row>
    <row r="466" ht="15.75">
      <c r="D466" s="91"/>
    </row>
    <row r="467" ht="15.75">
      <c r="D467" s="91"/>
    </row>
    <row r="468" ht="15.75">
      <c r="D468" s="91"/>
    </row>
    <row r="469" ht="15.75">
      <c r="D469" s="91"/>
    </row>
    <row r="470" ht="15.75">
      <c r="D470" s="91"/>
    </row>
    <row r="471" ht="15.75">
      <c r="D471" s="91"/>
    </row>
    <row r="472" ht="15.75">
      <c r="D472" s="91"/>
    </row>
    <row r="473" ht="15.75">
      <c r="D473" s="91"/>
    </row>
    <row r="474" ht="15.75">
      <c r="D474" s="91"/>
    </row>
    <row r="475" ht="15.75">
      <c r="D475" s="91"/>
    </row>
    <row r="476" ht="15.75">
      <c r="D476" s="91"/>
    </row>
    <row r="477" ht="15.75">
      <c r="D477" s="91"/>
    </row>
    <row r="478" ht="15.75">
      <c r="D478" s="91"/>
    </row>
    <row r="479" ht="15.75">
      <c r="D479" s="91"/>
    </row>
    <row r="480" ht="15.75">
      <c r="D480" s="91"/>
    </row>
    <row r="481" ht="15.75">
      <c r="D481" s="91"/>
    </row>
    <row r="482" ht="15.75">
      <c r="D482" s="91"/>
    </row>
    <row r="483" ht="15.75">
      <c r="D483" s="91"/>
    </row>
    <row r="484" ht="15.75">
      <c r="D484" s="91"/>
    </row>
    <row r="485" ht="15.75">
      <c r="D485" s="91"/>
    </row>
    <row r="486" ht="15.75">
      <c r="D486" s="91"/>
    </row>
    <row r="487" ht="15.75">
      <c r="D487" s="91"/>
    </row>
    <row r="488" ht="15.75">
      <c r="D488" s="91"/>
    </row>
    <row r="489" ht="15.75">
      <c r="D489" s="91"/>
    </row>
    <row r="490" ht="15.75">
      <c r="D490" s="91"/>
    </row>
    <row r="491" ht="15.75">
      <c r="D491" s="91"/>
    </row>
    <row r="492" ht="15.75">
      <c r="D492" s="91"/>
    </row>
    <row r="493" ht="15.75">
      <c r="D493" s="91"/>
    </row>
    <row r="494" ht="15.75">
      <c r="D494" s="91"/>
    </row>
    <row r="495" ht="15.75">
      <c r="D495" s="91"/>
    </row>
    <row r="496" ht="15.75">
      <c r="D496" s="91"/>
    </row>
    <row r="497" ht="15.75">
      <c r="D497" s="91"/>
    </row>
    <row r="498" ht="15.75">
      <c r="D498" s="91"/>
    </row>
    <row r="499" ht="15.75">
      <c r="D499" s="91"/>
    </row>
    <row r="500" ht="15.75">
      <c r="D500" s="91"/>
    </row>
    <row r="501" ht="15.75">
      <c r="D501" s="91"/>
    </row>
    <row r="502" ht="15.75">
      <c r="D502" s="91"/>
    </row>
    <row r="503" ht="15.75">
      <c r="D503" s="91"/>
    </row>
    <row r="504" ht="15.75">
      <c r="D504" s="91"/>
    </row>
    <row r="505" ht="15.75">
      <c r="D505" s="91"/>
    </row>
    <row r="506" ht="15.75">
      <c r="D506" s="91"/>
    </row>
    <row r="507" ht="15.75">
      <c r="D507" s="91"/>
    </row>
    <row r="508" ht="15.75">
      <c r="D508" s="91"/>
    </row>
    <row r="509" ht="15.75">
      <c r="D509" s="91"/>
    </row>
    <row r="510" ht="15.75">
      <c r="D510" s="91"/>
    </row>
    <row r="511" ht="15.75">
      <c r="D511" s="91"/>
    </row>
    <row r="512" ht="15.75">
      <c r="D512" s="91"/>
    </row>
    <row r="513" ht="15.75">
      <c r="D513" s="91"/>
    </row>
    <row r="514" ht="15.75">
      <c r="D514" s="91"/>
    </row>
    <row r="515" ht="15.75">
      <c r="D515" s="91"/>
    </row>
    <row r="516" ht="15.75">
      <c r="D516" s="91"/>
    </row>
    <row r="517" ht="15.75">
      <c r="D517" s="91"/>
    </row>
    <row r="518" ht="15.75">
      <c r="D518" s="91"/>
    </row>
    <row r="519" ht="15.75">
      <c r="D519" s="91"/>
    </row>
    <row r="520" ht="15.75">
      <c r="D520" s="91"/>
    </row>
    <row r="521" ht="15.75">
      <c r="D521" s="91"/>
    </row>
    <row r="522" ht="15.75">
      <c r="D522" s="91"/>
    </row>
    <row r="523" ht="15.75">
      <c r="D523" s="91"/>
    </row>
    <row r="524" ht="15.75">
      <c r="D524" s="91"/>
    </row>
    <row r="525" ht="15.75">
      <c r="D525" s="91"/>
    </row>
    <row r="526" ht="15.75">
      <c r="D526" s="91"/>
    </row>
    <row r="527" ht="15.75">
      <c r="D527" s="91"/>
    </row>
    <row r="528" ht="15.75">
      <c r="D528" s="91"/>
    </row>
    <row r="529" ht="15.75">
      <c r="D529" s="91"/>
    </row>
    <row r="530" ht="15.75">
      <c r="D530" s="91"/>
    </row>
    <row r="531" ht="15.75">
      <c r="D531" s="91"/>
    </row>
    <row r="532" ht="15.75">
      <c r="D532" s="91"/>
    </row>
    <row r="533" ht="15.75">
      <c r="D533" s="91"/>
    </row>
    <row r="534" ht="15.75">
      <c r="D534" s="91"/>
    </row>
    <row r="535" ht="15.75">
      <c r="D535" s="91"/>
    </row>
    <row r="536" ht="15.75">
      <c r="D536" s="91"/>
    </row>
    <row r="537" ht="15.75">
      <c r="D537" s="91"/>
    </row>
    <row r="538" ht="15.75">
      <c r="D538" s="91"/>
    </row>
    <row r="539" ht="15.75">
      <c r="D539" s="91"/>
    </row>
    <row r="540" ht="15.75">
      <c r="D540" s="91"/>
    </row>
    <row r="541" ht="15.75">
      <c r="D541" s="91"/>
    </row>
    <row r="542" ht="15.75">
      <c r="D542" s="91"/>
    </row>
    <row r="543" ht="15.75">
      <c r="D543" s="91"/>
    </row>
    <row r="544" ht="15.75">
      <c r="D544" s="91"/>
    </row>
    <row r="545" ht="15.75">
      <c r="D545" s="91"/>
    </row>
    <row r="546" ht="15.75">
      <c r="D546" s="91"/>
    </row>
    <row r="547" ht="15.75">
      <c r="D547" s="91"/>
    </row>
    <row r="548" ht="15.75">
      <c r="D548" s="91"/>
    </row>
    <row r="549" ht="15.75">
      <c r="D549" s="91"/>
    </row>
    <row r="550" ht="15.75">
      <c r="D550" s="91"/>
    </row>
    <row r="551" ht="15.75">
      <c r="D551" s="91"/>
    </row>
    <row r="552" ht="15.75">
      <c r="D552" s="91"/>
    </row>
    <row r="553" ht="15.75">
      <c r="D553" s="91"/>
    </row>
    <row r="554" ht="15.75">
      <c r="D554" s="91"/>
    </row>
    <row r="555" ht="15.75">
      <c r="D555" s="91"/>
    </row>
    <row r="556" ht="15.75">
      <c r="D556" s="91"/>
    </row>
    <row r="557" ht="15.75">
      <c r="D557" s="91"/>
    </row>
    <row r="558" ht="15.75">
      <c r="D558" s="91"/>
    </row>
    <row r="559" ht="15.75">
      <c r="D559" s="91"/>
    </row>
    <row r="560" ht="15.75">
      <c r="D560" s="91"/>
    </row>
    <row r="561" ht="15.75">
      <c r="D561" s="91"/>
    </row>
    <row r="562" ht="15.75">
      <c r="D562" s="91"/>
    </row>
    <row r="563" ht="15.75">
      <c r="D563" s="91"/>
    </row>
    <row r="564" ht="15.75">
      <c r="D564" s="91"/>
    </row>
    <row r="565" ht="15.75">
      <c r="D565" s="91"/>
    </row>
    <row r="566" ht="15.75">
      <c r="D566" s="91"/>
    </row>
    <row r="567" ht="15.75">
      <c r="D567" s="91"/>
    </row>
    <row r="568" ht="15.75">
      <c r="D568" s="91"/>
    </row>
    <row r="569" ht="15.75">
      <c r="D569" s="91"/>
    </row>
    <row r="570" ht="15.75">
      <c r="D570" s="91"/>
    </row>
    <row r="571" ht="15.75">
      <c r="D571" s="91"/>
    </row>
    <row r="572" ht="15.75">
      <c r="D572" s="91"/>
    </row>
    <row r="573" ht="15.75">
      <c r="D573" s="91"/>
    </row>
    <row r="574" ht="15.75">
      <c r="D574" s="91"/>
    </row>
    <row r="575" ht="15.75">
      <c r="D575" s="91"/>
    </row>
    <row r="576" ht="15.75">
      <c r="D576" s="91"/>
    </row>
    <row r="577" ht="15.75">
      <c r="D577" s="91"/>
    </row>
    <row r="578" ht="15.75">
      <c r="D578" s="91"/>
    </row>
    <row r="579" ht="15.75">
      <c r="D579" s="91"/>
    </row>
    <row r="580" ht="15.75">
      <c r="D580" s="91"/>
    </row>
    <row r="581" ht="15.75">
      <c r="D581" s="91"/>
    </row>
    <row r="582" ht="15.75">
      <c r="D582" s="91"/>
    </row>
    <row r="583" ht="15.75">
      <c r="D583" s="91"/>
    </row>
    <row r="584" ht="15.75">
      <c r="D584" s="91"/>
    </row>
    <row r="585" ht="15.75">
      <c r="D585" s="91"/>
    </row>
    <row r="586" ht="15.75">
      <c r="D586" s="91"/>
    </row>
    <row r="587" ht="15.75">
      <c r="D587" s="91"/>
    </row>
    <row r="588" ht="15.75">
      <c r="D588" s="91"/>
    </row>
    <row r="589" ht="15.75">
      <c r="D589" s="91"/>
    </row>
    <row r="590" ht="15.75">
      <c r="D590" s="91"/>
    </row>
    <row r="591" ht="15.75">
      <c r="D591" s="91"/>
    </row>
    <row r="592" ht="15.75">
      <c r="D592" s="91"/>
    </row>
    <row r="593" ht="15.75">
      <c r="D593" s="91"/>
    </row>
    <row r="594" ht="15.75">
      <c r="D594" s="91"/>
    </row>
    <row r="595" ht="15.75">
      <c r="D595" s="91"/>
    </row>
    <row r="596" ht="15.75">
      <c r="D596" s="91"/>
    </row>
    <row r="597" ht="15.75">
      <c r="D597" s="91"/>
    </row>
    <row r="598" ht="15.75">
      <c r="D598" s="91"/>
    </row>
    <row r="599" ht="15.75">
      <c r="D599" s="91"/>
    </row>
    <row r="600" ht="15.75">
      <c r="D600" s="91"/>
    </row>
    <row r="601" ht="15.75">
      <c r="D601" s="91"/>
    </row>
    <row r="602" ht="15.75">
      <c r="D602" s="91"/>
    </row>
    <row r="603" ht="15.75">
      <c r="D603" s="91"/>
    </row>
    <row r="604" ht="15.75">
      <c r="D604" s="91"/>
    </row>
    <row r="605" ht="15.75">
      <c r="D605" s="91"/>
    </row>
    <row r="606" ht="15.75">
      <c r="D606" s="91"/>
    </row>
    <row r="607" ht="15.75">
      <c r="D607" s="91"/>
    </row>
    <row r="608" ht="15.75">
      <c r="D608" s="91"/>
    </row>
    <row r="609" ht="15.75">
      <c r="D609" s="91"/>
    </row>
    <row r="610" ht="15.75">
      <c r="D610" s="91"/>
    </row>
    <row r="611" ht="15.75">
      <c r="D611" s="91"/>
    </row>
    <row r="612" ht="15.75">
      <c r="D612" s="91"/>
    </row>
    <row r="613" ht="15.75">
      <c r="D613" s="91"/>
    </row>
    <row r="614" ht="15.75">
      <c r="D614" s="91"/>
    </row>
    <row r="615" ht="15.75">
      <c r="D615" s="91"/>
    </row>
    <row r="616" ht="15.75">
      <c r="D616" s="91"/>
    </row>
    <row r="617" ht="15.75">
      <c r="D617" s="91"/>
    </row>
    <row r="618" ht="15.75">
      <c r="D618" s="91"/>
    </row>
    <row r="619" ht="15.75">
      <c r="D619" s="91"/>
    </row>
    <row r="620" ht="15.75">
      <c r="D620" s="91"/>
    </row>
    <row r="621" ht="15.75">
      <c r="D621" s="91"/>
    </row>
    <row r="622" ht="15.75">
      <c r="D622" s="91"/>
    </row>
    <row r="623" ht="15.75">
      <c r="D623" s="91"/>
    </row>
    <row r="624" ht="15.75">
      <c r="D624" s="91"/>
    </row>
    <row r="625" ht="15.75">
      <c r="D625" s="91"/>
    </row>
    <row r="626" ht="15.75">
      <c r="D626" s="91"/>
    </row>
    <row r="627" ht="15.75">
      <c r="D627" s="91"/>
    </row>
    <row r="628" ht="15.75">
      <c r="D628" s="91"/>
    </row>
    <row r="629" ht="15.75">
      <c r="D629" s="91"/>
    </row>
    <row r="630" ht="15.75">
      <c r="D630" s="91"/>
    </row>
    <row r="631" ht="15.75">
      <c r="D631" s="91"/>
    </row>
    <row r="632" ht="15.75">
      <c r="D632" s="91"/>
    </row>
    <row r="633" ht="15.75">
      <c r="D633" s="91"/>
    </row>
    <row r="634" ht="15.75">
      <c r="D634" s="91"/>
    </row>
    <row r="635" ht="15.75">
      <c r="D635" s="91"/>
    </row>
    <row r="636" ht="15.75">
      <c r="D636" s="91"/>
    </row>
    <row r="637" ht="15.75">
      <c r="D637" s="91"/>
    </row>
    <row r="638" ht="15.75">
      <c r="D638" s="91"/>
    </row>
    <row r="639" ht="15.75">
      <c r="D639" s="91"/>
    </row>
    <row r="640" ht="15.75">
      <c r="D640" s="91"/>
    </row>
    <row r="641" ht="15.75">
      <c r="D641" s="91"/>
    </row>
    <row r="642" ht="15.75">
      <c r="D642" s="91"/>
    </row>
    <row r="643" ht="15.75">
      <c r="D643" s="91"/>
    </row>
    <row r="644" ht="15.75">
      <c r="D644" s="91"/>
    </row>
    <row r="645" ht="15.75">
      <c r="D645" s="91"/>
    </row>
    <row r="646" ht="15.75">
      <c r="D646" s="91"/>
    </row>
    <row r="647" ht="15.75">
      <c r="D647" s="91"/>
    </row>
    <row r="648" ht="15.75">
      <c r="D648" s="91"/>
    </row>
    <row r="649" ht="15.75">
      <c r="D649" s="91"/>
    </row>
    <row r="650" ht="15.75">
      <c r="D650" s="91"/>
    </row>
    <row r="651" ht="15.75">
      <c r="D651" s="91"/>
    </row>
    <row r="652" ht="15.75">
      <c r="D652" s="91"/>
    </row>
    <row r="653" ht="15.75">
      <c r="D653" s="91"/>
    </row>
    <row r="654" ht="15.75">
      <c r="D654" s="91"/>
    </row>
    <row r="655" ht="15.75">
      <c r="D655" s="91"/>
    </row>
    <row r="656" ht="15.75">
      <c r="D656" s="91"/>
    </row>
    <row r="657" ht="15.75">
      <c r="D657" s="91"/>
    </row>
    <row r="658" ht="15.75">
      <c r="D658" s="91"/>
    </row>
    <row r="659" ht="15.75">
      <c r="D659" s="91"/>
    </row>
    <row r="660" ht="15.75">
      <c r="D660" s="91"/>
    </row>
    <row r="661" ht="15.75">
      <c r="D661" s="91"/>
    </row>
    <row r="662" ht="15.75">
      <c r="D662" s="91"/>
    </row>
    <row r="663" ht="15.75">
      <c r="D663" s="91"/>
    </row>
    <row r="664" ht="15.75">
      <c r="D664" s="91"/>
    </row>
    <row r="665" ht="15.75">
      <c r="D665" s="91"/>
    </row>
    <row r="666" ht="15.75">
      <c r="D666" s="91"/>
    </row>
    <row r="667" ht="15.75">
      <c r="D667" s="91"/>
    </row>
    <row r="668" ht="15.75">
      <c r="D668" s="91"/>
    </row>
    <row r="669" ht="15.75">
      <c r="D669" s="91"/>
    </row>
    <row r="670" ht="15.75">
      <c r="D670" s="91"/>
    </row>
    <row r="671" ht="15.75">
      <c r="D671" s="91"/>
    </row>
    <row r="672" ht="15.75">
      <c r="D672" s="91"/>
    </row>
    <row r="673" ht="15.75">
      <c r="D673" s="91"/>
    </row>
    <row r="674" ht="15.75">
      <c r="D674" s="91"/>
    </row>
    <row r="675" ht="15.75">
      <c r="D675" s="91"/>
    </row>
    <row r="676" ht="15.75">
      <c r="D676" s="91"/>
    </row>
    <row r="677" ht="15.75">
      <c r="D677" s="91"/>
    </row>
    <row r="678" ht="15.75">
      <c r="D678" s="91"/>
    </row>
    <row r="679" ht="15.75">
      <c r="D679" s="91"/>
    </row>
    <row r="680" ht="15.75">
      <c r="D680" s="91"/>
    </row>
    <row r="681" ht="15.75">
      <c r="D681" s="91"/>
    </row>
    <row r="682" ht="15.75">
      <c r="D682" s="91"/>
    </row>
    <row r="683" ht="15.75">
      <c r="D683" s="91"/>
    </row>
    <row r="684" ht="15.75">
      <c r="D684" s="91"/>
    </row>
    <row r="685" ht="15.75">
      <c r="D685" s="91"/>
    </row>
    <row r="686" ht="15.75">
      <c r="D686" s="91"/>
    </row>
    <row r="687" ht="15.75">
      <c r="D687" s="91"/>
    </row>
    <row r="688" ht="15.75">
      <c r="D688" s="91"/>
    </row>
    <row r="689" ht="15.75">
      <c r="D689" s="91"/>
    </row>
    <row r="690" ht="15.75">
      <c r="D690" s="91"/>
    </row>
    <row r="691" ht="15.75">
      <c r="D691" s="91"/>
    </row>
    <row r="692" ht="15.75">
      <c r="D692" s="91"/>
    </row>
    <row r="693" ht="15.75">
      <c r="D693" s="91"/>
    </row>
    <row r="694" ht="15.75">
      <c r="D694" s="91"/>
    </row>
    <row r="695" ht="15.75">
      <c r="D695" s="91"/>
    </row>
    <row r="696" ht="15.75">
      <c r="D696" s="91"/>
    </row>
    <row r="697" ht="15.75">
      <c r="D697" s="91"/>
    </row>
    <row r="698" ht="15.75">
      <c r="D698" s="91"/>
    </row>
    <row r="699" ht="15.75">
      <c r="D699" s="91"/>
    </row>
    <row r="700" ht="15.75">
      <c r="D700" s="91"/>
    </row>
    <row r="701" ht="15.75">
      <c r="D701" s="91"/>
    </row>
    <row r="702" ht="15.75">
      <c r="D702" s="91"/>
    </row>
    <row r="703" ht="15.75">
      <c r="D703" s="91"/>
    </row>
    <row r="704" ht="15.75">
      <c r="D704" s="91"/>
    </row>
    <row r="705" ht="15.75">
      <c r="D705" s="91"/>
    </row>
    <row r="706" ht="15.75">
      <c r="D706" s="91"/>
    </row>
    <row r="707" ht="15.75">
      <c r="D707" s="91"/>
    </row>
    <row r="708" ht="15.75">
      <c r="D708" s="91"/>
    </row>
    <row r="709" ht="15.75">
      <c r="D709" s="91"/>
    </row>
    <row r="710" ht="15.75">
      <c r="D710" s="91"/>
    </row>
    <row r="711" ht="15.75">
      <c r="D711" s="91"/>
    </row>
    <row r="712" ht="15.75">
      <c r="D712" s="91"/>
    </row>
    <row r="713" ht="15.75">
      <c r="D713" s="91"/>
    </row>
    <row r="714" ht="15.75">
      <c r="D714" s="91"/>
    </row>
    <row r="715" ht="15.75">
      <c r="D715" s="91"/>
    </row>
    <row r="716" ht="15.75">
      <c r="D716" s="91"/>
    </row>
    <row r="717" ht="15.75">
      <c r="D717" s="91"/>
    </row>
    <row r="718" ht="15.75">
      <c r="D718" s="91"/>
    </row>
    <row r="719" ht="15.75">
      <c r="D719" s="91"/>
    </row>
    <row r="720" ht="15.75">
      <c r="D720" s="91"/>
    </row>
    <row r="721" ht="15.75">
      <c r="D721" s="91"/>
    </row>
    <row r="722" ht="15.75">
      <c r="D722" s="91"/>
    </row>
    <row r="723" ht="15.75">
      <c r="D723" s="91"/>
    </row>
    <row r="724" ht="15.75">
      <c r="D724" s="91"/>
    </row>
    <row r="725" ht="15.75">
      <c r="D725" s="91"/>
    </row>
    <row r="726" ht="15.75">
      <c r="D726" s="91"/>
    </row>
    <row r="727" ht="15.75">
      <c r="D727" s="91"/>
    </row>
    <row r="728" ht="15.75">
      <c r="D728" s="91"/>
    </row>
    <row r="729" ht="15.75">
      <c r="D729" s="91"/>
    </row>
    <row r="730" ht="15.75">
      <c r="D730" s="91"/>
    </row>
    <row r="731" ht="15.75">
      <c r="D731" s="91"/>
    </row>
    <row r="732" ht="15.75">
      <c r="D732" s="91"/>
    </row>
    <row r="733" ht="15.75">
      <c r="D733" s="91"/>
    </row>
    <row r="734" ht="15.75">
      <c r="D734" s="91"/>
    </row>
    <row r="735" ht="15.75">
      <c r="D735" s="91"/>
    </row>
    <row r="736" ht="15.75">
      <c r="D736" s="91"/>
    </row>
    <row r="737" ht="15.75">
      <c r="D737" s="91"/>
    </row>
    <row r="738" ht="15.75">
      <c r="D738" s="91"/>
    </row>
    <row r="739" ht="15.75">
      <c r="D739" s="91"/>
    </row>
    <row r="740" ht="15.75">
      <c r="D740" s="91"/>
    </row>
    <row r="741" ht="15.75">
      <c r="D741" s="91"/>
    </row>
    <row r="742" ht="15.75">
      <c r="D742" s="91"/>
    </row>
    <row r="743" ht="15.75">
      <c r="D743" s="91"/>
    </row>
    <row r="744" ht="15.75">
      <c r="D744" s="91"/>
    </row>
    <row r="745" ht="15.75">
      <c r="D745" s="91"/>
    </row>
    <row r="746" ht="15.75">
      <c r="D746" s="91"/>
    </row>
    <row r="747" ht="15.75">
      <c r="D747" s="91"/>
    </row>
    <row r="748" ht="15.75">
      <c r="D748" s="91"/>
    </row>
    <row r="749" ht="15.75">
      <c r="D749" s="91"/>
    </row>
    <row r="750" ht="15.75">
      <c r="D750" s="91"/>
    </row>
    <row r="751" ht="15.75">
      <c r="D751" s="91"/>
    </row>
    <row r="752" ht="15.75">
      <c r="D752" s="91"/>
    </row>
    <row r="753" ht="15.75">
      <c r="D753" s="91"/>
    </row>
    <row r="754" ht="15.75">
      <c r="D754" s="91"/>
    </row>
    <row r="755" ht="15.75">
      <c r="D755" s="91"/>
    </row>
    <row r="756" ht="15.75">
      <c r="D756" s="91"/>
    </row>
    <row r="757" ht="15.75">
      <c r="D757" s="91"/>
    </row>
    <row r="758" ht="15.75">
      <c r="D758" s="91"/>
    </row>
    <row r="759" ht="15.75">
      <c r="D759" s="91"/>
    </row>
    <row r="760" ht="15.75">
      <c r="D760" s="91"/>
    </row>
    <row r="761" ht="15.75">
      <c r="D761" s="91"/>
    </row>
    <row r="762" ht="15.75">
      <c r="D762" s="91"/>
    </row>
    <row r="763" ht="15.75">
      <c r="D763" s="91"/>
    </row>
    <row r="764" ht="15.75">
      <c r="D764" s="91"/>
    </row>
    <row r="765" ht="15.75">
      <c r="D765" s="91"/>
    </row>
    <row r="766" ht="15.75">
      <c r="D766" s="91"/>
    </row>
    <row r="767" ht="15.75">
      <c r="D767" s="91"/>
    </row>
    <row r="768" ht="15.75">
      <c r="D768" s="91"/>
    </row>
    <row r="769" ht="15.75">
      <c r="D769" s="91"/>
    </row>
    <row r="770" ht="15.75">
      <c r="D770" s="91"/>
    </row>
    <row r="771" ht="15.75">
      <c r="D771" s="91"/>
    </row>
    <row r="772" ht="15.75">
      <c r="D772" s="91"/>
    </row>
    <row r="773" ht="15.75">
      <c r="D773" s="91"/>
    </row>
    <row r="774" ht="15.75">
      <c r="D774" s="91"/>
    </row>
    <row r="775" ht="15.75">
      <c r="D775" s="91"/>
    </row>
    <row r="776" ht="15.75">
      <c r="D776" s="91"/>
    </row>
    <row r="777" ht="15.75">
      <c r="D777" s="91"/>
    </row>
    <row r="778" ht="15.75">
      <c r="D778" s="91"/>
    </row>
    <row r="779" ht="15.75">
      <c r="D779" s="91"/>
    </row>
    <row r="780" ht="15.75">
      <c r="D780" s="91"/>
    </row>
    <row r="781" ht="15.75">
      <c r="D781" s="91"/>
    </row>
    <row r="782" ht="15.75">
      <c r="D782" s="91"/>
    </row>
    <row r="783" ht="15.75">
      <c r="D783" s="91"/>
    </row>
    <row r="784" ht="15.75">
      <c r="D784" s="91"/>
    </row>
    <row r="785" ht="15.75">
      <c r="D785" s="91"/>
    </row>
    <row r="786" ht="15.75">
      <c r="D786" s="91"/>
    </row>
    <row r="787" ht="15.75">
      <c r="D787" s="91"/>
    </row>
    <row r="788" ht="15.75">
      <c r="D788" s="91"/>
    </row>
    <row r="789" ht="15.75">
      <c r="D789" s="91"/>
    </row>
    <row r="790" ht="15.75">
      <c r="D790" s="91"/>
    </row>
    <row r="791" ht="15.75">
      <c r="D791" s="91"/>
    </row>
    <row r="792" ht="15.75">
      <c r="D792" s="91"/>
    </row>
    <row r="793" ht="15.75">
      <c r="D793" s="91"/>
    </row>
    <row r="794" ht="15.75">
      <c r="D794" s="91"/>
    </row>
    <row r="795" ht="15.75">
      <c r="D795" s="91"/>
    </row>
    <row r="796" ht="15.75">
      <c r="D796" s="91"/>
    </row>
    <row r="797" ht="15.75">
      <c r="D797" s="91"/>
    </row>
    <row r="798" ht="15.75">
      <c r="D798" s="91"/>
    </row>
    <row r="799" ht="15.75">
      <c r="D799" s="91"/>
    </row>
    <row r="800" ht="15.75">
      <c r="D800" s="91"/>
    </row>
    <row r="801" ht="15.75">
      <c r="D801" s="91"/>
    </row>
    <row r="802" ht="15.75">
      <c r="D802" s="91"/>
    </row>
    <row r="803" ht="15.75">
      <c r="D803" s="91"/>
    </row>
    <row r="804" ht="15.75">
      <c r="D804" s="91"/>
    </row>
    <row r="805" ht="15.75">
      <c r="D805" s="91"/>
    </row>
    <row r="806" ht="15.75">
      <c r="D806" s="91"/>
    </row>
    <row r="807" ht="15.75">
      <c r="D807" s="91"/>
    </row>
    <row r="808" ht="15.75">
      <c r="D808" s="91"/>
    </row>
    <row r="809" ht="15.75">
      <c r="D809" s="91"/>
    </row>
    <row r="810" ht="15.75">
      <c r="D810" s="91"/>
    </row>
    <row r="811" ht="15.75">
      <c r="D811" s="91"/>
    </row>
    <row r="812" ht="15.75">
      <c r="D812" s="91"/>
    </row>
    <row r="813" ht="15.75">
      <c r="D813" s="91"/>
    </row>
    <row r="814" ht="15.75">
      <c r="D814" s="91"/>
    </row>
    <row r="815" ht="15.75">
      <c r="D815" s="91"/>
    </row>
    <row r="816" ht="15.75">
      <c r="D816" s="91"/>
    </row>
    <row r="817" ht="15.75">
      <c r="D817" s="91"/>
    </row>
    <row r="818" ht="15.75">
      <c r="D818" s="91"/>
    </row>
    <row r="819" ht="15.75">
      <c r="D819" s="91"/>
    </row>
    <row r="820" ht="15.75">
      <c r="D820" s="91"/>
    </row>
    <row r="821" ht="15.75">
      <c r="D821" s="91"/>
    </row>
    <row r="822" ht="15.75">
      <c r="D822" s="91"/>
    </row>
    <row r="823" ht="15.75">
      <c r="D823" s="91"/>
    </row>
    <row r="824" ht="15.75">
      <c r="D824" s="91"/>
    </row>
    <row r="825" ht="15.75">
      <c r="D825" s="91"/>
    </row>
    <row r="826" ht="15.75">
      <c r="D826" s="91"/>
    </row>
    <row r="827" ht="15.75">
      <c r="D827" s="91"/>
    </row>
    <row r="828" ht="15.75">
      <c r="D828" s="91"/>
    </row>
    <row r="829" ht="15.75">
      <c r="D829" s="91"/>
    </row>
    <row r="830" ht="15.75">
      <c r="D830" s="91"/>
    </row>
    <row r="831" ht="15.75">
      <c r="D831" s="91"/>
    </row>
    <row r="832" ht="15.75">
      <c r="D832" s="91"/>
    </row>
    <row r="833" ht="15.75">
      <c r="D833" s="91"/>
    </row>
    <row r="834" ht="15.75">
      <c r="D834" s="91"/>
    </row>
    <row r="835" ht="15.75">
      <c r="D835" s="91"/>
    </row>
    <row r="836" ht="15.75">
      <c r="D836" s="91"/>
    </row>
    <row r="837" ht="15.75">
      <c r="D837" s="91"/>
    </row>
    <row r="838" ht="15.75">
      <c r="D838" s="91"/>
    </row>
    <row r="839" ht="15.75">
      <c r="D839" s="91"/>
    </row>
    <row r="840" ht="15.75">
      <c r="D840" s="91"/>
    </row>
    <row r="841" ht="15.75">
      <c r="D841" s="91"/>
    </row>
    <row r="842" ht="15.75">
      <c r="D842" s="91"/>
    </row>
    <row r="843" ht="15.75">
      <c r="D843" s="91"/>
    </row>
    <row r="844" ht="15.75">
      <c r="D844" s="91"/>
    </row>
    <row r="845" ht="15.75">
      <c r="D845" s="91"/>
    </row>
    <row r="846" ht="15.75">
      <c r="D846" s="91"/>
    </row>
    <row r="847" ht="15.75">
      <c r="D847" s="91"/>
    </row>
    <row r="848" ht="15.75">
      <c r="D848" s="91"/>
    </row>
    <row r="849" ht="15.75">
      <c r="D849" s="91"/>
    </row>
    <row r="850" ht="15.75">
      <c r="D850" s="91"/>
    </row>
    <row r="851" ht="15.75">
      <c r="D851" s="91"/>
    </row>
    <row r="852" ht="15.75">
      <c r="D852" s="91"/>
    </row>
    <row r="853" ht="15.75">
      <c r="D853" s="91"/>
    </row>
    <row r="854" ht="15.75">
      <c r="D854" s="91"/>
    </row>
    <row r="855" ht="15.75">
      <c r="D855" s="91"/>
    </row>
    <row r="856" ht="15.75">
      <c r="D856" s="91"/>
    </row>
    <row r="857" ht="15.75">
      <c r="D857" s="91"/>
    </row>
    <row r="858" ht="15.75">
      <c r="D858" s="91"/>
    </row>
    <row r="859" ht="15.75">
      <c r="D859" s="91"/>
    </row>
    <row r="860" ht="15.75">
      <c r="D860" s="91"/>
    </row>
    <row r="861" ht="15.75">
      <c r="D861" s="91"/>
    </row>
    <row r="862" ht="15.75">
      <c r="D862" s="91"/>
    </row>
    <row r="863" ht="15.75">
      <c r="D863" s="91"/>
    </row>
    <row r="864" ht="15.75">
      <c r="D864" s="91"/>
    </row>
    <row r="865" ht="15.75">
      <c r="D865" s="91"/>
    </row>
    <row r="866" ht="15.75">
      <c r="D866" s="91"/>
    </row>
    <row r="867" ht="15.75">
      <c r="D867" s="91"/>
    </row>
    <row r="868" ht="15.75">
      <c r="D868" s="91"/>
    </row>
    <row r="869" ht="15.75">
      <c r="D869" s="91"/>
    </row>
    <row r="870" ht="15.75">
      <c r="D870" s="91"/>
    </row>
    <row r="871" ht="15.75">
      <c r="D871" s="91"/>
    </row>
    <row r="872" ht="15.75">
      <c r="D872" s="91"/>
    </row>
    <row r="873" ht="15.75">
      <c r="D873" s="91"/>
    </row>
    <row r="874" ht="15.75">
      <c r="D874" s="91"/>
    </row>
    <row r="875" ht="15.75">
      <c r="D875" s="91"/>
    </row>
    <row r="876" ht="15.75">
      <c r="D876" s="91"/>
    </row>
    <row r="877" ht="15.75">
      <c r="D877" s="91"/>
    </row>
    <row r="878" ht="15.75">
      <c r="D878" s="91"/>
    </row>
    <row r="879" ht="15.75">
      <c r="D879" s="91"/>
    </row>
    <row r="880" ht="15.75">
      <c r="D880" s="91"/>
    </row>
    <row r="881" ht="15.75">
      <c r="D881" s="91"/>
    </row>
    <row r="882" ht="15.75">
      <c r="D882" s="91"/>
    </row>
    <row r="883" ht="15.75">
      <c r="D883" s="91"/>
    </row>
    <row r="884" ht="15.75">
      <c r="D884" s="91"/>
    </row>
    <row r="885" ht="15.75">
      <c r="D885" s="91"/>
    </row>
    <row r="886" ht="15.75">
      <c r="D886" s="91"/>
    </row>
    <row r="887" ht="15.75">
      <c r="D887" s="91"/>
    </row>
    <row r="888" ht="15.75">
      <c r="D888" s="91"/>
    </row>
    <row r="889" ht="15.75">
      <c r="D889" s="91"/>
    </row>
    <row r="890" ht="15.75">
      <c r="D890" s="91"/>
    </row>
    <row r="891" ht="15.75">
      <c r="D891" s="91"/>
    </row>
    <row r="892" ht="15.75">
      <c r="D892" s="91"/>
    </row>
    <row r="893" ht="15.75">
      <c r="D893" s="91"/>
    </row>
    <row r="894" ht="15.75">
      <c r="D894" s="91"/>
    </row>
    <row r="895" ht="15.75">
      <c r="D895" s="91"/>
    </row>
    <row r="896" ht="15.75">
      <c r="D896" s="91"/>
    </row>
    <row r="897" ht="15.75">
      <c r="D897" s="91"/>
    </row>
    <row r="898" ht="15.75">
      <c r="D898" s="91"/>
    </row>
    <row r="899" ht="15.75">
      <c r="D899" s="91"/>
    </row>
    <row r="900" ht="15.75">
      <c r="D900" s="91"/>
    </row>
    <row r="901" ht="15.75">
      <c r="D901" s="91"/>
    </row>
    <row r="902" ht="15.75">
      <c r="D902" s="91"/>
    </row>
    <row r="903" ht="15.75">
      <c r="D903" s="91"/>
    </row>
    <row r="904" ht="15.75">
      <c r="D904" s="91"/>
    </row>
    <row r="905" ht="15.75">
      <c r="D905" s="91"/>
    </row>
    <row r="906" ht="15.75">
      <c r="D906" s="91"/>
    </row>
    <row r="907" ht="15.75">
      <c r="D907" s="91"/>
    </row>
    <row r="908" ht="15.75">
      <c r="D908" s="91"/>
    </row>
    <row r="909" ht="15.75">
      <c r="D909" s="91"/>
    </row>
    <row r="910" ht="15.75">
      <c r="D910" s="91"/>
    </row>
    <row r="911" ht="15.75">
      <c r="D911" s="91"/>
    </row>
    <row r="912" ht="15.75">
      <c r="D912" s="91"/>
    </row>
    <row r="913" ht="15.75">
      <c r="D913" s="91"/>
    </row>
    <row r="914" ht="15.75">
      <c r="D914" s="91"/>
    </row>
    <row r="915" ht="15.75">
      <c r="D915" s="91"/>
    </row>
    <row r="916" ht="15.75">
      <c r="D916" s="91"/>
    </row>
    <row r="917" ht="15.75">
      <c r="D917" s="91"/>
    </row>
    <row r="918" ht="15.75">
      <c r="D918" s="91"/>
    </row>
    <row r="919" ht="15.75">
      <c r="D919" s="91"/>
    </row>
    <row r="920" ht="15.75">
      <c r="D920" s="91"/>
    </row>
    <row r="921" ht="15.75">
      <c r="D921" s="91"/>
    </row>
    <row r="922" ht="15.75">
      <c r="D922" s="91"/>
    </row>
    <row r="923" ht="15.75">
      <c r="D923" s="91"/>
    </row>
    <row r="924" ht="15.75">
      <c r="D924" s="91"/>
    </row>
    <row r="925" ht="15.75">
      <c r="D925" s="91"/>
    </row>
    <row r="926" ht="15.75">
      <c r="D926" s="91"/>
    </row>
    <row r="927" ht="15.75">
      <c r="D927" s="91"/>
    </row>
    <row r="928" ht="15.75">
      <c r="D928" s="91"/>
    </row>
    <row r="929" ht="15.75">
      <c r="D929" s="91"/>
    </row>
    <row r="930" ht="15.75">
      <c r="D930" s="91"/>
    </row>
    <row r="931" ht="15.75">
      <c r="D931" s="91"/>
    </row>
    <row r="932" ht="15.75">
      <c r="D932" s="91"/>
    </row>
    <row r="933" ht="15.75">
      <c r="D933" s="91"/>
    </row>
    <row r="934" ht="15.75">
      <c r="D934" s="91"/>
    </row>
    <row r="935" ht="15.75">
      <c r="D935" s="91"/>
    </row>
    <row r="936" ht="15.75">
      <c r="D936" s="91"/>
    </row>
    <row r="937" ht="15.75">
      <c r="D937" s="91"/>
    </row>
    <row r="938" ht="15.75">
      <c r="D938" s="91"/>
    </row>
    <row r="939" ht="15.75">
      <c r="D939" s="91"/>
    </row>
    <row r="940" ht="15.75">
      <c r="D940" s="91"/>
    </row>
    <row r="941" ht="15.75">
      <c r="D941" s="91"/>
    </row>
    <row r="942" ht="15.75">
      <c r="D942" s="91"/>
    </row>
    <row r="943" ht="15.75">
      <c r="D943" s="91"/>
    </row>
    <row r="944" ht="15.75">
      <c r="D944" s="91"/>
    </row>
    <row r="945" ht="15.75">
      <c r="D945" s="91"/>
    </row>
    <row r="946" ht="15.75">
      <c r="D946" s="91"/>
    </row>
    <row r="947" ht="15.75">
      <c r="D947" s="91"/>
    </row>
    <row r="948" ht="15.75">
      <c r="D948" s="91"/>
    </row>
    <row r="949" ht="15.75">
      <c r="D949" s="91"/>
    </row>
    <row r="950" ht="15.75">
      <c r="D950" s="91"/>
    </row>
    <row r="951" ht="15.75">
      <c r="D951" s="91"/>
    </row>
    <row r="952" ht="15.75">
      <c r="D952" s="91"/>
    </row>
    <row r="953" ht="15.75">
      <c r="D953" s="91"/>
    </row>
    <row r="954" ht="15.75">
      <c r="D954" s="91"/>
    </row>
    <row r="955" ht="15.75">
      <c r="D955" s="91"/>
    </row>
    <row r="956" ht="15.75">
      <c r="D956" s="91"/>
    </row>
    <row r="957" ht="15.75">
      <c r="D957" s="91"/>
    </row>
    <row r="958" ht="15.75">
      <c r="D958" s="91"/>
    </row>
    <row r="959" ht="15.75">
      <c r="D959" s="91"/>
    </row>
    <row r="960" ht="15.75">
      <c r="D960" s="91"/>
    </row>
  </sheetData>
  <sheetProtection/>
  <mergeCells count="14">
    <mergeCell ref="B1:D1"/>
    <mergeCell ref="B2:D2"/>
    <mergeCell ref="A3:D3"/>
    <mergeCell ref="B4:D4"/>
    <mergeCell ref="B6:D6"/>
    <mergeCell ref="B7:D7"/>
    <mergeCell ref="B16:B17"/>
    <mergeCell ref="C16:D16"/>
    <mergeCell ref="B8:D8"/>
    <mergeCell ref="B9:D9"/>
    <mergeCell ref="B11:D11"/>
    <mergeCell ref="B12:D12"/>
    <mergeCell ref="B13:D13"/>
    <mergeCell ref="B14:D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960"/>
  <sheetViews>
    <sheetView zoomScalePageLayoutView="0" workbookViewId="0" topLeftCell="A1">
      <selection activeCell="I23" sqref="I23"/>
    </sheetView>
  </sheetViews>
  <sheetFormatPr defaultColWidth="9.00390625" defaultRowHeight="12.75"/>
  <cols>
    <col min="1" max="1" width="4.125" style="1" customWidth="1"/>
    <col min="2" max="2" width="53.375" style="1" customWidth="1"/>
    <col min="3" max="3" width="13.75390625" style="1" customWidth="1"/>
    <col min="4" max="4" width="17.125" style="1" customWidth="1"/>
    <col min="5" max="5" width="9.125" style="1" customWidth="1"/>
    <col min="6" max="6" width="10.125" style="1" customWidth="1"/>
    <col min="7" max="7" width="14.125" style="1" customWidth="1"/>
    <col min="8" max="8" width="9.125" style="1" customWidth="1"/>
    <col min="9" max="9" width="12.625" style="1" customWidth="1"/>
    <col min="10" max="10" width="9.125" style="1" customWidth="1"/>
    <col min="11" max="16384" width="9.125" style="1" customWidth="1"/>
  </cols>
  <sheetData>
    <row r="1" spans="2:4" ht="18.75">
      <c r="B1" s="550" t="s">
        <v>1134</v>
      </c>
      <c r="C1" s="550"/>
      <c r="D1" s="550"/>
    </row>
    <row r="2" spans="2:4" ht="18.75">
      <c r="B2" s="550" t="s">
        <v>835</v>
      </c>
      <c r="C2" s="550"/>
      <c r="D2" s="550"/>
    </row>
    <row r="3" spans="1:4" ht="16.5" customHeight="1">
      <c r="A3" s="555" t="s">
        <v>171</v>
      </c>
      <c r="B3" s="556"/>
      <c r="C3" s="556"/>
      <c r="D3" s="556"/>
    </row>
    <row r="4" spans="2:4" ht="18.75">
      <c r="B4" s="550" t="s">
        <v>1142</v>
      </c>
      <c r="C4" s="550"/>
      <c r="D4" s="550"/>
    </row>
    <row r="6" spans="2:8" ht="18.75">
      <c r="B6" s="550" t="s">
        <v>948</v>
      </c>
      <c r="C6" s="550"/>
      <c r="D6" s="550"/>
      <c r="E6" s="71"/>
      <c r="F6" s="71"/>
      <c r="G6" s="6"/>
      <c r="H6" s="6"/>
    </row>
    <row r="7" spans="2:8" ht="18.75">
      <c r="B7" s="550" t="s">
        <v>835</v>
      </c>
      <c r="C7" s="550"/>
      <c r="D7" s="550"/>
      <c r="E7" s="71"/>
      <c r="F7" s="71"/>
      <c r="G7" s="6"/>
      <c r="H7" s="6"/>
    </row>
    <row r="8" spans="2:8" ht="18.75">
      <c r="B8" s="550" t="s">
        <v>171</v>
      </c>
      <c r="C8" s="550"/>
      <c r="D8" s="550"/>
      <c r="E8" s="71"/>
      <c r="F8" s="71"/>
      <c r="G8" s="6"/>
      <c r="H8" s="6"/>
    </row>
    <row r="9" spans="2:8" ht="18.75">
      <c r="B9" s="550" t="s">
        <v>950</v>
      </c>
      <c r="C9" s="550"/>
      <c r="D9" s="550"/>
      <c r="E9" s="71"/>
      <c r="F9" s="71"/>
      <c r="G9" s="6"/>
      <c r="H9" s="6"/>
    </row>
    <row r="10" spans="2:4" ht="18.75">
      <c r="B10" s="43"/>
      <c r="C10" s="43"/>
      <c r="D10" s="43"/>
    </row>
    <row r="11" spans="2:4" ht="18.75">
      <c r="B11" s="555" t="s">
        <v>951</v>
      </c>
      <c r="C11" s="555"/>
      <c r="D11" s="555"/>
    </row>
    <row r="12" spans="2:4" ht="9" customHeight="1">
      <c r="B12" s="555"/>
      <c r="C12" s="555"/>
      <c r="D12" s="555"/>
    </row>
    <row r="13" spans="2:4" ht="18.75">
      <c r="B13" s="585" t="s">
        <v>750</v>
      </c>
      <c r="C13" s="585"/>
      <c r="D13" s="586"/>
    </row>
    <row r="14" spans="2:4" ht="112.5" customHeight="1">
      <c r="B14" s="587" t="s">
        <v>958</v>
      </c>
      <c r="C14" s="587"/>
      <c r="D14" s="588"/>
    </row>
    <row r="15" spans="2:4" ht="18.75">
      <c r="B15" s="72"/>
      <c r="C15" s="72"/>
      <c r="D15" s="73"/>
    </row>
    <row r="16" spans="2:4" ht="18.75">
      <c r="B16" s="592" t="s">
        <v>736</v>
      </c>
      <c r="C16" s="596" t="s">
        <v>959</v>
      </c>
      <c r="D16" s="597"/>
    </row>
    <row r="17" spans="2:4" ht="18.75">
      <c r="B17" s="593"/>
      <c r="C17" s="433" t="s">
        <v>880</v>
      </c>
      <c r="D17" s="74" t="s">
        <v>882</v>
      </c>
    </row>
    <row r="18" spans="1:10" ht="18.75">
      <c r="A18" s="4"/>
      <c r="B18" s="75" t="s">
        <v>737</v>
      </c>
      <c r="C18" s="226">
        <f>SUM(C20:C29)</f>
        <v>60.279999999999994</v>
      </c>
      <c r="D18" s="226">
        <f>SUM(D20:D29)</f>
        <v>60.279999999999994</v>
      </c>
      <c r="E18" s="4"/>
      <c r="F18" s="4"/>
      <c r="G18" s="4"/>
      <c r="H18" s="4"/>
      <c r="I18" s="143"/>
      <c r="J18" s="4"/>
    </row>
    <row r="19" spans="1:10" ht="18.75">
      <c r="A19" s="4"/>
      <c r="B19" s="72"/>
      <c r="C19" s="72"/>
      <c r="D19" s="227"/>
      <c r="E19" s="4"/>
      <c r="F19" s="4"/>
      <c r="G19" s="4"/>
      <c r="H19" s="4"/>
      <c r="I19" s="4"/>
      <c r="J19" s="4"/>
    </row>
    <row r="20" spans="1:10" ht="18.75">
      <c r="A20" s="4"/>
      <c r="B20" s="76" t="s">
        <v>738</v>
      </c>
      <c r="C20" s="228">
        <v>6.028</v>
      </c>
      <c r="D20" s="228">
        <v>6.028</v>
      </c>
      <c r="E20" s="4"/>
      <c r="F20" s="4"/>
      <c r="G20" s="4"/>
      <c r="H20" s="4"/>
      <c r="I20" s="4"/>
      <c r="J20" s="4"/>
    </row>
    <row r="21" spans="1:10" ht="18.75">
      <c r="A21" s="4"/>
      <c r="B21" s="76" t="s">
        <v>739</v>
      </c>
      <c r="C21" s="228">
        <v>6.028</v>
      </c>
      <c r="D21" s="228">
        <v>6.028</v>
      </c>
      <c r="E21" s="4"/>
      <c r="F21" s="4"/>
      <c r="G21" s="4"/>
      <c r="H21" s="4"/>
      <c r="I21" s="4"/>
      <c r="J21" s="4"/>
    </row>
    <row r="22" spans="1:10" ht="18.75">
      <c r="A22" s="4"/>
      <c r="B22" s="76" t="s">
        <v>740</v>
      </c>
      <c r="C22" s="228">
        <v>6.028</v>
      </c>
      <c r="D22" s="228">
        <v>6.028</v>
      </c>
      <c r="E22" s="4"/>
      <c r="F22" s="4"/>
      <c r="G22" s="4"/>
      <c r="H22" s="4"/>
      <c r="I22" s="4"/>
      <c r="J22" s="4"/>
    </row>
    <row r="23" spans="1:10" ht="18.75">
      <c r="A23" s="4"/>
      <c r="B23" s="76" t="s">
        <v>741</v>
      </c>
      <c r="C23" s="228">
        <v>6.028</v>
      </c>
      <c r="D23" s="228">
        <v>6.028</v>
      </c>
      <c r="E23" s="4"/>
      <c r="F23" s="4"/>
      <c r="G23" s="4"/>
      <c r="H23" s="4"/>
      <c r="I23" s="4"/>
      <c r="J23" s="4"/>
    </row>
    <row r="24" spans="1:10" ht="18.75">
      <c r="A24" s="4"/>
      <c r="B24" s="76" t="s">
        <v>742</v>
      </c>
      <c r="C24" s="228">
        <v>6.028</v>
      </c>
      <c r="D24" s="228">
        <v>6.028</v>
      </c>
      <c r="E24" s="4"/>
      <c r="F24" s="4"/>
      <c r="G24" s="4"/>
      <c r="H24" s="4"/>
      <c r="I24" s="4"/>
      <c r="J24" s="4"/>
    </row>
    <row r="25" spans="1:10" ht="18.75">
      <c r="A25" s="4"/>
      <c r="B25" s="76" t="s">
        <v>744</v>
      </c>
      <c r="C25" s="228">
        <v>6.028</v>
      </c>
      <c r="D25" s="228">
        <v>6.028</v>
      </c>
      <c r="E25" s="4"/>
      <c r="F25" s="4"/>
      <c r="G25" s="4"/>
      <c r="H25" s="4"/>
      <c r="I25" s="4"/>
      <c r="J25" s="4"/>
    </row>
    <row r="26" spans="1:10" ht="18.75">
      <c r="A26" s="4"/>
      <c r="B26" s="76" t="s">
        <v>743</v>
      </c>
      <c r="C26" s="228">
        <v>6.028</v>
      </c>
      <c r="D26" s="228">
        <v>6.028</v>
      </c>
      <c r="E26" s="4"/>
      <c r="F26" s="4"/>
      <c r="G26" s="4"/>
      <c r="H26" s="4"/>
      <c r="I26" s="4"/>
      <c r="J26" s="4"/>
    </row>
    <row r="27" spans="1:10" ht="18.75">
      <c r="A27" s="4"/>
      <c r="B27" s="141" t="s">
        <v>745</v>
      </c>
      <c r="C27" s="228">
        <v>6.028</v>
      </c>
      <c r="D27" s="228">
        <v>6.028</v>
      </c>
      <c r="E27" s="4"/>
      <c r="F27" s="4"/>
      <c r="G27" s="4"/>
      <c r="H27" s="4"/>
      <c r="I27" s="4"/>
      <c r="J27" s="4"/>
    </row>
    <row r="28" spans="1:10" ht="18.75">
      <c r="A28" s="4"/>
      <c r="B28" s="141" t="s">
        <v>746</v>
      </c>
      <c r="C28" s="228">
        <v>6.028</v>
      </c>
      <c r="D28" s="228">
        <v>6.028</v>
      </c>
      <c r="E28" s="4"/>
      <c r="F28" s="4"/>
      <c r="G28" s="4"/>
      <c r="H28" s="4"/>
      <c r="I28" s="4"/>
      <c r="J28" s="4"/>
    </row>
    <row r="29" spans="1:10" ht="18.75">
      <c r="A29" s="4"/>
      <c r="B29" s="141" t="s">
        <v>747</v>
      </c>
      <c r="C29" s="228">
        <v>6.028</v>
      </c>
      <c r="D29" s="228">
        <v>6.028</v>
      </c>
      <c r="E29" s="4"/>
      <c r="F29" s="4"/>
      <c r="G29" s="4"/>
      <c r="H29" s="4"/>
      <c r="I29" s="4"/>
      <c r="J29" s="4"/>
    </row>
    <row r="30" spans="1:10" ht="18.75">
      <c r="A30" s="4"/>
      <c r="B30" s="141"/>
      <c r="C30" s="141"/>
      <c r="D30" s="77"/>
      <c r="E30" s="4"/>
      <c r="F30" s="5"/>
      <c r="G30" s="4"/>
      <c r="H30" s="4"/>
      <c r="I30" s="4"/>
      <c r="J30" s="4"/>
    </row>
    <row r="31" spans="1:10" ht="18.75">
      <c r="A31" s="4"/>
      <c r="B31" s="141"/>
      <c r="C31" s="141"/>
      <c r="D31" s="78"/>
      <c r="E31" s="4"/>
      <c r="F31" s="4"/>
      <c r="G31" s="4"/>
      <c r="H31" s="4"/>
      <c r="I31" s="4"/>
      <c r="J31" s="4"/>
    </row>
    <row r="32" spans="1:10" ht="15.75">
      <c r="A32" s="4"/>
      <c r="B32" s="142"/>
      <c r="C32" s="142"/>
      <c r="D32" s="80"/>
      <c r="E32" s="4"/>
      <c r="F32" s="4"/>
      <c r="G32" s="4"/>
      <c r="H32" s="4"/>
      <c r="I32" s="4"/>
      <c r="J32" s="4"/>
    </row>
    <row r="33" spans="1:10" ht="15.75">
      <c r="A33" s="4"/>
      <c r="B33" s="142"/>
      <c r="C33" s="142"/>
      <c r="D33" s="81"/>
      <c r="E33" s="4"/>
      <c r="F33" s="4"/>
      <c r="G33" s="4"/>
      <c r="H33" s="4"/>
      <c r="I33" s="4"/>
      <c r="J33" s="4"/>
    </row>
    <row r="34" spans="1:10" ht="15.75">
      <c r="A34" s="4"/>
      <c r="B34" s="142"/>
      <c r="C34" s="142"/>
      <c r="D34" s="81"/>
      <c r="E34" s="4"/>
      <c r="F34" s="4"/>
      <c r="G34" s="4"/>
      <c r="H34" s="4"/>
      <c r="I34" s="4"/>
      <c r="J34" s="4"/>
    </row>
    <row r="35" spans="1:10" ht="15.75">
      <c r="A35" s="4"/>
      <c r="B35" s="142"/>
      <c r="C35" s="142"/>
      <c r="D35" s="81"/>
      <c r="E35" s="4"/>
      <c r="F35" s="4"/>
      <c r="G35" s="4"/>
      <c r="H35" s="4"/>
      <c r="I35" s="4"/>
      <c r="J35" s="4"/>
    </row>
    <row r="36" spans="1:10" ht="15.75">
      <c r="A36" s="4"/>
      <c r="B36" s="142"/>
      <c r="C36" s="142"/>
      <c r="D36" s="81"/>
      <c r="E36" s="4"/>
      <c r="F36" s="4"/>
      <c r="G36" s="4"/>
      <c r="H36" s="4"/>
      <c r="I36" s="4"/>
      <c r="J36" s="4"/>
    </row>
    <row r="37" spans="2:4" ht="15.75">
      <c r="B37" s="79"/>
      <c r="C37" s="79"/>
      <c r="D37" s="81"/>
    </row>
    <row r="38" spans="2:4" ht="15.75">
      <c r="B38" s="82"/>
      <c r="C38" s="82"/>
      <c r="D38" s="81"/>
    </row>
    <row r="39" spans="2:4" ht="15.75">
      <c r="B39" s="82"/>
      <c r="C39" s="82"/>
      <c r="D39" s="83"/>
    </row>
    <row r="40" spans="2:4" ht="15.75">
      <c r="B40" s="79"/>
      <c r="C40" s="79"/>
      <c r="D40" s="84"/>
    </row>
    <row r="41" spans="2:4" ht="15.75">
      <c r="B41" s="85"/>
      <c r="C41" s="85"/>
      <c r="D41" s="81"/>
    </row>
    <row r="42" spans="2:4" ht="15.75">
      <c r="B42" s="86"/>
      <c r="C42" s="86"/>
      <c r="D42" s="87"/>
    </row>
    <row r="43" spans="2:4" ht="15.75">
      <c r="B43" s="86"/>
      <c r="C43" s="86"/>
      <c r="D43" s="87"/>
    </row>
    <row r="44" spans="2:4" ht="15.75">
      <c r="B44" s="86"/>
      <c r="C44" s="86"/>
      <c r="D44" s="87"/>
    </row>
    <row r="45" spans="2:4" ht="15.75">
      <c r="B45" s="86"/>
      <c r="C45" s="86"/>
      <c r="D45" s="87"/>
    </row>
    <row r="46" spans="2:4" ht="15.75">
      <c r="B46" s="86"/>
      <c r="C46" s="86"/>
      <c r="D46" s="87"/>
    </row>
    <row r="47" spans="2:4" ht="15.75">
      <c r="B47" s="86"/>
      <c r="C47" s="86"/>
      <c r="D47" s="87"/>
    </row>
    <row r="48" spans="2:4" ht="15.75">
      <c r="B48" s="86"/>
      <c r="C48" s="86"/>
      <c r="D48" s="87"/>
    </row>
    <row r="49" spans="2:4" ht="15.75">
      <c r="B49" s="88"/>
      <c r="C49" s="88"/>
      <c r="D49" s="87"/>
    </row>
    <row r="50" spans="2:4" ht="15.75">
      <c r="B50" s="89"/>
      <c r="C50" s="89"/>
      <c r="D50" s="90"/>
    </row>
    <row r="51" ht="15.75">
      <c r="D51" s="91"/>
    </row>
    <row r="52" ht="15.75">
      <c r="D52" s="91"/>
    </row>
    <row r="53" ht="15.75">
      <c r="D53" s="91"/>
    </row>
    <row r="54" ht="15.75">
      <c r="D54" s="91"/>
    </row>
    <row r="55" ht="15.75">
      <c r="D55" s="91"/>
    </row>
    <row r="56" ht="15.75">
      <c r="D56" s="91"/>
    </row>
    <row r="57" ht="15.75">
      <c r="D57" s="91"/>
    </row>
    <row r="58" ht="15.75">
      <c r="D58" s="91"/>
    </row>
    <row r="59" ht="15.75">
      <c r="D59" s="91"/>
    </row>
    <row r="60" ht="15.75">
      <c r="D60" s="91"/>
    </row>
    <row r="61" ht="15.75">
      <c r="D61" s="91"/>
    </row>
    <row r="62" ht="15.75">
      <c r="D62" s="91"/>
    </row>
    <row r="63" ht="15.75">
      <c r="D63" s="91"/>
    </row>
    <row r="64" ht="15.75">
      <c r="D64" s="91"/>
    </row>
    <row r="65" ht="15.75">
      <c r="D65" s="91"/>
    </row>
    <row r="66" ht="15.75">
      <c r="D66" s="91"/>
    </row>
    <row r="67" ht="15.75">
      <c r="D67" s="91"/>
    </row>
    <row r="68" ht="15.75">
      <c r="D68" s="91"/>
    </row>
    <row r="69" ht="15.75">
      <c r="D69" s="91"/>
    </row>
    <row r="70" ht="15.75">
      <c r="D70" s="91"/>
    </row>
    <row r="71" ht="15.75">
      <c r="D71" s="91"/>
    </row>
    <row r="72" ht="15.75">
      <c r="D72" s="91"/>
    </row>
    <row r="73" ht="15.75">
      <c r="D73" s="91"/>
    </row>
    <row r="74" ht="15.75">
      <c r="D74" s="91"/>
    </row>
    <row r="75" ht="15.75">
      <c r="D75" s="91"/>
    </row>
    <row r="76" ht="15.75">
      <c r="D76" s="91"/>
    </row>
    <row r="77" ht="15.75">
      <c r="D77" s="91"/>
    </row>
    <row r="78" ht="15.75">
      <c r="D78" s="91"/>
    </row>
    <row r="79" ht="15.75">
      <c r="D79" s="91"/>
    </row>
    <row r="80" ht="15.75">
      <c r="D80" s="91"/>
    </row>
    <row r="81" ht="15.75">
      <c r="D81" s="91"/>
    </row>
    <row r="82" ht="15.75">
      <c r="D82" s="91"/>
    </row>
    <row r="83" ht="15.75">
      <c r="D83" s="91"/>
    </row>
    <row r="84" ht="15.75">
      <c r="D84" s="91"/>
    </row>
    <row r="85" ht="15.75">
      <c r="D85" s="91"/>
    </row>
    <row r="86" ht="15.75">
      <c r="D86" s="91"/>
    </row>
    <row r="87" ht="15.75">
      <c r="D87" s="91"/>
    </row>
    <row r="88" ht="15.75">
      <c r="D88" s="91"/>
    </row>
    <row r="89" ht="15.75">
      <c r="D89" s="91"/>
    </row>
    <row r="90" ht="15.75">
      <c r="D90" s="91"/>
    </row>
    <row r="91" ht="15.75">
      <c r="D91" s="91"/>
    </row>
    <row r="92" ht="15.75">
      <c r="D92" s="91"/>
    </row>
    <row r="93" ht="15.75">
      <c r="D93" s="91"/>
    </row>
    <row r="94" ht="15.75">
      <c r="D94" s="91"/>
    </row>
    <row r="95" ht="15.75">
      <c r="D95" s="91"/>
    </row>
    <row r="96" ht="15.75">
      <c r="D96" s="91"/>
    </row>
    <row r="97" ht="15.75">
      <c r="D97" s="91"/>
    </row>
    <row r="98" ht="15.75">
      <c r="D98" s="91"/>
    </row>
    <row r="99" ht="15.75">
      <c r="D99" s="91"/>
    </row>
    <row r="100" ht="15.75">
      <c r="D100" s="91"/>
    </row>
    <row r="101" ht="15.75">
      <c r="D101" s="91"/>
    </row>
    <row r="102" ht="15.75">
      <c r="D102" s="91"/>
    </row>
    <row r="103" ht="15.75">
      <c r="D103" s="91"/>
    </row>
    <row r="104" ht="15.75">
      <c r="D104" s="91"/>
    </row>
    <row r="105" ht="15.75">
      <c r="D105" s="91"/>
    </row>
    <row r="106" ht="15.75">
      <c r="D106" s="91"/>
    </row>
    <row r="107" ht="15.75">
      <c r="D107" s="91"/>
    </row>
    <row r="108" ht="15.75">
      <c r="D108" s="91"/>
    </row>
    <row r="109" ht="15.75">
      <c r="D109" s="91"/>
    </row>
    <row r="110" ht="15.75">
      <c r="D110" s="91"/>
    </row>
    <row r="111" ht="15.75">
      <c r="D111" s="91"/>
    </row>
    <row r="112" ht="15.75">
      <c r="D112" s="91"/>
    </row>
    <row r="113" ht="15.75">
      <c r="D113" s="91"/>
    </row>
    <row r="114" ht="15.75">
      <c r="D114" s="91"/>
    </row>
    <row r="115" ht="15.75">
      <c r="D115" s="91"/>
    </row>
    <row r="116" ht="15.75">
      <c r="D116" s="91"/>
    </row>
    <row r="117" ht="15.75">
      <c r="D117" s="91"/>
    </row>
    <row r="118" ht="15.75">
      <c r="D118" s="91"/>
    </row>
    <row r="119" ht="15.75">
      <c r="D119" s="91"/>
    </row>
    <row r="120" ht="15.75">
      <c r="D120" s="91"/>
    </row>
    <row r="121" ht="15.75">
      <c r="D121" s="91"/>
    </row>
    <row r="122" ht="15.75">
      <c r="D122" s="91"/>
    </row>
    <row r="123" ht="15.75">
      <c r="D123" s="91"/>
    </row>
    <row r="124" ht="15.75">
      <c r="D124" s="91"/>
    </row>
    <row r="125" ht="15.75">
      <c r="D125" s="91"/>
    </row>
    <row r="126" ht="15.75">
      <c r="D126" s="91"/>
    </row>
    <row r="127" ht="15.75">
      <c r="D127" s="91"/>
    </row>
    <row r="128" ht="15.75">
      <c r="D128" s="91"/>
    </row>
    <row r="129" ht="15.75">
      <c r="D129" s="91"/>
    </row>
    <row r="130" ht="15.75">
      <c r="D130" s="91"/>
    </row>
    <row r="131" ht="15.75">
      <c r="D131" s="91"/>
    </row>
    <row r="132" ht="15.75">
      <c r="D132" s="91"/>
    </row>
    <row r="133" ht="15.75">
      <c r="D133" s="91"/>
    </row>
    <row r="134" ht="15.75">
      <c r="D134" s="91"/>
    </row>
    <row r="135" ht="15.75">
      <c r="D135" s="91"/>
    </row>
    <row r="136" ht="15.75">
      <c r="D136" s="91"/>
    </row>
    <row r="137" ht="15.75">
      <c r="D137" s="91"/>
    </row>
    <row r="138" ht="15.75">
      <c r="D138" s="91"/>
    </row>
    <row r="139" ht="15.75">
      <c r="D139" s="91"/>
    </row>
    <row r="140" ht="15.75">
      <c r="D140" s="91"/>
    </row>
    <row r="141" ht="15.75">
      <c r="D141" s="91"/>
    </row>
    <row r="142" ht="15.75">
      <c r="D142" s="91"/>
    </row>
    <row r="143" ht="15.75">
      <c r="D143" s="91"/>
    </row>
    <row r="144" ht="15.75">
      <c r="D144" s="91"/>
    </row>
    <row r="145" ht="15.75">
      <c r="D145" s="91"/>
    </row>
    <row r="146" ht="15.75">
      <c r="D146" s="91"/>
    </row>
    <row r="147" ht="15.75">
      <c r="D147" s="91"/>
    </row>
    <row r="148" ht="15.75">
      <c r="D148" s="91"/>
    </row>
    <row r="149" ht="15.75">
      <c r="D149" s="91"/>
    </row>
    <row r="150" ht="15.75">
      <c r="D150" s="91"/>
    </row>
    <row r="151" ht="15.75">
      <c r="D151" s="91"/>
    </row>
    <row r="152" ht="15.75">
      <c r="D152" s="91"/>
    </row>
    <row r="153" ht="15.75">
      <c r="D153" s="91"/>
    </row>
    <row r="154" ht="15.75">
      <c r="D154" s="91"/>
    </row>
    <row r="155" ht="15.75">
      <c r="D155" s="91"/>
    </row>
    <row r="156" ht="15.75">
      <c r="D156" s="91"/>
    </row>
    <row r="157" ht="15.75">
      <c r="D157" s="91"/>
    </row>
    <row r="158" ht="15.75">
      <c r="D158" s="91"/>
    </row>
    <row r="159" ht="15.75">
      <c r="D159" s="91"/>
    </row>
    <row r="160" ht="15.75">
      <c r="D160" s="91"/>
    </row>
    <row r="161" ht="15.75">
      <c r="D161" s="91"/>
    </row>
    <row r="162" ht="15.75">
      <c r="D162" s="91"/>
    </row>
    <row r="163" ht="15.75">
      <c r="D163" s="91"/>
    </row>
    <row r="164" ht="15.75">
      <c r="D164" s="91"/>
    </row>
    <row r="165" ht="15.75">
      <c r="D165" s="91"/>
    </row>
    <row r="166" ht="15.75">
      <c r="D166" s="91"/>
    </row>
    <row r="167" ht="15.75">
      <c r="D167" s="91"/>
    </row>
    <row r="168" ht="15.75">
      <c r="D168" s="91"/>
    </row>
    <row r="169" ht="15.75">
      <c r="D169" s="91"/>
    </row>
    <row r="170" ht="15.75">
      <c r="D170" s="91"/>
    </row>
    <row r="171" ht="15.75">
      <c r="D171" s="91"/>
    </row>
    <row r="172" ht="15.75">
      <c r="D172" s="91"/>
    </row>
    <row r="173" ht="15.75">
      <c r="D173" s="91"/>
    </row>
    <row r="174" ht="15.75">
      <c r="D174" s="91"/>
    </row>
    <row r="175" ht="15.75">
      <c r="D175" s="91"/>
    </row>
    <row r="176" ht="15.75">
      <c r="D176" s="91"/>
    </row>
    <row r="177" ht="15.75">
      <c r="D177" s="91"/>
    </row>
    <row r="178" ht="15.75">
      <c r="D178" s="91"/>
    </row>
    <row r="179" ht="15.75">
      <c r="D179" s="91"/>
    </row>
    <row r="180" ht="15.75">
      <c r="D180" s="91"/>
    </row>
    <row r="181" ht="15.75">
      <c r="D181" s="91"/>
    </row>
    <row r="182" ht="15.75">
      <c r="D182" s="91"/>
    </row>
    <row r="183" ht="15.75">
      <c r="D183" s="91"/>
    </row>
    <row r="184" ht="15.75">
      <c r="D184" s="91"/>
    </row>
    <row r="185" ht="15.75">
      <c r="D185" s="91"/>
    </row>
    <row r="186" ht="15.75">
      <c r="D186" s="91"/>
    </row>
    <row r="187" ht="15.75">
      <c r="D187" s="91"/>
    </row>
    <row r="188" ht="15.75">
      <c r="D188" s="91"/>
    </row>
    <row r="189" ht="15.75">
      <c r="D189" s="91"/>
    </row>
    <row r="190" ht="15.75">
      <c r="D190" s="91"/>
    </row>
    <row r="191" ht="15.75">
      <c r="D191" s="91"/>
    </row>
    <row r="192" ht="15.75">
      <c r="D192" s="91"/>
    </row>
    <row r="193" ht="15.75">
      <c r="D193" s="91"/>
    </row>
    <row r="194" ht="15.75">
      <c r="D194" s="91"/>
    </row>
    <row r="195" ht="15.75">
      <c r="D195" s="91"/>
    </row>
    <row r="196" ht="15.75">
      <c r="D196" s="91"/>
    </row>
    <row r="197" ht="15.75">
      <c r="D197" s="91"/>
    </row>
    <row r="198" ht="15.75">
      <c r="D198" s="91"/>
    </row>
    <row r="199" ht="15.75">
      <c r="D199" s="91"/>
    </row>
    <row r="200" ht="15.75">
      <c r="D200" s="91"/>
    </row>
    <row r="201" ht="15.75">
      <c r="D201" s="91"/>
    </row>
    <row r="202" ht="15.75">
      <c r="D202" s="91"/>
    </row>
    <row r="203" ht="15.75">
      <c r="D203" s="91"/>
    </row>
    <row r="204" ht="15.75">
      <c r="D204" s="91"/>
    </row>
    <row r="205" ht="15.75">
      <c r="D205" s="91"/>
    </row>
    <row r="206" ht="15.75">
      <c r="D206" s="91"/>
    </row>
    <row r="207" ht="15.75">
      <c r="D207" s="91"/>
    </row>
    <row r="208" ht="15.75">
      <c r="D208" s="91"/>
    </row>
    <row r="209" ht="15.75">
      <c r="D209" s="91"/>
    </row>
    <row r="210" ht="15.75">
      <c r="D210" s="91"/>
    </row>
    <row r="211" ht="15.75">
      <c r="D211" s="91"/>
    </row>
    <row r="212" ht="15.75">
      <c r="D212" s="91"/>
    </row>
    <row r="213" ht="15.75">
      <c r="D213" s="91"/>
    </row>
    <row r="214" ht="15.75">
      <c r="D214" s="91"/>
    </row>
    <row r="215" ht="15.75">
      <c r="D215" s="91"/>
    </row>
    <row r="216" ht="15.75">
      <c r="D216" s="91"/>
    </row>
    <row r="217" ht="15.75">
      <c r="D217" s="91"/>
    </row>
    <row r="218" ht="15.75">
      <c r="D218" s="91"/>
    </row>
    <row r="219" ht="15.75">
      <c r="D219" s="91"/>
    </row>
    <row r="220" ht="15.75">
      <c r="D220" s="91"/>
    </row>
    <row r="221" ht="15.75">
      <c r="D221" s="91"/>
    </row>
    <row r="222" ht="15.75">
      <c r="D222" s="91"/>
    </row>
    <row r="223" ht="15.75">
      <c r="D223" s="91"/>
    </row>
    <row r="224" ht="15.75">
      <c r="D224" s="91"/>
    </row>
    <row r="225" ht="15.75">
      <c r="D225" s="91"/>
    </row>
    <row r="226" ht="15.75">
      <c r="D226" s="91"/>
    </row>
    <row r="227" ht="15.75">
      <c r="D227" s="91"/>
    </row>
    <row r="228" ht="15.75">
      <c r="D228" s="91"/>
    </row>
    <row r="229" ht="15.75">
      <c r="D229" s="91"/>
    </row>
    <row r="230" ht="15.75">
      <c r="D230" s="91"/>
    </row>
    <row r="231" ht="15.75">
      <c r="D231" s="91"/>
    </row>
    <row r="232" ht="15.75">
      <c r="D232" s="91"/>
    </row>
    <row r="233" ht="15.75">
      <c r="D233" s="91"/>
    </row>
    <row r="234" ht="15.75">
      <c r="D234" s="91"/>
    </row>
    <row r="235" ht="15.75">
      <c r="D235" s="91"/>
    </row>
    <row r="236" ht="15.75">
      <c r="D236" s="91"/>
    </row>
    <row r="237" ht="15.75">
      <c r="D237" s="91"/>
    </row>
    <row r="238" ht="15.75">
      <c r="D238" s="91"/>
    </row>
    <row r="239" ht="15.75">
      <c r="D239" s="91"/>
    </row>
    <row r="240" ht="15.75">
      <c r="D240" s="91"/>
    </row>
    <row r="241" ht="15.75">
      <c r="D241" s="91"/>
    </row>
    <row r="242" ht="15.75">
      <c r="D242" s="91"/>
    </row>
    <row r="243" ht="15.75">
      <c r="D243" s="91"/>
    </row>
    <row r="244" ht="15.75">
      <c r="D244" s="91"/>
    </row>
    <row r="245" ht="15.75">
      <c r="D245" s="91"/>
    </row>
    <row r="246" ht="15.75">
      <c r="D246" s="91"/>
    </row>
    <row r="247" ht="15.75">
      <c r="D247" s="91"/>
    </row>
    <row r="248" ht="15.75">
      <c r="D248" s="91"/>
    </row>
    <row r="249" ht="15.75">
      <c r="D249" s="91"/>
    </row>
    <row r="250" ht="15.75">
      <c r="D250" s="91"/>
    </row>
    <row r="251" ht="15.75">
      <c r="D251" s="91"/>
    </row>
    <row r="252" ht="15.75">
      <c r="D252" s="91"/>
    </row>
    <row r="253" ht="15.75">
      <c r="D253" s="91"/>
    </row>
    <row r="254" ht="15.75">
      <c r="D254" s="91"/>
    </row>
    <row r="255" ht="15.75">
      <c r="D255" s="91"/>
    </row>
    <row r="256" ht="15.75">
      <c r="D256" s="91"/>
    </row>
    <row r="257" ht="15.75">
      <c r="D257" s="91"/>
    </row>
    <row r="258" ht="15.75">
      <c r="D258" s="91"/>
    </row>
    <row r="259" ht="15.75">
      <c r="D259" s="91"/>
    </row>
    <row r="260" ht="15.75">
      <c r="D260" s="91"/>
    </row>
    <row r="261" ht="15.75">
      <c r="D261" s="91"/>
    </row>
    <row r="262" ht="15.75">
      <c r="D262" s="91"/>
    </row>
    <row r="263" ht="15.75">
      <c r="D263" s="91"/>
    </row>
    <row r="264" ht="15.75">
      <c r="D264" s="91"/>
    </row>
    <row r="265" ht="15.75">
      <c r="D265" s="91"/>
    </row>
    <row r="266" ht="15.75">
      <c r="D266" s="91"/>
    </row>
    <row r="267" ht="15.75">
      <c r="D267" s="91"/>
    </row>
    <row r="268" ht="15.75">
      <c r="D268" s="91"/>
    </row>
    <row r="269" ht="15.75">
      <c r="D269" s="91"/>
    </row>
    <row r="270" ht="15.75">
      <c r="D270" s="91"/>
    </row>
    <row r="271" ht="15.75">
      <c r="D271" s="91"/>
    </row>
    <row r="272" ht="15.75">
      <c r="D272" s="91"/>
    </row>
    <row r="273" ht="15.75">
      <c r="D273" s="91"/>
    </row>
    <row r="274" ht="15.75">
      <c r="D274" s="91"/>
    </row>
    <row r="275" ht="15.75">
      <c r="D275" s="91"/>
    </row>
    <row r="276" ht="15.75">
      <c r="D276" s="91"/>
    </row>
    <row r="277" ht="15.75">
      <c r="D277" s="91"/>
    </row>
    <row r="278" ht="15.75">
      <c r="D278" s="91"/>
    </row>
    <row r="279" ht="15.75">
      <c r="D279" s="91"/>
    </row>
    <row r="280" ht="15.75">
      <c r="D280" s="91"/>
    </row>
    <row r="281" ht="15.75">
      <c r="D281" s="91"/>
    </row>
    <row r="282" ht="15.75">
      <c r="D282" s="91"/>
    </row>
    <row r="283" ht="15.75">
      <c r="D283" s="91"/>
    </row>
    <row r="284" ht="15.75">
      <c r="D284" s="91"/>
    </row>
    <row r="285" ht="15.75">
      <c r="D285" s="91"/>
    </row>
    <row r="286" ht="15.75">
      <c r="D286" s="91"/>
    </row>
    <row r="287" ht="15.75">
      <c r="D287" s="91"/>
    </row>
    <row r="288" ht="15.75">
      <c r="D288" s="91"/>
    </row>
    <row r="289" ht="15.75">
      <c r="D289" s="91"/>
    </row>
    <row r="290" ht="15.75">
      <c r="D290" s="91"/>
    </row>
    <row r="291" ht="15.75">
      <c r="D291" s="91"/>
    </row>
    <row r="292" ht="15.75">
      <c r="D292" s="91"/>
    </row>
    <row r="293" ht="15.75">
      <c r="D293" s="91"/>
    </row>
    <row r="294" ht="15.75">
      <c r="D294" s="91"/>
    </row>
    <row r="295" ht="15.75">
      <c r="D295" s="91"/>
    </row>
    <row r="296" ht="15.75">
      <c r="D296" s="91"/>
    </row>
    <row r="297" ht="15.75">
      <c r="D297" s="91"/>
    </row>
    <row r="298" ht="15.75">
      <c r="D298" s="91"/>
    </row>
    <row r="299" ht="15.75">
      <c r="D299" s="91"/>
    </row>
    <row r="300" ht="15.75">
      <c r="D300" s="91"/>
    </row>
    <row r="301" ht="15.75">
      <c r="D301" s="91"/>
    </row>
    <row r="302" ht="15.75">
      <c r="D302" s="91"/>
    </row>
    <row r="303" ht="15.75">
      <c r="D303" s="91"/>
    </row>
    <row r="304" ht="15.75">
      <c r="D304" s="91"/>
    </row>
    <row r="305" ht="15.75">
      <c r="D305" s="91"/>
    </row>
    <row r="306" ht="15.75">
      <c r="D306" s="91"/>
    </row>
    <row r="307" ht="15.75">
      <c r="D307" s="91"/>
    </row>
    <row r="308" ht="15.75">
      <c r="D308" s="91"/>
    </row>
    <row r="309" ht="15.75">
      <c r="D309" s="91"/>
    </row>
    <row r="310" ht="15.75">
      <c r="D310" s="91"/>
    </row>
    <row r="311" ht="15.75">
      <c r="D311" s="91"/>
    </row>
    <row r="312" ht="15.75">
      <c r="D312" s="91"/>
    </row>
    <row r="313" ht="15.75">
      <c r="D313" s="91"/>
    </row>
    <row r="314" ht="15.75">
      <c r="D314" s="91"/>
    </row>
    <row r="315" ht="15.75">
      <c r="D315" s="91"/>
    </row>
    <row r="316" ht="15.75">
      <c r="D316" s="91"/>
    </row>
    <row r="317" ht="15.75">
      <c r="D317" s="91"/>
    </row>
    <row r="318" ht="15.75">
      <c r="D318" s="91"/>
    </row>
    <row r="319" ht="15.75">
      <c r="D319" s="91"/>
    </row>
    <row r="320" ht="15.75">
      <c r="D320" s="91"/>
    </row>
    <row r="321" ht="15.75">
      <c r="D321" s="91"/>
    </row>
    <row r="322" ht="15.75">
      <c r="D322" s="91"/>
    </row>
    <row r="323" ht="15.75">
      <c r="D323" s="91"/>
    </row>
    <row r="324" ht="15.75">
      <c r="D324" s="91"/>
    </row>
    <row r="325" ht="15.75">
      <c r="D325" s="91"/>
    </row>
    <row r="326" ht="15.75">
      <c r="D326" s="91"/>
    </row>
    <row r="327" ht="15.75">
      <c r="D327" s="91"/>
    </row>
    <row r="328" ht="15.75">
      <c r="D328" s="91"/>
    </row>
    <row r="329" ht="15.75">
      <c r="D329" s="91"/>
    </row>
    <row r="330" ht="15.75">
      <c r="D330" s="91"/>
    </row>
    <row r="331" ht="15.75">
      <c r="D331" s="91"/>
    </row>
    <row r="332" ht="15.75">
      <c r="D332" s="91"/>
    </row>
    <row r="333" ht="15.75">
      <c r="D333" s="91"/>
    </row>
    <row r="334" ht="15.75">
      <c r="D334" s="91"/>
    </row>
    <row r="335" ht="15.75">
      <c r="D335" s="91"/>
    </row>
    <row r="336" ht="15.75">
      <c r="D336" s="91"/>
    </row>
    <row r="337" ht="15.75">
      <c r="D337" s="91"/>
    </row>
    <row r="338" ht="15.75">
      <c r="D338" s="91"/>
    </row>
    <row r="339" ht="15.75">
      <c r="D339" s="91"/>
    </row>
    <row r="340" ht="15.75">
      <c r="D340" s="91"/>
    </row>
    <row r="341" ht="15.75">
      <c r="D341" s="91"/>
    </row>
    <row r="342" ht="15.75">
      <c r="D342" s="91"/>
    </row>
    <row r="343" ht="15.75">
      <c r="D343" s="91"/>
    </row>
    <row r="344" ht="15.75">
      <c r="D344" s="91"/>
    </row>
    <row r="345" ht="15.75">
      <c r="D345" s="91"/>
    </row>
    <row r="346" ht="15.75">
      <c r="D346" s="91"/>
    </row>
    <row r="347" ht="15.75">
      <c r="D347" s="91"/>
    </row>
    <row r="348" ht="15.75">
      <c r="D348" s="91"/>
    </row>
    <row r="349" ht="15.75">
      <c r="D349" s="91"/>
    </row>
    <row r="350" ht="15.75">
      <c r="D350" s="91"/>
    </row>
    <row r="351" ht="15.75">
      <c r="D351" s="91"/>
    </row>
    <row r="352" ht="15.75">
      <c r="D352" s="91"/>
    </row>
    <row r="353" ht="15.75">
      <c r="D353" s="91"/>
    </row>
    <row r="354" ht="15.75">
      <c r="D354" s="91"/>
    </row>
    <row r="355" ht="15.75">
      <c r="D355" s="91"/>
    </row>
    <row r="356" ht="15.75">
      <c r="D356" s="91"/>
    </row>
    <row r="357" ht="15.75">
      <c r="D357" s="91"/>
    </row>
    <row r="358" ht="15.75">
      <c r="D358" s="91"/>
    </row>
    <row r="359" ht="15.75">
      <c r="D359" s="91"/>
    </row>
    <row r="360" ht="15.75">
      <c r="D360" s="91"/>
    </row>
    <row r="361" ht="15.75">
      <c r="D361" s="91"/>
    </row>
    <row r="362" ht="15.75">
      <c r="D362" s="91"/>
    </row>
    <row r="363" ht="15.75">
      <c r="D363" s="91"/>
    </row>
    <row r="364" ht="15.75">
      <c r="D364" s="91"/>
    </row>
    <row r="365" ht="15.75">
      <c r="D365" s="91"/>
    </row>
    <row r="366" ht="15.75">
      <c r="D366" s="91"/>
    </row>
    <row r="367" ht="15.75">
      <c r="D367" s="91"/>
    </row>
    <row r="368" ht="15.75">
      <c r="D368" s="91"/>
    </row>
    <row r="369" ht="15.75">
      <c r="D369" s="91"/>
    </row>
    <row r="370" ht="15.75">
      <c r="D370" s="91"/>
    </row>
    <row r="371" ht="15.75">
      <c r="D371" s="91"/>
    </row>
    <row r="372" ht="15.75">
      <c r="D372" s="91"/>
    </row>
    <row r="373" ht="15.75">
      <c r="D373" s="91"/>
    </row>
    <row r="374" ht="15.75">
      <c r="D374" s="91"/>
    </row>
    <row r="375" ht="15.75">
      <c r="D375" s="91"/>
    </row>
    <row r="376" ht="15.75">
      <c r="D376" s="91"/>
    </row>
    <row r="377" ht="15.75">
      <c r="D377" s="91"/>
    </row>
    <row r="378" ht="15.75">
      <c r="D378" s="91"/>
    </row>
    <row r="379" ht="15.75">
      <c r="D379" s="91"/>
    </row>
    <row r="380" ht="15.75">
      <c r="D380" s="91"/>
    </row>
    <row r="381" ht="15.75">
      <c r="D381" s="91"/>
    </row>
    <row r="382" ht="15.75">
      <c r="D382" s="91"/>
    </row>
    <row r="383" ht="15.75">
      <c r="D383" s="91"/>
    </row>
    <row r="384" ht="15.75">
      <c r="D384" s="91"/>
    </row>
    <row r="385" ht="15.75">
      <c r="D385" s="91"/>
    </row>
    <row r="386" ht="15.75">
      <c r="D386" s="91"/>
    </row>
    <row r="387" ht="15.75">
      <c r="D387" s="91"/>
    </row>
    <row r="388" ht="15.75">
      <c r="D388" s="91"/>
    </row>
    <row r="389" ht="15.75">
      <c r="D389" s="91"/>
    </row>
    <row r="390" ht="15.75">
      <c r="D390" s="91"/>
    </row>
    <row r="391" ht="15.75">
      <c r="D391" s="91"/>
    </row>
    <row r="392" ht="15.75">
      <c r="D392" s="91"/>
    </row>
    <row r="393" ht="15.75">
      <c r="D393" s="91"/>
    </row>
    <row r="394" ht="15.75">
      <c r="D394" s="91"/>
    </row>
    <row r="395" ht="15.75">
      <c r="D395" s="91"/>
    </row>
    <row r="396" ht="15.75">
      <c r="D396" s="91"/>
    </row>
    <row r="397" ht="15.75">
      <c r="D397" s="91"/>
    </row>
    <row r="398" ht="15.75">
      <c r="D398" s="91"/>
    </row>
    <row r="399" ht="15.75">
      <c r="D399" s="91"/>
    </row>
    <row r="400" ht="15.75">
      <c r="D400" s="91"/>
    </row>
    <row r="401" ht="15.75">
      <c r="D401" s="91"/>
    </row>
    <row r="402" ht="15.75">
      <c r="D402" s="91"/>
    </row>
    <row r="403" ht="15.75">
      <c r="D403" s="91"/>
    </row>
    <row r="404" ht="15.75">
      <c r="D404" s="91"/>
    </row>
    <row r="405" ht="15.75">
      <c r="D405" s="91"/>
    </row>
    <row r="406" ht="15.75">
      <c r="D406" s="91"/>
    </row>
    <row r="407" ht="15.75">
      <c r="D407" s="91"/>
    </row>
    <row r="408" ht="15.75">
      <c r="D408" s="91"/>
    </row>
    <row r="409" ht="15.75">
      <c r="D409" s="91"/>
    </row>
    <row r="410" ht="15.75">
      <c r="D410" s="91"/>
    </row>
    <row r="411" ht="15.75">
      <c r="D411" s="91"/>
    </row>
    <row r="412" ht="15.75">
      <c r="D412" s="91"/>
    </row>
    <row r="413" ht="15.75">
      <c r="D413" s="91"/>
    </row>
    <row r="414" ht="15.75">
      <c r="D414" s="91"/>
    </row>
    <row r="415" ht="15.75">
      <c r="D415" s="91"/>
    </row>
    <row r="416" ht="15.75">
      <c r="D416" s="91"/>
    </row>
    <row r="417" ht="15.75">
      <c r="D417" s="91"/>
    </row>
    <row r="418" ht="15.75">
      <c r="D418" s="91"/>
    </row>
    <row r="419" ht="15.75">
      <c r="D419" s="91"/>
    </row>
    <row r="420" ht="15.75">
      <c r="D420" s="91"/>
    </row>
    <row r="421" ht="15.75">
      <c r="D421" s="91"/>
    </row>
    <row r="422" ht="15.75">
      <c r="D422" s="91"/>
    </row>
    <row r="423" ht="15.75">
      <c r="D423" s="91"/>
    </row>
    <row r="424" ht="15.75">
      <c r="D424" s="91"/>
    </row>
    <row r="425" ht="15.75">
      <c r="D425" s="91"/>
    </row>
    <row r="426" ht="15.75">
      <c r="D426" s="91"/>
    </row>
    <row r="427" ht="15.75">
      <c r="D427" s="91"/>
    </row>
    <row r="428" ht="15.75">
      <c r="D428" s="91"/>
    </row>
    <row r="429" ht="15.75">
      <c r="D429" s="91"/>
    </row>
    <row r="430" ht="15.75">
      <c r="D430" s="91"/>
    </row>
    <row r="431" ht="15.75">
      <c r="D431" s="91"/>
    </row>
    <row r="432" ht="15.75">
      <c r="D432" s="91"/>
    </row>
    <row r="433" ht="15.75">
      <c r="D433" s="91"/>
    </row>
    <row r="434" ht="15.75">
      <c r="D434" s="91"/>
    </row>
    <row r="435" ht="15.75">
      <c r="D435" s="91"/>
    </row>
    <row r="436" ht="15.75">
      <c r="D436" s="91"/>
    </row>
    <row r="437" ht="15.75">
      <c r="D437" s="91"/>
    </row>
    <row r="438" ht="15.75">
      <c r="D438" s="91"/>
    </row>
    <row r="439" ht="15.75">
      <c r="D439" s="91"/>
    </row>
    <row r="440" ht="15.75">
      <c r="D440" s="91"/>
    </row>
    <row r="441" ht="15.75">
      <c r="D441" s="91"/>
    </row>
    <row r="442" ht="15.75">
      <c r="D442" s="91"/>
    </row>
    <row r="443" ht="15.75">
      <c r="D443" s="91"/>
    </row>
    <row r="444" ht="15.75">
      <c r="D444" s="91"/>
    </row>
    <row r="445" ht="15.75">
      <c r="D445" s="91"/>
    </row>
    <row r="446" ht="15.75">
      <c r="D446" s="91"/>
    </row>
    <row r="447" ht="15.75">
      <c r="D447" s="91"/>
    </row>
    <row r="448" ht="15.75">
      <c r="D448" s="91"/>
    </row>
    <row r="449" ht="15.75">
      <c r="D449" s="91"/>
    </row>
    <row r="450" ht="15.75">
      <c r="D450" s="91"/>
    </row>
    <row r="451" ht="15.75">
      <c r="D451" s="91"/>
    </row>
    <row r="452" ht="15.75">
      <c r="D452" s="91"/>
    </row>
    <row r="453" ht="15.75">
      <c r="D453" s="91"/>
    </row>
    <row r="454" ht="15.75">
      <c r="D454" s="91"/>
    </row>
    <row r="455" ht="15.75">
      <c r="D455" s="91"/>
    </row>
    <row r="456" ht="15.75">
      <c r="D456" s="91"/>
    </row>
    <row r="457" ht="15.75">
      <c r="D457" s="91"/>
    </row>
    <row r="458" ht="15.75">
      <c r="D458" s="91"/>
    </row>
    <row r="459" ht="15.75">
      <c r="D459" s="91"/>
    </row>
    <row r="460" ht="15.75">
      <c r="D460" s="91"/>
    </row>
    <row r="461" ht="15.75">
      <c r="D461" s="91"/>
    </row>
    <row r="462" ht="15.75">
      <c r="D462" s="91"/>
    </row>
    <row r="463" ht="15.75">
      <c r="D463" s="91"/>
    </row>
    <row r="464" ht="15.75">
      <c r="D464" s="91"/>
    </row>
    <row r="465" ht="15.75">
      <c r="D465" s="91"/>
    </row>
    <row r="466" ht="15.75">
      <c r="D466" s="91"/>
    </row>
    <row r="467" ht="15.75">
      <c r="D467" s="91"/>
    </row>
    <row r="468" ht="15.75">
      <c r="D468" s="91"/>
    </row>
    <row r="469" ht="15.75">
      <c r="D469" s="91"/>
    </row>
    <row r="470" ht="15.75">
      <c r="D470" s="91"/>
    </row>
    <row r="471" ht="15.75">
      <c r="D471" s="91"/>
    </row>
    <row r="472" ht="15.75">
      <c r="D472" s="91"/>
    </row>
    <row r="473" ht="15.75">
      <c r="D473" s="91"/>
    </row>
    <row r="474" ht="15.75">
      <c r="D474" s="91"/>
    </row>
    <row r="475" ht="15.75">
      <c r="D475" s="91"/>
    </row>
    <row r="476" ht="15.75">
      <c r="D476" s="91"/>
    </row>
    <row r="477" ht="15.75">
      <c r="D477" s="91"/>
    </row>
    <row r="478" ht="15.75">
      <c r="D478" s="91"/>
    </row>
    <row r="479" ht="15.75">
      <c r="D479" s="91"/>
    </row>
    <row r="480" ht="15.75">
      <c r="D480" s="91"/>
    </row>
    <row r="481" ht="15.75">
      <c r="D481" s="91"/>
    </row>
    <row r="482" ht="15.75">
      <c r="D482" s="91"/>
    </row>
    <row r="483" ht="15.75">
      <c r="D483" s="91"/>
    </row>
    <row r="484" ht="15.75">
      <c r="D484" s="91"/>
    </row>
    <row r="485" ht="15.75">
      <c r="D485" s="91"/>
    </row>
    <row r="486" ht="15.75">
      <c r="D486" s="91"/>
    </row>
    <row r="487" ht="15.75">
      <c r="D487" s="91"/>
    </row>
    <row r="488" ht="15.75">
      <c r="D488" s="91"/>
    </row>
    <row r="489" ht="15.75">
      <c r="D489" s="91"/>
    </row>
    <row r="490" ht="15.75">
      <c r="D490" s="91"/>
    </row>
    <row r="491" ht="15.75">
      <c r="D491" s="91"/>
    </row>
    <row r="492" ht="15.75">
      <c r="D492" s="91"/>
    </row>
    <row r="493" ht="15.75">
      <c r="D493" s="91"/>
    </row>
    <row r="494" ht="15.75">
      <c r="D494" s="91"/>
    </row>
    <row r="495" ht="15.75">
      <c r="D495" s="91"/>
    </row>
    <row r="496" ht="15.75">
      <c r="D496" s="91"/>
    </row>
    <row r="497" ht="15.75">
      <c r="D497" s="91"/>
    </row>
    <row r="498" ht="15.75">
      <c r="D498" s="91"/>
    </row>
    <row r="499" ht="15.75">
      <c r="D499" s="91"/>
    </row>
    <row r="500" ht="15.75">
      <c r="D500" s="91"/>
    </row>
    <row r="501" ht="15.75">
      <c r="D501" s="91"/>
    </row>
    <row r="502" ht="15.75">
      <c r="D502" s="91"/>
    </row>
    <row r="503" ht="15.75">
      <c r="D503" s="91"/>
    </row>
    <row r="504" ht="15.75">
      <c r="D504" s="91"/>
    </row>
    <row r="505" ht="15.75">
      <c r="D505" s="91"/>
    </row>
    <row r="506" ht="15.75">
      <c r="D506" s="91"/>
    </row>
    <row r="507" ht="15.75">
      <c r="D507" s="91"/>
    </row>
    <row r="508" ht="15.75">
      <c r="D508" s="91"/>
    </row>
    <row r="509" ht="15.75">
      <c r="D509" s="91"/>
    </row>
    <row r="510" ht="15.75">
      <c r="D510" s="91"/>
    </row>
    <row r="511" ht="15.75">
      <c r="D511" s="91"/>
    </row>
    <row r="512" ht="15.75">
      <c r="D512" s="91"/>
    </row>
    <row r="513" ht="15.75">
      <c r="D513" s="91"/>
    </row>
    <row r="514" ht="15.75">
      <c r="D514" s="91"/>
    </row>
    <row r="515" ht="15.75">
      <c r="D515" s="91"/>
    </row>
    <row r="516" ht="15.75">
      <c r="D516" s="91"/>
    </row>
    <row r="517" ht="15.75">
      <c r="D517" s="91"/>
    </row>
    <row r="518" ht="15.75">
      <c r="D518" s="91"/>
    </row>
    <row r="519" ht="15.75">
      <c r="D519" s="91"/>
    </row>
    <row r="520" ht="15.75">
      <c r="D520" s="91"/>
    </row>
    <row r="521" ht="15.75">
      <c r="D521" s="91"/>
    </row>
    <row r="522" ht="15.75">
      <c r="D522" s="91"/>
    </row>
    <row r="523" ht="15.75">
      <c r="D523" s="91"/>
    </row>
    <row r="524" ht="15.75">
      <c r="D524" s="91"/>
    </row>
    <row r="525" ht="15.75">
      <c r="D525" s="91"/>
    </row>
    <row r="526" ht="15.75">
      <c r="D526" s="91"/>
    </row>
    <row r="527" ht="15.75">
      <c r="D527" s="91"/>
    </row>
    <row r="528" ht="15.75">
      <c r="D528" s="91"/>
    </row>
    <row r="529" ht="15.75">
      <c r="D529" s="91"/>
    </row>
    <row r="530" ht="15.75">
      <c r="D530" s="91"/>
    </row>
    <row r="531" ht="15.75">
      <c r="D531" s="91"/>
    </row>
    <row r="532" ht="15.75">
      <c r="D532" s="91"/>
    </row>
    <row r="533" ht="15.75">
      <c r="D533" s="91"/>
    </row>
    <row r="534" ht="15.75">
      <c r="D534" s="91"/>
    </row>
    <row r="535" ht="15.75">
      <c r="D535" s="91"/>
    </row>
    <row r="536" ht="15.75">
      <c r="D536" s="91"/>
    </row>
    <row r="537" ht="15.75">
      <c r="D537" s="91"/>
    </row>
    <row r="538" ht="15.75">
      <c r="D538" s="91"/>
    </row>
    <row r="539" ht="15.75">
      <c r="D539" s="91"/>
    </row>
    <row r="540" ht="15.75">
      <c r="D540" s="91"/>
    </row>
    <row r="541" ht="15.75">
      <c r="D541" s="91"/>
    </row>
    <row r="542" ht="15.75">
      <c r="D542" s="91"/>
    </row>
    <row r="543" ht="15.75">
      <c r="D543" s="91"/>
    </row>
    <row r="544" ht="15.75">
      <c r="D544" s="91"/>
    </row>
    <row r="545" ht="15.75">
      <c r="D545" s="91"/>
    </row>
    <row r="546" ht="15.75">
      <c r="D546" s="91"/>
    </row>
    <row r="547" ht="15.75">
      <c r="D547" s="91"/>
    </row>
    <row r="548" ht="15.75">
      <c r="D548" s="91"/>
    </row>
    <row r="549" ht="15.75">
      <c r="D549" s="91"/>
    </row>
    <row r="550" ht="15.75">
      <c r="D550" s="91"/>
    </row>
    <row r="551" ht="15.75">
      <c r="D551" s="91"/>
    </row>
    <row r="552" ht="15.75">
      <c r="D552" s="91"/>
    </row>
    <row r="553" ht="15.75">
      <c r="D553" s="91"/>
    </row>
    <row r="554" ht="15.75">
      <c r="D554" s="91"/>
    </row>
    <row r="555" ht="15.75">
      <c r="D555" s="91"/>
    </row>
    <row r="556" ht="15.75">
      <c r="D556" s="91"/>
    </row>
    <row r="557" ht="15.75">
      <c r="D557" s="91"/>
    </row>
    <row r="558" ht="15.75">
      <c r="D558" s="91"/>
    </row>
    <row r="559" ht="15.75">
      <c r="D559" s="91"/>
    </row>
    <row r="560" ht="15.75">
      <c r="D560" s="91"/>
    </row>
    <row r="561" ht="15.75">
      <c r="D561" s="91"/>
    </row>
    <row r="562" ht="15.75">
      <c r="D562" s="91"/>
    </row>
    <row r="563" ht="15.75">
      <c r="D563" s="91"/>
    </row>
    <row r="564" ht="15.75">
      <c r="D564" s="91"/>
    </row>
    <row r="565" ht="15.75">
      <c r="D565" s="91"/>
    </row>
    <row r="566" ht="15.75">
      <c r="D566" s="91"/>
    </row>
    <row r="567" ht="15.75">
      <c r="D567" s="91"/>
    </row>
    <row r="568" ht="15.75">
      <c r="D568" s="91"/>
    </row>
    <row r="569" ht="15.75">
      <c r="D569" s="91"/>
    </row>
    <row r="570" ht="15.75">
      <c r="D570" s="91"/>
    </row>
    <row r="571" ht="15.75">
      <c r="D571" s="91"/>
    </row>
    <row r="572" ht="15.75">
      <c r="D572" s="91"/>
    </row>
    <row r="573" ht="15.75">
      <c r="D573" s="91"/>
    </row>
    <row r="574" ht="15.75">
      <c r="D574" s="91"/>
    </row>
    <row r="575" ht="15.75">
      <c r="D575" s="91"/>
    </row>
    <row r="576" ht="15.75">
      <c r="D576" s="91"/>
    </row>
    <row r="577" ht="15.75">
      <c r="D577" s="91"/>
    </row>
    <row r="578" ht="15.75">
      <c r="D578" s="91"/>
    </row>
    <row r="579" ht="15.75">
      <c r="D579" s="91"/>
    </row>
    <row r="580" ht="15.75">
      <c r="D580" s="91"/>
    </row>
    <row r="581" ht="15.75">
      <c r="D581" s="91"/>
    </row>
    <row r="582" ht="15.75">
      <c r="D582" s="91"/>
    </row>
    <row r="583" ht="15.75">
      <c r="D583" s="91"/>
    </row>
    <row r="584" ht="15.75">
      <c r="D584" s="91"/>
    </row>
    <row r="585" ht="15.75">
      <c r="D585" s="91"/>
    </row>
    <row r="586" ht="15.75">
      <c r="D586" s="91"/>
    </row>
    <row r="587" ht="15.75">
      <c r="D587" s="91"/>
    </row>
    <row r="588" ht="15.75">
      <c r="D588" s="91"/>
    </row>
    <row r="589" ht="15.75">
      <c r="D589" s="91"/>
    </row>
    <row r="590" ht="15.75">
      <c r="D590" s="91"/>
    </row>
    <row r="591" ht="15.75">
      <c r="D591" s="91"/>
    </row>
    <row r="592" ht="15.75">
      <c r="D592" s="91"/>
    </row>
    <row r="593" ht="15.75">
      <c r="D593" s="91"/>
    </row>
    <row r="594" ht="15.75">
      <c r="D594" s="91"/>
    </row>
    <row r="595" ht="15.75">
      <c r="D595" s="91"/>
    </row>
    <row r="596" ht="15.75">
      <c r="D596" s="91"/>
    </row>
    <row r="597" ht="15.75">
      <c r="D597" s="91"/>
    </row>
    <row r="598" ht="15.75">
      <c r="D598" s="91"/>
    </row>
    <row r="599" ht="15.75">
      <c r="D599" s="91"/>
    </row>
    <row r="600" ht="15.75">
      <c r="D600" s="91"/>
    </row>
    <row r="601" ht="15.75">
      <c r="D601" s="91"/>
    </row>
    <row r="602" ht="15.75">
      <c r="D602" s="91"/>
    </row>
    <row r="603" ht="15.75">
      <c r="D603" s="91"/>
    </row>
    <row r="604" ht="15.75">
      <c r="D604" s="91"/>
    </row>
    <row r="605" ht="15.75">
      <c r="D605" s="91"/>
    </row>
    <row r="606" ht="15.75">
      <c r="D606" s="91"/>
    </row>
    <row r="607" ht="15.75">
      <c r="D607" s="91"/>
    </row>
    <row r="608" ht="15.75">
      <c r="D608" s="91"/>
    </row>
    <row r="609" ht="15.75">
      <c r="D609" s="91"/>
    </row>
    <row r="610" ht="15.75">
      <c r="D610" s="91"/>
    </row>
    <row r="611" ht="15.75">
      <c r="D611" s="91"/>
    </row>
    <row r="612" ht="15.75">
      <c r="D612" s="91"/>
    </row>
    <row r="613" ht="15.75">
      <c r="D613" s="91"/>
    </row>
    <row r="614" ht="15.75">
      <c r="D614" s="91"/>
    </row>
    <row r="615" ht="15.75">
      <c r="D615" s="91"/>
    </row>
    <row r="616" ht="15.75">
      <c r="D616" s="91"/>
    </row>
    <row r="617" ht="15.75">
      <c r="D617" s="91"/>
    </row>
    <row r="618" ht="15.75">
      <c r="D618" s="91"/>
    </row>
    <row r="619" ht="15.75">
      <c r="D619" s="91"/>
    </row>
    <row r="620" ht="15.75">
      <c r="D620" s="91"/>
    </row>
    <row r="621" ht="15.75">
      <c r="D621" s="91"/>
    </row>
    <row r="622" ht="15.75">
      <c r="D622" s="91"/>
    </row>
    <row r="623" ht="15.75">
      <c r="D623" s="91"/>
    </row>
    <row r="624" ht="15.75">
      <c r="D624" s="91"/>
    </row>
    <row r="625" ht="15.75">
      <c r="D625" s="91"/>
    </row>
    <row r="626" ht="15.75">
      <c r="D626" s="91"/>
    </row>
    <row r="627" ht="15.75">
      <c r="D627" s="91"/>
    </row>
    <row r="628" ht="15.75">
      <c r="D628" s="91"/>
    </row>
    <row r="629" ht="15.75">
      <c r="D629" s="91"/>
    </row>
    <row r="630" ht="15.75">
      <c r="D630" s="91"/>
    </row>
    <row r="631" ht="15.75">
      <c r="D631" s="91"/>
    </row>
    <row r="632" ht="15.75">
      <c r="D632" s="91"/>
    </row>
    <row r="633" ht="15.75">
      <c r="D633" s="91"/>
    </row>
    <row r="634" ht="15.75">
      <c r="D634" s="91"/>
    </row>
    <row r="635" ht="15.75">
      <c r="D635" s="91"/>
    </row>
    <row r="636" ht="15.75">
      <c r="D636" s="91"/>
    </row>
    <row r="637" ht="15.75">
      <c r="D637" s="91"/>
    </row>
    <row r="638" ht="15.75">
      <c r="D638" s="91"/>
    </row>
    <row r="639" ht="15.75">
      <c r="D639" s="91"/>
    </row>
    <row r="640" ht="15.75">
      <c r="D640" s="91"/>
    </row>
    <row r="641" ht="15.75">
      <c r="D641" s="91"/>
    </row>
    <row r="642" ht="15.75">
      <c r="D642" s="91"/>
    </row>
    <row r="643" ht="15.75">
      <c r="D643" s="91"/>
    </row>
    <row r="644" ht="15.75">
      <c r="D644" s="91"/>
    </row>
    <row r="645" ht="15.75">
      <c r="D645" s="91"/>
    </row>
    <row r="646" ht="15.75">
      <c r="D646" s="91"/>
    </row>
    <row r="647" ht="15.75">
      <c r="D647" s="91"/>
    </row>
    <row r="648" ht="15.75">
      <c r="D648" s="91"/>
    </row>
    <row r="649" ht="15.75">
      <c r="D649" s="91"/>
    </row>
    <row r="650" ht="15.75">
      <c r="D650" s="91"/>
    </row>
    <row r="651" ht="15.75">
      <c r="D651" s="91"/>
    </row>
    <row r="652" ht="15.75">
      <c r="D652" s="91"/>
    </row>
    <row r="653" ht="15.75">
      <c r="D653" s="91"/>
    </row>
    <row r="654" ht="15.75">
      <c r="D654" s="91"/>
    </row>
    <row r="655" ht="15.75">
      <c r="D655" s="91"/>
    </row>
    <row r="656" ht="15.75">
      <c r="D656" s="91"/>
    </row>
    <row r="657" ht="15.75">
      <c r="D657" s="91"/>
    </row>
    <row r="658" ht="15.75">
      <c r="D658" s="91"/>
    </row>
    <row r="659" ht="15.75">
      <c r="D659" s="91"/>
    </row>
    <row r="660" ht="15.75">
      <c r="D660" s="91"/>
    </row>
    <row r="661" ht="15.75">
      <c r="D661" s="91"/>
    </row>
    <row r="662" ht="15.75">
      <c r="D662" s="91"/>
    </row>
    <row r="663" ht="15.75">
      <c r="D663" s="91"/>
    </row>
    <row r="664" ht="15.75">
      <c r="D664" s="91"/>
    </row>
    <row r="665" ht="15.75">
      <c r="D665" s="91"/>
    </row>
    <row r="666" ht="15.75">
      <c r="D666" s="91"/>
    </row>
    <row r="667" ht="15.75">
      <c r="D667" s="91"/>
    </row>
    <row r="668" ht="15.75">
      <c r="D668" s="91"/>
    </row>
    <row r="669" ht="15.75">
      <c r="D669" s="91"/>
    </row>
    <row r="670" ht="15.75">
      <c r="D670" s="91"/>
    </row>
    <row r="671" ht="15.75">
      <c r="D671" s="91"/>
    </row>
    <row r="672" ht="15.75">
      <c r="D672" s="91"/>
    </row>
    <row r="673" ht="15.75">
      <c r="D673" s="91"/>
    </row>
    <row r="674" ht="15.75">
      <c r="D674" s="91"/>
    </row>
    <row r="675" ht="15.75">
      <c r="D675" s="91"/>
    </row>
    <row r="676" ht="15.75">
      <c r="D676" s="91"/>
    </row>
    <row r="677" ht="15.75">
      <c r="D677" s="91"/>
    </row>
    <row r="678" ht="15.75">
      <c r="D678" s="91"/>
    </row>
    <row r="679" ht="15.75">
      <c r="D679" s="91"/>
    </row>
    <row r="680" ht="15.75">
      <c r="D680" s="91"/>
    </row>
    <row r="681" ht="15.75">
      <c r="D681" s="91"/>
    </row>
    <row r="682" ht="15.75">
      <c r="D682" s="91"/>
    </row>
    <row r="683" ht="15.75">
      <c r="D683" s="91"/>
    </row>
    <row r="684" ht="15.75">
      <c r="D684" s="91"/>
    </row>
    <row r="685" ht="15.75">
      <c r="D685" s="91"/>
    </row>
    <row r="686" ht="15.75">
      <c r="D686" s="91"/>
    </row>
    <row r="687" ht="15.75">
      <c r="D687" s="91"/>
    </row>
    <row r="688" ht="15.75">
      <c r="D688" s="91"/>
    </row>
    <row r="689" ht="15.75">
      <c r="D689" s="91"/>
    </row>
    <row r="690" ht="15.75">
      <c r="D690" s="91"/>
    </row>
    <row r="691" ht="15.75">
      <c r="D691" s="91"/>
    </row>
    <row r="692" ht="15.75">
      <c r="D692" s="91"/>
    </row>
    <row r="693" ht="15.75">
      <c r="D693" s="91"/>
    </row>
    <row r="694" ht="15.75">
      <c r="D694" s="91"/>
    </row>
    <row r="695" ht="15.75">
      <c r="D695" s="91"/>
    </row>
    <row r="696" ht="15.75">
      <c r="D696" s="91"/>
    </row>
    <row r="697" ht="15.75">
      <c r="D697" s="91"/>
    </row>
    <row r="698" ht="15.75">
      <c r="D698" s="91"/>
    </row>
    <row r="699" ht="15.75">
      <c r="D699" s="91"/>
    </row>
    <row r="700" ht="15.75">
      <c r="D700" s="91"/>
    </row>
    <row r="701" ht="15.75">
      <c r="D701" s="91"/>
    </row>
    <row r="702" ht="15.75">
      <c r="D702" s="91"/>
    </row>
    <row r="703" ht="15.75">
      <c r="D703" s="91"/>
    </row>
    <row r="704" ht="15.75">
      <c r="D704" s="91"/>
    </row>
    <row r="705" ht="15.75">
      <c r="D705" s="91"/>
    </row>
    <row r="706" ht="15.75">
      <c r="D706" s="91"/>
    </row>
    <row r="707" ht="15.75">
      <c r="D707" s="91"/>
    </row>
    <row r="708" ht="15.75">
      <c r="D708" s="91"/>
    </row>
    <row r="709" ht="15.75">
      <c r="D709" s="91"/>
    </row>
    <row r="710" ht="15.75">
      <c r="D710" s="91"/>
    </row>
    <row r="711" ht="15.75">
      <c r="D711" s="91"/>
    </row>
    <row r="712" ht="15.75">
      <c r="D712" s="91"/>
    </row>
    <row r="713" ht="15.75">
      <c r="D713" s="91"/>
    </row>
    <row r="714" ht="15.75">
      <c r="D714" s="91"/>
    </row>
    <row r="715" ht="15.75">
      <c r="D715" s="91"/>
    </row>
    <row r="716" ht="15.75">
      <c r="D716" s="91"/>
    </row>
    <row r="717" ht="15.75">
      <c r="D717" s="91"/>
    </row>
    <row r="718" ht="15.75">
      <c r="D718" s="91"/>
    </row>
    <row r="719" ht="15.75">
      <c r="D719" s="91"/>
    </row>
    <row r="720" ht="15.75">
      <c r="D720" s="91"/>
    </row>
    <row r="721" ht="15.75">
      <c r="D721" s="91"/>
    </row>
    <row r="722" ht="15.75">
      <c r="D722" s="91"/>
    </row>
    <row r="723" ht="15.75">
      <c r="D723" s="91"/>
    </row>
    <row r="724" ht="15.75">
      <c r="D724" s="91"/>
    </row>
    <row r="725" ht="15.75">
      <c r="D725" s="91"/>
    </row>
    <row r="726" ht="15.75">
      <c r="D726" s="91"/>
    </row>
    <row r="727" ht="15.75">
      <c r="D727" s="91"/>
    </row>
    <row r="728" ht="15.75">
      <c r="D728" s="91"/>
    </row>
    <row r="729" ht="15.75">
      <c r="D729" s="91"/>
    </row>
    <row r="730" ht="15.75">
      <c r="D730" s="91"/>
    </row>
    <row r="731" ht="15.75">
      <c r="D731" s="91"/>
    </row>
    <row r="732" ht="15.75">
      <c r="D732" s="91"/>
    </row>
    <row r="733" ht="15.75">
      <c r="D733" s="91"/>
    </row>
    <row r="734" ht="15.75">
      <c r="D734" s="91"/>
    </row>
    <row r="735" ht="15.75">
      <c r="D735" s="91"/>
    </row>
    <row r="736" ht="15.75">
      <c r="D736" s="91"/>
    </row>
    <row r="737" ht="15.75">
      <c r="D737" s="91"/>
    </row>
    <row r="738" ht="15.75">
      <c r="D738" s="91"/>
    </row>
    <row r="739" ht="15.75">
      <c r="D739" s="91"/>
    </row>
    <row r="740" ht="15.75">
      <c r="D740" s="91"/>
    </row>
    <row r="741" ht="15.75">
      <c r="D741" s="91"/>
    </row>
    <row r="742" ht="15.75">
      <c r="D742" s="91"/>
    </row>
    <row r="743" ht="15.75">
      <c r="D743" s="91"/>
    </row>
    <row r="744" ht="15.75">
      <c r="D744" s="91"/>
    </row>
    <row r="745" ht="15.75">
      <c r="D745" s="91"/>
    </row>
    <row r="746" ht="15.75">
      <c r="D746" s="91"/>
    </row>
    <row r="747" ht="15.75">
      <c r="D747" s="91"/>
    </row>
    <row r="748" ht="15.75">
      <c r="D748" s="91"/>
    </row>
    <row r="749" ht="15.75">
      <c r="D749" s="91"/>
    </row>
    <row r="750" ht="15.75">
      <c r="D750" s="91"/>
    </row>
    <row r="751" ht="15.75">
      <c r="D751" s="91"/>
    </row>
    <row r="752" ht="15.75">
      <c r="D752" s="91"/>
    </row>
    <row r="753" ht="15.75">
      <c r="D753" s="91"/>
    </row>
    <row r="754" ht="15.75">
      <c r="D754" s="91"/>
    </row>
    <row r="755" ht="15.75">
      <c r="D755" s="91"/>
    </row>
    <row r="756" ht="15.75">
      <c r="D756" s="91"/>
    </row>
    <row r="757" ht="15.75">
      <c r="D757" s="91"/>
    </row>
    <row r="758" ht="15.75">
      <c r="D758" s="91"/>
    </row>
    <row r="759" ht="15.75">
      <c r="D759" s="91"/>
    </row>
    <row r="760" ht="15.75">
      <c r="D760" s="91"/>
    </row>
    <row r="761" ht="15.75">
      <c r="D761" s="91"/>
    </row>
    <row r="762" ht="15.75">
      <c r="D762" s="91"/>
    </row>
    <row r="763" ht="15.75">
      <c r="D763" s="91"/>
    </row>
    <row r="764" ht="15.75">
      <c r="D764" s="91"/>
    </row>
    <row r="765" ht="15.75">
      <c r="D765" s="91"/>
    </row>
    <row r="766" ht="15.75">
      <c r="D766" s="91"/>
    </row>
    <row r="767" ht="15.75">
      <c r="D767" s="91"/>
    </row>
    <row r="768" ht="15.75">
      <c r="D768" s="91"/>
    </row>
    <row r="769" ht="15.75">
      <c r="D769" s="91"/>
    </row>
    <row r="770" ht="15.75">
      <c r="D770" s="91"/>
    </row>
    <row r="771" ht="15.75">
      <c r="D771" s="91"/>
    </row>
    <row r="772" ht="15.75">
      <c r="D772" s="91"/>
    </row>
    <row r="773" ht="15.75">
      <c r="D773" s="91"/>
    </row>
    <row r="774" ht="15.75">
      <c r="D774" s="91"/>
    </row>
    <row r="775" ht="15.75">
      <c r="D775" s="91"/>
    </row>
    <row r="776" ht="15.75">
      <c r="D776" s="91"/>
    </row>
    <row r="777" ht="15.75">
      <c r="D777" s="91"/>
    </row>
    <row r="778" ht="15.75">
      <c r="D778" s="91"/>
    </row>
    <row r="779" ht="15.75">
      <c r="D779" s="91"/>
    </row>
    <row r="780" ht="15.75">
      <c r="D780" s="91"/>
    </row>
    <row r="781" ht="15.75">
      <c r="D781" s="91"/>
    </row>
    <row r="782" ht="15.75">
      <c r="D782" s="91"/>
    </row>
    <row r="783" ht="15.75">
      <c r="D783" s="91"/>
    </row>
    <row r="784" ht="15.75">
      <c r="D784" s="91"/>
    </row>
    <row r="785" ht="15.75">
      <c r="D785" s="91"/>
    </row>
    <row r="786" ht="15.75">
      <c r="D786" s="91"/>
    </row>
    <row r="787" ht="15.75">
      <c r="D787" s="91"/>
    </row>
    <row r="788" ht="15.75">
      <c r="D788" s="91"/>
    </row>
    <row r="789" ht="15.75">
      <c r="D789" s="91"/>
    </row>
    <row r="790" ht="15.75">
      <c r="D790" s="91"/>
    </row>
    <row r="791" ht="15.75">
      <c r="D791" s="91"/>
    </row>
    <row r="792" ht="15.75">
      <c r="D792" s="91"/>
    </row>
    <row r="793" ht="15.75">
      <c r="D793" s="91"/>
    </row>
    <row r="794" ht="15.75">
      <c r="D794" s="91"/>
    </row>
    <row r="795" ht="15.75">
      <c r="D795" s="91"/>
    </row>
    <row r="796" ht="15.75">
      <c r="D796" s="91"/>
    </row>
    <row r="797" ht="15.75">
      <c r="D797" s="91"/>
    </row>
    <row r="798" ht="15.75">
      <c r="D798" s="91"/>
    </row>
    <row r="799" ht="15.75">
      <c r="D799" s="91"/>
    </row>
    <row r="800" ht="15.75">
      <c r="D800" s="91"/>
    </row>
    <row r="801" ht="15.75">
      <c r="D801" s="91"/>
    </row>
    <row r="802" ht="15.75">
      <c r="D802" s="91"/>
    </row>
    <row r="803" ht="15.75">
      <c r="D803" s="91"/>
    </row>
    <row r="804" ht="15.75">
      <c r="D804" s="91"/>
    </row>
    <row r="805" ht="15.75">
      <c r="D805" s="91"/>
    </row>
    <row r="806" ht="15.75">
      <c r="D806" s="91"/>
    </row>
    <row r="807" ht="15.75">
      <c r="D807" s="91"/>
    </row>
    <row r="808" ht="15.75">
      <c r="D808" s="91"/>
    </row>
    <row r="809" ht="15.75">
      <c r="D809" s="91"/>
    </row>
    <row r="810" ht="15.75">
      <c r="D810" s="91"/>
    </row>
    <row r="811" ht="15.75">
      <c r="D811" s="91"/>
    </row>
    <row r="812" ht="15.75">
      <c r="D812" s="91"/>
    </row>
    <row r="813" ht="15.75">
      <c r="D813" s="91"/>
    </row>
    <row r="814" ht="15.75">
      <c r="D814" s="91"/>
    </row>
    <row r="815" ht="15.75">
      <c r="D815" s="91"/>
    </row>
    <row r="816" ht="15.75">
      <c r="D816" s="91"/>
    </row>
    <row r="817" ht="15.75">
      <c r="D817" s="91"/>
    </row>
    <row r="818" ht="15.75">
      <c r="D818" s="91"/>
    </row>
    <row r="819" ht="15.75">
      <c r="D819" s="91"/>
    </row>
    <row r="820" ht="15.75">
      <c r="D820" s="91"/>
    </row>
    <row r="821" ht="15.75">
      <c r="D821" s="91"/>
    </row>
    <row r="822" ht="15.75">
      <c r="D822" s="91"/>
    </row>
    <row r="823" ht="15.75">
      <c r="D823" s="91"/>
    </row>
    <row r="824" ht="15.75">
      <c r="D824" s="91"/>
    </row>
    <row r="825" ht="15.75">
      <c r="D825" s="91"/>
    </row>
    <row r="826" ht="15.75">
      <c r="D826" s="91"/>
    </row>
    <row r="827" ht="15.75">
      <c r="D827" s="91"/>
    </row>
    <row r="828" ht="15.75">
      <c r="D828" s="91"/>
    </row>
    <row r="829" ht="15.75">
      <c r="D829" s="91"/>
    </row>
    <row r="830" ht="15.75">
      <c r="D830" s="91"/>
    </row>
    <row r="831" ht="15.75">
      <c r="D831" s="91"/>
    </row>
    <row r="832" ht="15.75">
      <c r="D832" s="91"/>
    </row>
    <row r="833" ht="15.75">
      <c r="D833" s="91"/>
    </row>
    <row r="834" ht="15.75">
      <c r="D834" s="91"/>
    </row>
    <row r="835" ht="15.75">
      <c r="D835" s="91"/>
    </row>
    <row r="836" ht="15.75">
      <c r="D836" s="91"/>
    </row>
    <row r="837" ht="15.75">
      <c r="D837" s="91"/>
    </row>
    <row r="838" ht="15.75">
      <c r="D838" s="91"/>
    </row>
    <row r="839" ht="15.75">
      <c r="D839" s="91"/>
    </row>
    <row r="840" ht="15.75">
      <c r="D840" s="91"/>
    </row>
    <row r="841" ht="15.75">
      <c r="D841" s="91"/>
    </row>
    <row r="842" ht="15.75">
      <c r="D842" s="91"/>
    </row>
    <row r="843" ht="15.75">
      <c r="D843" s="91"/>
    </row>
    <row r="844" ht="15.75">
      <c r="D844" s="91"/>
    </row>
    <row r="845" ht="15.75">
      <c r="D845" s="91"/>
    </row>
    <row r="846" ht="15.75">
      <c r="D846" s="91"/>
    </row>
    <row r="847" ht="15.75">
      <c r="D847" s="91"/>
    </row>
    <row r="848" ht="15.75">
      <c r="D848" s="91"/>
    </row>
    <row r="849" ht="15.75">
      <c r="D849" s="91"/>
    </row>
    <row r="850" ht="15.75">
      <c r="D850" s="91"/>
    </row>
    <row r="851" ht="15.75">
      <c r="D851" s="91"/>
    </row>
    <row r="852" ht="15.75">
      <c r="D852" s="91"/>
    </row>
    <row r="853" ht="15.75">
      <c r="D853" s="91"/>
    </row>
    <row r="854" ht="15.75">
      <c r="D854" s="91"/>
    </row>
    <row r="855" ht="15.75">
      <c r="D855" s="91"/>
    </row>
    <row r="856" ht="15.75">
      <c r="D856" s="91"/>
    </row>
    <row r="857" ht="15.75">
      <c r="D857" s="91"/>
    </row>
    <row r="858" ht="15.75">
      <c r="D858" s="91"/>
    </row>
    <row r="859" ht="15.75">
      <c r="D859" s="91"/>
    </row>
    <row r="860" ht="15.75">
      <c r="D860" s="91"/>
    </row>
    <row r="861" ht="15.75">
      <c r="D861" s="91"/>
    </row>
    <row r="862" ht="15.75">
      <c r="D862" s="91"/>
    </row>
    <row r="863" ht="15.75">
      <c r="D863" s="91"/>
    </row>
    <row r="864" ht="15.75">
      <c r="D864" s="91"/>
    </row>
    <row r="865" ht="15.75">
      <c r="D865" s="91"/>
    </row>
    <row r="866" ht="15.75">
      <c r="D866" s="91"/>
    </row>
    <row r="867" ht="15.75">
      <c r="D867" s="91"/>
    </row>
    <row r="868" ht="15.75">
      <c r="D868" s="91"/>
    </row>
    <row r="869" ht="15.75">
      <c r="D869" s="91"/>
    </row>
    <row r="870" ht="15.75">
      <c r="D870" s="91"/>
    </row>
    <row r="871" ht="15.75">
      <c r="D871" s="91"/>
    </row>
    <row r="872" ht="15.75">
      <c r="D872" s="91"/>
    </row>
    <row r="873" ht="15.75">
      <c r="D873" s="91"/>
    </row>
    <row r="874" ht="15.75">
      <c r="D874" s="91"/>
    </row>
    <row r="875" ht="15.75">
      <c r="D875" s="91"/>
    </row>
    <row r="876" ht="15.75">
      <c r="D876" s="91"/>
    </row>
    <row r="877" ht="15.75">
      <c r="D877" s="91"/>
    </row>
    <row r="878" ht="15.75">
      <c r="D878" s="91"/>
    </row>
    <row r="879" ht="15.75">
      <c r="D879" s="91"/>
    </row>
    <row r="880" ht="15.75">
      <c r="D880" s="91"/>
    </row>
    <row r="881" ht="15.75">
      <c r="D881" s="91"/>
    </row>
    <row r="882" ht="15.75">
      <c r="D882" s="91"/>
    </row>
    <row r="883" ht="15.75">
      <c r="D883" s="91"/>
    </row>
    <row r="884" ht="15.75">
      <c r="D884" s="91"/>
    </row>
    <row r="885" ht="15.75">
      <c r="D885" s="91"/>
    </row>
    <row r="886" ht="15.75">
      <c r="D886" s="91"/>
    </row>
    <row r="887" ht="15.75">
      <c r="D887" s="91"/>
    </row>
    <row r="888" ht="15.75">
      <c r="D888" s="91"/>
    </row>
    <row r="889" ht="15.75">
      <c r="D889" s="91"/>
    </row>
    <row r="890" ht="15.75">
      <c r="D890" s="91"/>
    </row>
    <row r="891" ht="15.75">
      <c r="D891" s="91"/>
    </row>
    <row r="892" ht="15.75">
      <c r="D892" s="91"/>
    </row>
    <row r="893" ht="15.75">
      <c r="D893" s="91"/>
    </row>
    <row r="894" ht="15.75">
      <c r="D894" s="91"/>
    </row>
    <row r="895" ht="15.75">
      <c r="D895" s="91"/>
    </row>
    <row r="896" ht="15.75">
      <c r="D896" s="91"/>
    </row>
    <row r="897" ht="15.75">
      <c r="D897" s="91"/>
    </row>
    <row r="898" ht="15.75">
      <c r="D898" s="91"/>
    </row>
    <row r="899" ht="15.75">
      <c r="D899" s="91"/>
    </row>
    <row r="900" ht="15.75">
      <c r="D900" s="91"/>
    </row>
    <row r="901" ht="15.75">
      <c r="D901" s="91"/>
    </row>
    <row r="902" ht="15.75">
      <c r="D902" s="91"/>
    </row>
    <row r="903" ht="15.75">
      <c r="D903" s="91"/>
    </row>
    <row r="904" ht="15.75">
      <c r="D904" s="91"/>
    </row>
    <row r="905" ht="15.75">
      <c r="D905" s="91"/>
    </row>
    <row r="906" ht="15.75">
      <c r="D906" s="91"/>
    </row>
    <row r="907" ht="15.75">
      <c r="D907" s="91"/>
    </row>
    <row r="908" ht="15.75">
      <c r="D908" s="91"/>
    </row>
    <row r="909" ht="15.75">
      <c r="D909" s="91"/>
    </row>
    <row r="910" ht="15.75">
      <c r="D910" s="91"/>
    </row>
    <row r="911" ht="15.75">
      <c r="D911" s="91"/>
    </row>
    <row r="912" ht="15.75">
      <c r="D912" s="91"/>
    </row>
    <row r="913" ht="15.75">
      <c r="D913" s="91"/>
    </row>
    <row r="914" ht="15.75">
      <c r="D914" s="91"/>
    </row>
    <row r="915" ht="15.75">
      <c r="D915" s="91"/>
    </row>
    <row r="916" ht="15.75">
      <c r="D916" s="91"/>
    </row>
    <row r="917" ht="15.75">
      <c r="D917" s="91"/>
    </row>
    <row r="918" ht="15.75">
      <c r="D918" s="91"/>
    </row>
    <row r="919" ht="15.75">
      <c r="D919" s="91"/>
    </row>
    <row r="920" ht="15.75">
      <c r="D920" s="91"/>
    </row>
    <row r="921" ht="15.75">
      <c r="D921" s="91"/>
    </row>
    <row r="922" ht="15.75">
      <c r="D922" s="91"/>
    </row>
    <row r="923" ht="15.75">
      <c r="D923" s="91"/>
    </row>
    <row r="924" ht="15.75">
      <c r="D924" s="91"/>
    </row>
    <row r="925" ht="15.75">
      <c r="D925" s="91"/>
    </row>
    <row r="926" ht="15.75">
      <c r="D926" s="91"/>
    </row>
    <row r="927" ht="15.75">
      <c r="D927" s="91"/>
    </row>
    <row r="928" ht="15.75">
      <c r="D928" s="91"/>
    </row>
    <row r="929" ht="15.75">
      <c r="D929" s="91"/>
    </row>
    <row r="930" ht="15.75">
      <c r="D930" s="91"/>
    </row>
    <row r="931" ht="15.75">
      <c r="D931" s="91"/>
    </row>
    <row r="932" ht="15.75">
      <c r="D932" s="91"/>
    </row>
    <row r="933" ht="15.75">
      <c r="D933" s="91"/>
    </row>
    <row r="934" ht="15.75">
      <c r="D934" s="91"/>
    </row>
    <row r="935" ht="15.75">
      <c r="D935" s="91"/>
    </row>
    <row r="936" ht="15.75">
      <c r="D936" s="91"/>
    </row>
    <row r="937" ht="15.75">
      <c r="D937" s="91"/>
    </row>
    <row r="938" ht="15.75">
      <c r="D938" s="91"/>
    </row>
    <row r="939" ht="15.75">
      <c r="D939" s="91"/>
    </row>
    <row r="940" ht="15.75">
      <c r="D940" s="91"/>
    </row>
    <row r="941" ht="15.75">
      <c r="D941" s="91"/>
    </row>
    <row r="942" ht="15.75">
      <c r="D942" s="91"/>
    </row>
    <row r="943" ht="15.75">
      <c r="D943" s="91"/>
    </row>
    <row r="944" ht="15.75">
      <c r="D944" s="91"/>
    </row>
    <row r="945" ht="15.75">
      <c r="D945" s="91"/>
    </row>
    <row r="946" ht="15.75">
      <c r="D946" s="91"/>
    </row>
    <row r="947" ht="15.75">
      <c r="D947" s="91"/>
    </row>
    <row r="948" ht="15.75">
      <c r="D948" s="91"/>
    </row>
    <row r="949" ht="15.75">
      <c r="D949" s="91"/>
    </row>
    <row r="950" ht="15.75">
      <c r="D950" s="91"/>
    </row>
    <row r="951" ht="15.75">
      <c r="D951" s="91"/>
    </row>
    <row r="952" ht="15.75">
      <c r="D952" s="91"/>
    </row>
    <row r="953" ht="15.75">
      <c r="D953" s="91"/>
    </row>
    <row r="954" ht="15.75">
      <c r="D954" s="91"/>
    </row>
    <row r="955" ht="15.75">
      <c r="D955" s="91"/>
    </row>
    <row r="956" ht="15.75">
      <c r="D956" s="91"/>
    </row>
    <row r="957" ht="15.75">
      <c r="D957" s="91"/>
    </row>
    <row r="958" ht="15.75">
      <c r="D958" s="91"/>
    </row>
    <row r="959" ht="15.75">
      <c r="D959" s="91"/>
    </row>
    <row r="960" ht="15.75">
      <c r="D960" s="91"/>
    </row>
  </sheetData>
  <sheetProtection/>
  <mergeCells count="14">
    <mergeCell ref="B1:D1"/>
    <mergeCell ref="B2:D2"/>
    <mergeCell ref="A3:D3"/>
    <mergeCell ref="B4:D4"/>
    <mergeCell ref="B6:D6"/>
    <mergeCell ref="B7:D7"/>
    <mergeCell ref="B16:B17"/>
    <mergeCell ref="C16:D16"/>
    <mergeCell ref="B8:D8"/>
    <mergeCell ref="B9:D9"/>
    <mergeCell ref="B11:D11"/>
    <mergeCell ref="B12:D12"/>
    <mergeCell ref="B13:D13"/>
    <mergeCell ref="B14:D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Q33" sqref="Q33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95"/>
  <sheetViews>
    <sheetView zoomScalePageLayoutView="0" workbookViewId="0" topLeftCell="A1">
      <selection activeCell="F26" sqref="F26"/>
    </sheetView>
  </sheetViews>
  <sheetFormatPr defaultColWidth="9.00390625" defaultRowHeight="12.75"/>
  <cols>
    <col min="1" max="1" width="7.875" style="1" customWidth="1"/>
    <col min="2" max="2" width="7.75390625" style="1" customWidth="1"/>
    <col min="3" max="3" width="8.375" style="1" customWidth="1"/>
    <col min="4" max="4" width="4.125" style="1" customWidth="1"/>
    <col min="5" max="5" width="7.00390625" style="1" customWidth="1"/>
    <col min="6" max="6" width="8.375" style="1" customWidth="1"/>
    <col min="7" max="7" width="133.00390625" style="1" customWidth="1"/>
    <col min="8" max="8" width="22.75390625" style="158" customWidth="1"/>
    <col min="9" max="9" width="22.375" style="7" customWidth="1"/>
    <col min="10" max="10" width="14.25390625" style="167" customWidth="1"/>
    <col min="11" max="11" width="9.125" style="144" customWidth="1"/>
    <col min="14" max="14" width="9.25390625" style="0" bestFit="1" customWidth="1"/>
    <col min="15" max="15" width="11.00390625" style="0" bestFit="1" customWidth="1"/>
  </cols>
  <sheetData>
    <row r="1" spans="1:9" ht="18.75">
      <c r="A1" s="43"/>
      <c r="B1" s="43"/>
      <c r="C1" s="43"/>
      <c r="D1" s="43"/>
      <c r="E1" s="43"/>
      <c r="F1" s="527" t="s">
        <v>868</v>
      </c>
      <c r="G1" s="527"/>
      <c r="H1" s="528"/>
      <c r="I1" s="528"/>
    </row>
    <row r="2" spans="1:9" ht="18.75">
      <c r="A2" s="43"/>
      <c r="B2" s="43"/>
      <c r="C2" s="43"/>
      <c r="D2" s="43"/>
      <c r="E2" s="43"/>
      <c r="F2" s="317"/>
      <c r="G2" s="529" t="s">
        <v>847</v>
      </c>
      <c r="H2" s="535"/>
      <c r="I2" s="535"/>
    </row>
    <row r="3" spans="1:9" ht="18.75">
      <c r="A3" s="43"/>
      <c r="B3" s="43"/>
      <c r="C3" s="43"/>
      <c r="D3" s="43"/>
      <c r="E3" s="43"/>
      <c r="F3" s="317"/>
      <c r="G3" s="529" t="s">
        <v>848</v>
      </c>
      <c r="H3" s="535"/>
      <c r="I3" s="535"/>
    </row>
    <row r="4" spans="1:9" ht="18.75">
      <c r="A4" s="43"/>
      <c r="B4" s="43"/>
      <c r="C4" s="43"/>
      <c r="D4" s="43"/>
      <c r="E4" s="43"/>
      <c r="F4" s="317"/>
      <c r="G4" s="529" t="s">
        <v>1143</v>
      </c>
      <c r="H4" s="535"/>
      <c r="I4" s="535"/>
    </row>
    <row r="5" spans="1:8" ht="18.75">
      <c r="A5" s="43"/>
      <c r="B5" s="43"/>
      <c r="C5" s="43"/>
      <c r="D5" s="43"/>
      <c r="E5" s="43"/>
      <c r="F5" s="43"/>
      <c r="G5" s="43"/>
      <c r="H5" s="391"/>
    </row>
    <row r="6" spans="1:9" ht="18.75">
      <c r="A6" s="43"/>
      <c r="B6" s="43"/>
      <c r="C6" s="43"/>
      <c r="D6" s="43"/>
      <c r="E6" s="43"/>
      <c r="F6" s="43"/>
      <c r="G6" s="527" t="s">
        <v>868</v>
      </c>
      <c r="H6" s="527"/>
      <c r="I6" s="528"/>
    </row>
    <row r="7" spans="1:9" ht="18.75">
      <c r="A7" s="43"/>
      <c r="B7" s="43"/>
      <c r="C7" s="43"/>
      <c r="D7" s="43"/>
      <c r="E7" s="43"/>
      <c r="F7" s="43"/>
      <c r="G7" s="527" t="s">
        <v>174</v>
      </c>
      <c r="H7" s="527"/>
      <c r="I7" s="528"/>
    </row>
    <row r="8" spans="1:9" ht="18.75">
      <c r="A8" s="43"/>
      <c r="B8" s="43"/>
      <c r="C8" s="43"/>
      <c r="D8" s="43"/>
      <c r="E8" s="43"/>
      <c r="F8" s="43"/>
      <c r="G8" s="527" t="s">
        <v>171</v>
      </c>
      <c r="H8" s="527"/>
      <c r="I8" s="528"/>
    </row>
    <row r="9" spans="1:9" ht="18.75">
      <c r="A9" s="43"/>
      <c r="B9" s="43"/>
      <c r="C9" s="43"/>
      <c r="D9" s="43"/>
      <c r="E9" s="43"/>
      <c r="F9" s="43"/>
      <c r="G9" s="527" t="s">
        <v>843</v>
      </c>
      <c r="H9" s="527"/>
      <c r="I9" s="528"/>
    </row>
    <row r="10" spans="1:9" ht="18.75">
      <c r="A10" s="43"/>
      <c r="B10" s="43"/>
      <c r="C10" s="43"/>
      <c r="D10" s="43"/>
      <c r="E10" s="43"/>
      <c r="F10" s="43"/>
      <c r="G10" s="317"/>
      <c r="H10" s="317"/>
      <c r="I10" s="159"/>
    </row>
    <row r="11" spans="1:8" ht="18.75">
      <c r="A11" s="534" t="s">
        <v>102</v>
      </c>
      <c r="B11" s="534"/>
      <c r="C11" s="534"/>
      <c r="D11" s="534"/>
      <c r="E11" s="534"/>
      <c r="F11" s="534"/>
      <c r="G11" s="534"/>
      <c r="H11" s="534"/>
    </row>
    <row r="12" spans="1:8" ht="18.75">
      <c r="A12" s="534" t="s">
        <v>869</v>
      </c>
      <c r="B12" s="534"/>
      <c r="C12" s="534"/>
      <c r="D12" s="534"/>
      <c r="E12" s="534"/>
      <c r="F12" s="534"/>
      <c r="G12" s="534"/>
      <c r="H12" s="534"/>
    </row>
    <row r="13" spans="1:8" ht="18.75">
      <c r="A13" s="318"/>
      <c r="B13" s="318"/>
      <c r="C13" s="318"/>
      <c r="D13" s="318"/>
      <c r="E13" s="318"/>
      <c r="F13" s="318"/>
      <c r="G13" s="319"/>
      <c r="H13" s="320"/>
    </row>
    <row r="14" spans="1:9" ht="18">
      <c r="A14" s="536"/>
      <c r="B14" s="536"/>
      <c r="C14" s="536"/>
      <c r="D14" s="536"/>
      <c r="E14" s="536"/>
      <c r="F14" s="536"/>
      <c r="G14" s="537" t="s">
        <v>46</v>
      </c>
      <c r="H14" s="538" t="s">
        <v>870</v>
      </c>
      <c r="I14" s="539"/>
    </row>
    <row r="15" spans="1:9" ht="18.75">
      <c r="A15" s="536"/>
      <c r="B15" s="536"/>
      <c r="C15" s="536"/>
      <c r="D15" s="536"/>
      <c r="E15" s="536"/>
      <c r="F15" s="536"/>
      <c r="G15" s="537"/>
      <c r="H15" s="392">
        <v>2016</v>
      </c>
      <c r="I15" s="392">
        <v>2017</v>
      </c>
    </row>
    <row r="16" spans="1:10" ht="18.75">
      <c r="A16" s="531">
        <v>1</v>
      </c>
      <c r="B16" s="531"/>
      <c r="C16" s="531"/>
      <c r="D16" s="531"/>
      <c r="E16" s="531"/>
      <c r="F16" s="531"/>
      <c r="G16" s="324">
        <v>2</v>
      </c>
      <c r="H16" s="393">
        <v>3</v>
      </c>
      <c r="I16" s="393">
        <v>4</v>
      </c>
      <c r="J16" s="168"/>
    </row>
    <row r="17" spans="1:10" ht="18.75">
      <c r="A17" s="328"/>
      <c r="B17" s="328"/>
      <c r="C17" s="328"/>
      <c r="D17" s="328"/>
      <c r="E17" s="328"/>
      <c r="F17" s="328"/>
      <c r="G17" s="329"/>
      <c r="H17" s="330"/>
      <c r="I17" s="332"/>
      <c r="J17" s="168"/>
    </row>
    <row r="18" spans="1:10" ht="18.75">
      <c r="A18" s="333" t="s">
        <v>48</v>
      </c>
      <c r="B18" s="333" t="s">
        <v>49</v>
      </c>
      <c r="C18" s="333" t="s">
        <v>50</v>
      </c>
      <c r="D18" s="333" t="s">
        <v>49</v>
      </c>
      <c r="E18" s="333" t="s">
        <v>51</v>
      </c>
      <c r="F18" s="333" t="s">
        <v>47</v>
      </c>
      <c r="G18" s="334" t="s">
        <v>35</v>
      </c>
      <c r="H18" s="335">
        <f>SUM(H20,H32,H26,H51,H54,H64,H77,H87,H45,H70,,H106)</f>
        <v>230794.9</v>
      </c>
      <c r="I18" s="335">
        <f>SUM(I20,I32,I26,I51,I54,I64,I77,I87,I45,I70,,I106)</f>
        <v>166049.62</v>
      </c>
      <c r="J18" s="168"/>
    </row>
    <row r="19" spans="1:10" ht="18.75">
      <c r="A19" s="336"/>
      <c r="B19" s="336"/>
      <c r="C19" s="336"/>
      <c r="D19" s="336"/>
      <c r="E19" s="336"/>
      <c r="F19" s="336"/>
      <c r="G19" s="329"/>
      <c r="H19" s="337"/>
      <c r="I19" s="339"/>
      <c r="J19" s="168"/>
    </row>
    <row r="20" spans="1:10" ht="18.75">
      <c r="A20" s="340" t="s">
        <v>48</v>
      </c>
      <c r="B20" s="340" t="s">
        <v>52</v>
      </c>
      <c r="C20" s="340" t="s">
        <v>50</v>
      </c>
      <c r="D20" s="340" t="s">
        <v>49</v>
      </c>
      <c r="E20" s="340" t="s">
        <v>51</v>
      </c>
      <c r="F20" s="340" t="s">
        <v>47</v>
      </c>
      <c r="G20" s="341" t="s">
        <v>4</v>
      </c>
      <c r="H20" s="335">
        <f>SUM(H21)</f>
        <v>181630.84999999998</v>
      </c>
      <c r="I20" s="335">
        <f>SUM(I21)</f>
        <v>117527.81999999999</v>
      </c>
      <c r="J20" s="168"/>
    </row>
    <row r="21" spans="1:16" ht="18.75">
      <c r="A21" s="340" t="s">
        <v>48</v>
      </c>
      <c r="B21" s="340" t="s">
        <v>52</v>
      </c>
      <c r="C21" s="340" t="s">
        <v>53</v>
      </c>
      <c r="D21" s="340" t="s">
        <v>52</v>
      </c>
      <c r="E21" s="340" t="s">
        <v>51</v>
      </c>
      <c r="F21" s="340" t="s">
        <v>54</v>
      </c>
      <c r="G21" s="341" t="s">
        <v>5</v>
      </c>
      <c r="H21" s="335">
        <f>H22+H23+H24</f>
        <v>181630.84999999998</v>
      </c>
      <c r="I21" s="335">
        <f>I22+I23+I24</f>
        <v>117527.81999999999</v>
      </c>
      <c r="J21" s="168"/>
      <c r="N21" s="145"/>
      <c r="O21" s="145"/>
      <c r="P21" s="145"/>
    </row>
    <row r="22" spans="1:16" ht="60">
      <c r="A22" s="342" t="s">
        <v>48</v>
      </c>
      <c r="B22" s="342" t="s">
        <v>52</v>
      </c>
      <c r="C22" s="342" t="s">
        <v>55</v>
      </c>
      <c r="D22" s="342" t="s">
        <v>52</v>
      </c>
      <c r="E22" s="342" t="s">
        <v>51</v>
      </c>
      <c r="F22" s="342" t="s">
        <v>54</v>
      </c>
      <c r="G22" s="343" t="s">
        <v>922</v>
      </c>
      <c r="H22" s="339">
        <v>180897.02</v>
      </c>
      <c r="I22" s="339">
        <v>117053.37</v>
      </c>
      <c r="J22" s="168"/>
      <c r="N22" s="145"/>
      <c r="O22" s="145"/>
      <c r="P22" s="145"/>
    </row>
    <row r="23" spans="1:16" ht="75">
      <c r="A23" s="342" t="s">
        <v>48</v>
      </c>
      <c r="B23" s="342" t="s">
        <v>52</v>
      </c>
      <c r="C23" s="342" t="s">
        <v>56</v>
      </c>
      <c r="D23" s="342" t="s">
        <v>52</v>
      </c>
      <c r="E23" s="342" t="s">
        <v>51</v>
      </c>
      <c r="F23" s="342" t="s">
        <v>54</v>
      </c>
      <c r="G23" s="343" t="s">
        <v>130</v>
      </c>
      <c r="H23" s="339">
        <v>221.09</v>
      </c>
      <c r="I23" s="339">
        <v>143.23</v>
      </c>
      <c r="J23" s="168"/>
      <c r="N23" s="145"/>
      <c r="O23" s="145"/>
      <c r="P23" s="145"/>
    </row>
    <row r="24" spans="1:16" ht="37.5">
      <c r="A24" s="342" t="s">
        <v>48</v>
      </c>
      <c r="B24" s="342" t="s">
        <v>52</v>
      </c>
      <c r="C24" s="342" t="s">
        <v>57</v>
      </c>
      <c r="D24" s="342" t="s">
        <v>52</v>
      </c>
      <c r="E24" s="342" t="s">
        <v>51</v>
      </c>
      <c r="F24" s="342" t="s">
        <v>54</v>
      </c>
      <c r="G24" s="343" t="s">
        <v>131</v>
      </c>
      <c r="H24" s="339">
        <v>512.74</v>
      </c>
      <c r="I24" s="339">
        <v>331.22</v>
      </c>
      <c r="J24" s="168"/>
      <c r="N24" s="145"/>
      <c r="O24" s="145"/>
      <c r="P24" s="145"/>
    </row>
    <row r="25" spans="1:16" ht="18.75">
      <c r="A25" s="342"/>
      <c r="B25" s="342"/>
      <c r="C25" s="342"/>
      <c r="D25" s="342"/>
      <c r="E25" s="342"/>
      <c r="F25" s="342"/>
      <c r="G25" s="343"/>
      <c r="H25" s="339"/>
      <c r="I25" s="339"/>
      <c r="J25" s="168"/>
      <c r="N25" s="145"/>
      <c r="O25" s="145"/>
      <c r="P25" s="145"/>
    </row>
    <row r="26" spans="1:16" ht="37.5">
      <c r="A26" s="340" t="s">
        <v>48</v>
      </c>
      <c r="B26" s="340" t="s">
        <v>160</v>
      </c>
      <c r="C26" s="340" t="s">
        <v>50</v>
      </c>
      <c r="D26" s="340" t="s">
        <v>49</v>
      </c>
      <c r="E26" s="340" t="s">
        <v>51</v>
      </c>
      <c r="F26" s="340" t="s">
        <v>47</v>
      </c>
      <c r="G26" s="344" t="s">
        <v>159</v>
      </c>
      <c r="H26" s="345">
        <f>H27</f>
        <v>5185.7</v>
      </c>
      <c r="I26" s="345">
        <f>I27</f>
        <v>3993</v>
      </c>
      <c r="J26" s="168"/>
      <c r="N26" s="145"/>
      <c r="O26" s="145"/>
      <c r="P26" s="145"/>
    </row>
    <row r="27" spans="1:16" ht="18.75">
      <c r="A27" s="342" t="s">
        <v>48</v>
      </c>
      <c r="B27" s="342" t="s">
        <v>160</v>
      </c>
      <c r="C27" s="342" t="s">
        <v>53</v>
      </c>
      <c r="D27" s="342" t="s">
        <v>52</v>
      </c>
      <c r="E27" s="342" t="s">
        <v>51</v>
      </c>
      <c r="F27" s="342" t="s">
        <v>54</v>
      </c>
      <c r="G27" s="346" t="s">
        <v>161</v>
      </c>
      <c r="H27" s="339">
        <f>H28+H29+H30+H31</f>
        <v>5185.7</v>
      </c>
      <c r="I27" s="339">
        <f>I28+I29+I30+I31</f>
        <v>3993</v>
      </c>
      <c r="J27" s="168"/>
      <c r="N27" s="145"/>
      <c r="O27" s="145"/>
      <c r="P27" s="145"/>
    </row>
    <row r="28" spans="1:16" ht="37.5">
      <c r="A28" s="342" t="s">
        <v>48</v>
      </c>
      <c r="B28" s="342" t="s">
        <v>160</v>
      </c>
      <c r="C28" s="342" t="s">
        <v>176</v>
      </c>
      <c r="D28" s="342" t="s">
        <v>52</v>
      </c>
      <c r="E28" s="342" t="s">
        <v>51</v>
      </c>
      <c r="F28" s="342" t="s">
        <v>54</v>
      </c>
      <c r="G28" s="347" t="s">
        <v>177</v>
      </c>
      <c r="H28" s="339">
        <v>1939.5</v>
      </c>
      <c r="I28" s="339">
        <v>1493.4</v>
      </c>
      <c r="J28" s="168"/>
      <c r="N28" s="145"/>
      <c r="O28" s="145"/>
      <c r="P28" s="145"/>
    </row>
    <row r="29" spans="1:16" ht="37.5">
      <c r="A29" s="342" t="s">
        <v>48</v>
      </c>
      <c r="B29" s="342" t="s">
        <v>160</v>
      </c>
      <c r="C29" s="342" t="s">
        <v>181</v>
      </c>
      <c r="D29" s="342" t="s">
        <v>52</v>
      </c>
      <c r="E29" s="342" t="s">
        <v>51</v>
      </c>
      <c r="F29" s="342" t="s">
        <v>54</v>
      </c>
      <c r="G29" s="347" t="s">
        <v>178</v>
      </c>
      <c r="H29" s="339">
        <v>103.7</v>
      </c>
      <c r="I29" s="339">
        <v>79.86</v>
      </c>
      <c r="J29" s="168"/>
      <c r="N29" s="145"/>
      <c r="O29" s="145"/>
      <c r="P29" s="145"/>
    </row>
    <row r="30" spans="1:16" ht="37.5">
      <c r="A30" s="342" t="s">
        <v>48</v>
      </c>
      <c r="B30" s="342" t="s">
        <v>160</v>
      </c>
      <c r="C30" s="342" t="s">
        <v>182</v>
      </c>
      <c r="D30" s="342" t="s">
        <v>52</v>
      </c>
      <c r="E30" s="342" t="s">
        <v>51</v>
      </c>
      <c r="F30" s="342" t="s">
        <v>54</v>
      </c>
      <c r="G30" s="347" t="s">
        <v>179</v>
      </c>
      <c r="H30" s="339">
        <v>3142.5</v>
      </c>
      <c r="I30" s="339">
        <v>2419.74</v>
      </c>
      <c r="J30" s="168"/>
      <c r="N30" s="145"/>
      <c r="O30" s="145"/>
      <c r="P30" s="145"/>
    </row>
    <row r="31" spans="1:16" ht="37.5">
      <c r="A31" s="342" t="s">
        <v>48</v>
      </c>
      <c r="B31" s="342" t="s">
        <v>160</v>
      </c>
      <c r="C31" s="342" t="s">
        <v>183</v>
      </c>
      <c r="D31" s="342" t="s">
        <v>52</v>
      </c>
      <c r="E31" s="342" t="s">
        <v>51</v>
      </c>
      <c r="F31" s="342" t="s">
        <v>54</v>
      </c>
      <c r="G31" s="347" t="s">
        <v>180</v>
      </c>
      <c r="H31" s="339">
        <v>0</v>
      </c>
      <c r="I31" s="339">
        <v>0</v>
      </c>
      <c r="J31" s="168"/>
      <c r="N31" s="145"/>
      <c r="O31" s="145"/>
      <c r="P31" s="145"/>
    </row>
    <row r="32" spans="1:10" ht="18.75">
      <c r="A32" s="340" t="s">
        <v>48</v>
      </c>
      <c r="B32" s="340" t="s">
        <v>58</v>
      </c>
      <c r="C32" s="340" t="s">
        <v>50</v>
      </c>
      <c r="D32" s="340" t="s">
        <v>49</v>
      </c>
      <c r="E32" s="340" t="s">
        <v>51</v>
      </c>
      <c r="F32" s="340" t="s">
        <v>47</v>
      </c>
      <c r="G32" s="341" t="s">
        <v>6</v>
      </c>
      <c r="H32" s="335">
        <f>H33+H38+H43+H41</f>
        <v>14022</v>
      </c>
      <c r="I32" s="335">
        <f>I33+I38+I43+I41</f>
        <v>14301</v>
      </c>
      <c r="J32" s="168"/>
    </row>
    <row r="33" spans="1:10" ht="18.75">
      <c r="A33" s="340" t="s">
        <v>48</v>
      </c>
      <c r="B33" s="340" t="s">
        <v>58</v>
      </c>
      <c r="C33" s="340" t="s">
        <v>59</v>
      </c>
      <c r="D33" s="340" t="s">
        <v>49</v>
      </c>
      <c r="E33" s="340" t="s">
        <v>51</v>
      </c>
      <c r="F33" s="340" t="s">
        <v>54</v>
      </c>
      <c r="G33" s="350" t="s">
        <v>23</v>
      </c>
      <c r="H33" s="335">
        <f>H34+H36</f>
        <v>3342</v>
      </c>
      <c r="I33" s="335">
        <f>I34+I36</f>
        <v>3408</v>
      </c>
      <c r="J33" s="168"/>
    </row>
    <row r="34" spans="1:10" ht="18.75">
      <c r="A34" s="342" t="s">
        <v>48</v>
      </c>
      <c r="B34" s="342" t="s">
        <v>58</v>
      </c>
      <c r="C34" s="342" t="s">
        <v>60</v>
      </c>
      <c r="D34" s="342" t="s">
        <v>52</v>
      </c>
      <c r="E34" s="342" t="s">
        <v>51</v>
      </c>
      <c r="F34" s="342" t="s">
        <v>54</v>
      </c>
      <c r="G34" s="237" t="s">
        <v>24</v>
      </c>
      <c r="H34" s="337">
        <f>H35</f>
        <v>2836</v>
      </c>
      <c r="I34" s="339">
        <f>I35</f>
        <v>2892</v>
      </c>
      <c r="J34" s="168"/>
    </row>
    <row r="35" spans="1:10" ht="18.75">
      <c r="A35" s="342" t="s">
        <v>48</v>
      </c>
      <c r="B35" s="342" t="s">
        <v>58</v>
      </c>
      <c r="C35" s="342" t="s">
        <v>134</v>
      </c>
      <c r="D35" s="342" t="s">
        <v>52</v>
      </c>
      <c r="E35" s="342" t="s">
        <v>51</v>
      </c>
      <c r="F35" s="342" t="s">
        <v>54</v>
      </c>
      <c r="G35" s="351" t="s">
        <v>135</v>
      </c>
      <c r="H35" s="337">
        <v>2836</v>
      </c>
      <c r="I35" s="339">
        <v>2892</v>
      </c>
      <c r="J35" s="168"/>
    </row>
    <row r="36" spans="1:10" ht="37.5">
      <c r="A36" s="342" t="s">
        <v>48</v>
      </c>
      <c r="B36" s="342" t="s">
        <v>58</v>
      </c>
      <c r="C36" s="342" t="s">
        <v>61</v>
      </c>
      <c r="D36" s="342" t="s">
        <v>52</v>
      </c>
      <c r="E36" s="342" t="s">
        <v>51</v>
      </c>
      <c r="F36" s="342" t="s">
        <v>54</v>
      </c>
      <c r="G36" s="351" t="s">
        <v>25</v>
      </c>
      <c r="H36" s="337">
        <f>H37</f>
        <v>506</v>
      </c>
      <c r="I36" s="337">
        <f>I37</f>
        <v>516</v>
      </c>
      <c r="J36" s="168"/>
    </row>
    <row r="37" spans="1:17" s="144" customFormat="1" ht="37.5">
      <c r="A37" s="342" t="s">
        <v>48</v>
      </c>
      <c r="B37" s="342" t="s">
        <v>58</v>
      </c>
      <c r="C37" s="342" t="s">
        <v>136</v>
      </c>
      <c r="D37" s="342" t="s">
        <v>52</v>
      </c>
      <c r="E37" s="342" t="s">
        <v>51</v>
      </c>
      <c r="F37" s="342" t="s">
        <v>54</v>
      </c>
      <c r="G37" s="351" t="s">
        <v>25</v>
      </c>
      <c r="H37" s="337">
        <v>506</v>
      </c>
      <c r="I37" s="339">
        <v>516</v>
      </c>
      <c r="J37" s="168"/>
      <c r="L37"/>
      <c r="M37"/>
      <c r="N37"/>
      <c r="O37"/>
      <c r="P37"/>
      <c r="Q37"/>
    </row>
    <row r="38" spans="1:17" s="144" customFormat="1" ht="18.75">
      <c r="A38" s="340" t="s">
        <v>48</v>
      </c>
      <c r="B38" s="340" t="s">
        <v>58</v>
      </c>
      <c r="C38" s="340" t="s">
        <v>53</v>
      </c>
      <c r="D38" s="340" t="s">
        <v>62</v>
      </c>
      <c r="E38" s="340" t="s">
        <v>51</v>
      </c>
      <c r="F38" s="340" t="s">
        <v>54</v>
      </c>
      <c r="G38" s="350" t="s">
        <v>7</v>
      </c>
      <c r="H38" s="335">
        <f>H39+H40</f>
        <v>10333</v>
      </c>
      <c r="I38" s="335">
        <f>I39+I40</f>
        <v>10539</v>
      </c>
      <c r="J38" s="168"/>
      <c r="L38"/>
      <c r="M38"/>
      <c r="N38"/>
      <c r="O38"/>
      <c r="P38"/>
      <c r="Q38"/>
    </row>
    <row r="39" spans="1:17" s="144" customFormat="1" ht="18.75">
      <c r="A39" s="342" t="s">
        <v>48</v>
      </c>
      <c r="B39" s="342" t="s">
        <v>58</v>
      </c>
      <c r="C39" s="342" t="s">
        <v>55</v>
      </c>
      <c r="D39" s="342" t="s">
        <v>62</v>
      </c>
      <c r="E39" s="342" t="s">
        <v>51</v>
      </c>
      <c r="F39" s="342" t="s">
        <v>54</v>
      </c>
      <c r="G39" s="351" t="s">
        <v>7</v>
      </c>
      <c r="H39" s="337">
        <v>10333</v>
      </c>
      <c r="I39" s="339">
        <v>10539</v>
      </c>
      <c r="J39" s="168"/>
      <c r="L39"/>
      <c r="M39"/>
      <c r="N39"/>
      <c r="O39"/>
      <c r="P39"/>
      <c r="Q39"/>
    </row>
    <row r="40" spans="1:17" s="144" customFormat="1" ht="37.5">
      <c r="A40" s="342" t="s">
        <v>48</v>
      </c>
      <c r="B40" s="342" t="s">
        <v>58</v>
      </c>
      <c r="C40" s="342" t="s">
        <v>56</v>
      </c>
      <c r="D40" s="342" t="s">
        <v>62</v>
      </c>
      <c r="E40" s="342" t="s">
        <v>51</v>
      </c>
      <c r="F40" s="342" t="s">
        <v>54</v>
      </c>
      <c r="G40" s="351" t="s">
        <v>784</v>
      </c>
      <c r="H40" s="337">
        <v>0</v>
      </c>
      <c r="I40" s="339">
        <v>0</v>
      </c>
      <c r="J40" s="168"/>
      <c r="L40"/>
      <c r="M40"/>
      <c r="N40"/>
      <c r="O40"/>
      <c r="P40"/>
      <c r="Q40"/>
    </row>
    <row r="41" spans="1:17" s="144" customFormat="1" ht="18.75">
      <c r="A41" s="340" t="s">
        <v>48</v>
      </c>
      <c r="B41" s="340" t="s">
        <v>58</v>
      </c>
      <c r="C41" s="340" t="s">
        <v>63</v>
      </c>
      <c r="D41" s="340" t="s">
        <v>52</v>
      </c>
      <c r="E41" s="340" t="s">
        <v>51</v>
      </c>
      <c r="F41" s="340" t="s">
        <v>54</v>
      </c>
      <c r="G41" s="350" t="s">
        <v>195</v>
      </c>
      <c r="H41" s="335">
        <f>H42</f>
        <v>0</v>
      </c>
      <c r="I41" s="335">
        <f>I42</f>
        <v>0</v>
      </c>
      <c r="J41" s="168"/>
      <c r="L41"/>
      <c r="M41"/>
      <c r="N41"/>
      <c r="O41"/>
      <c r="P41"/>
      <c r="Q41"/>
    </row>
    <row r="42" spans="1:17" s="144" customFormat="1" ht="18.75">
      <c r="A42" s="342" t="s">
        <v>48</v>
      </c>
      <c r="B42" s="342" t="s">
        <v>58</v>
      </c>
      <c r="C42" s="342" t="s">
        <v>66</v>
      </c>
      <c r="D42" s="342" t="s">
        <v>52</v>
      </c>
      <c r="E42" s="342" t="s">
        <v>51</v>
      </c>
      <c r="F42" s="342" t="s">
        <v>54</v>
      </c>
      <c r="G42" s="166" t="s">
        <v>195</v>
      </c>
      <c r="H42" s="337">
        <v>0</v>
      </c>
      <c r="I42" s="339">
        <v>0</v>
      </c>
      <c r="J42" s="168"/>
      <c r="L42"/>
      <c r="M42"/>
      <c r="N42"/>
      <c r="O42"/>
      <c r="P42"/>
      <c r="Q42"/>
    </row>
    <row r="43" spans="1:17" s="144" customFormat="1" ht="18.75">
      <c r="A43" s="340" t="s">
        <v>48</v>
      </c>
      <c r="B43" s="340" t="s">
        <v>58</v>
      </c>
      <c r="C43" s="340" t="s">
        <v>64</v>
      </c>
      <c r="D43" s="340" t="s">
        <v>62</v>
      </c>
      <c r="E43" s="340" t="s">
        <v>51</v>
      </c>
      <c r="F43" s="340" t="s">
        <v>54</v>
      </c>
      <c r="G43" s="350" t="s">
        <v>137</v>
      </c>
      <c r="H43" s="335">
        <f>H44</f>
        <v>347</v>
      </c>
      <c r="I43" s="335">
        <f>I44</f>
        <v>354</v>
      </c>
      <c r="J43" s="168"/>
      <c r="L43"/>
      <c r="M43"/>
      <c r="N43"/>
      <c r="O43"/>
      <c r="P43"/>
      <c r="Q43"/>
    </row>
    <row r="44" spans="1:17" s="144" customFormat="1" ht="37.5">
      <c r="A44" s="342" t="s">
        <v>48</v>
      </c>
      <c r="B44" s="342" t="s">
        <v>58</v>
      </c>
      <c r="C44" s="342" t="s">
        <v>138</v>
      </c>
      <c r="D44" s="342" t="s">
        <v>62</v>
      </c>
      <c r="E44" s="342" t="s">
        <v>51</v>
      </c>
      <c r="F44" s="342" t="s">
        <v>54</v>
      </c>
      <c r="G44" s="353" t="s">
        <v>139</v>
      </c>
      <c r="H44" s="337">
        <v>347</v>
      </c>
      <c r="I44" s="339">
        <v>354</v>
      </c>
      <c r="J44" s="168"/>
      <c r="L44"/>
      <c r="M44"/>
      <c r="N44"/>
      <c r="O44"/>
      <c r="P44"/>
      <c r="Q44"/>
    </row>
    <row r="45" spans="1:17" s="144" customFormat="1" ht="18.75">
      <c r="A45" s="340" t="s">
        <v>48</v>
      </c>
      <c r="B45" s="340" t="s">
        <v>184</v>
      </c>
      <c r="C45" s="340" t="s">
        <v>50</v>
      </c>
      <c r="D45" s="340" t="s">
        <v>49</v>
      </c>
      <c r="E45" s="340" t="s">
        <v>51</v>
      </c>
      <c r="F45" s="340" t="s">
        <v>47</v>
      </c>
      <c r="G45" s="344" t="s">
        <v>185</v>
      </c>
      <c r="H45" s="335">
        <f>H46</f>
        <v>0</v>
      </c>
      <c r="I45" s="335">
        <f>I46</f>
        <v>0</v>
      </c>
      <c r="J45" s="168"/>
      <c r="L45"/>
      <c r="M45"/>
      <c r="N45"/>
      <c r="O45"/>
      <c r="P45"/>
      <c r="Q45"/>
    </row>
    <row r="46" spans="1:17" s="144" customFormat="1" ht="18.75">
      <c r="A46" s="342" t="s">
        <v>48</v>
      </c>
      <c r="B46" s="342" t="s">
        <v>184</v>
      </c>
      <c r="C46" s="342" t="s">
        <v>89</v>
      </c>
      <c r="D46" s="342" t="s">
        <v>49</v>
      </c>
      <c r="E46" s="342" t="s">
        <v>51</v>
      </c>
      <c r="F46" s="342" t="s">
        <v>54</v>
      </c>
      <c r="G46" s="354" t="s">
        <v>186</v>
      </c>
      <c r="H46" s="337">
        <f>H47+H49</f>
        <v>0</v>
      </c>
      <c r="I46" s="337">
        <f>I47+I49</f>
        <v>0</v>
      </c>
      <c r="J46" s="168"/>
      <c r="L46"/>
      <c r="M46"/>
      <c r="N46"/>
      <c r="O46"/>
      <c r="P46"/>
      <c r="Q46"/>
    </row>
    <row r="47" spans="1:17" s="144" customFormat="1" ht="18.75">
      <c r="A47" s="342" t="s">
        <v>48</v>
      </c>
      <c r="B47" s="342" t="s">
        <v>184</v>
      </c>
      <c r="C47" s="342" t="s">
        <v>856</v>
      </c>
      <c r="D47" s="342" t="s">
        <v>49</v>
      </c>
      <c r="E47" s="342" t="s">
        <v>51</v>
      </c>
      <c r="F47" s="342" t="s">
        <v>54</v>
      </c>
      <c r="G47" s="354" t="s">
        <v>857</v>
      </c>
      <c r="H47" s="337">
        <f>H48</f>
        <v>0</v>
      </c>
      <c r="I47" s="337">
        <f>I48</f>
        <v>0</v>
      </c>
      <c r="J47" s="168"/>
      <c r="L47"/>
      <c r="M47"/>
      <c r="N47"/>
      <c r="O47"/>
      <c r="P47"/>
      <c r="Q47"/>
    </row>
    <row r="48" spans="1:17" s="144" customFormat="1" ht="37.5">
      <c r="A48" s="342" t="s">
        <v>48</v>
      </c>
      <c r="B48" s="342" t="s">
        <v>184</v>
      </c>
      <c r="C48" s="342" t="s">
        <v>858</v>
      </c>
      <c r="D48" s="342" t="s">
        <v>58</v>
      </c>
      <c r="E48" s="342" t="s">
        <v>51</v>
      </c>
      <c r="F48" s="342" t="s">
        <v>54</v>
      </c>
      <c r="G48" s="354" t="s">
        <v>859</v>
      </c>
      <c r="H48" s="337">
        <v>0</v>
      </c>
      <c r="I48" s="339">
        <v>0</v>
      </c>
      <c r="J48" s="168"/>
      <c r="L48"/>
      <c r="M48"/>
      <c r="N48"/>
      <c r="O48"/>
      <c r="P48"/>
      <c r="Q48"/>
    </row>
    <row r="49" spans="1:17" s="144" customFormat="1" ht="18.75">
      <c r="A49" s="342" t="s">
        <v>48</v>
      </c>
      <c r="B49" s="342" t="s">
        <v>184</v>
      </c>
      <c r="C49" s="342" t="s">
        <v>860</v>
      </c>
      <c r="D49" s="342" t="s">
        <v>49</v>
      </c>
      <c r="E49" s="342" t="s">
        <v>51</v>
      </c>
      <c r="F49" s="342" t="s">
        <v>54</v>
      </c>
      <c r="G49" s="354" t="s">
        <v>863</v>
      </c>
      <c r="H49" s="337">
        <f>H50</f>
        <v>0</v>
      </c>
      <c r="I49" s="337">
        <f>I50</f>
        <v>0</v>
      </c>
      <c r="J49" s="168"/>
      <c r="L49"/>
      <c r="M49"/>
      <c r="N49"/>
      <c r="O49"/>
      <c r="P49"/>
      <c r="Q49"/>
    </row>
    <row r="50" spans="1:17" s="144" customFormat="1" ht="37.5">
      <c r="A50" s="342" t="s">
        <v>48</v>
      </c>
      <c r="B50" s="342" t="s">
        <v>184</v>
      </c>
      <c r="C50" s="342" t="s">
        <v>861</v>
      </c>
      <c r="D50" s="342" t="s">
        <v>58</v>
      </c>
      <c r="E50" s="342" t="s">
        <v>51</v>
      </c>
      <c r="F50" s="342" t="s">
        <v>54</v>
      </c>
      <c r="G50" s="354" t="s">
        <v>862</v>
      </c>
      <c r="H50" s="337">
        <v>0</v>
      </c>
      <c r="I50" s="339">
        <v>0</v>
      </c>
      <c r="J50" s="168"/>
      <c r="L50"/>
      <c r="M50"/>
      <c r="N50"/>
      <c r="O50"/>
      <c r="P50"/>
      <c r="Q50"/>
    </row>
    <row r="51" spans="1:10" ht="18.75">
      <c r="A51" s="340" t="s">
        <v>48</v>
      </c>
      <c r="B51" s="340" t="s">
        <v>65</v>
      </c>
      <c r="C51" s="340" t="s">
        <v>50</v>
      </c>
      <c r="D51" s="340" t="s">
        <v>49</v>
      </c>
      <c r="E51" s="340" t="s">
        <v>51</v>
      </c>
      <c r="F51" s="340" t="s">
        <v>47</v>
      </c>
      <c r="G51" s="341" t="s">
        <v>8</v>
      </c>
      <c r="H51" s="335">
        <f>H52</f>
        <v>1350</v>
      </c>
      <c r="I51" s="335">
        <f>I52</f>
        <v>1377</v>
      </c>
      <c r="J51" s="168"/>
    </row>
    <row r="52" spans="1:10" ht="18.75">
      <c r="A52" s="342" t="s">
        <v>48</v>
      </c>
      <c r="B52" s="342" t="s">
        <v>65</v>
      </c>
      <c r="C52" s="342" t="s">
        <v>63</v>
      </c>
      <c r="D52" s="342" t="s">
        <v>52</v>
      </c>
      <c r="E52" s="342" t="s">
        <v>51</v>
      </c>
      <c r="F52" s="342" t="s">
        <v>54</v>
      </c>
      <c r="G52" s="351" t="s">
        <v>21</v>
      </c>
      <c r="H52" s="337">
        <f>H53</f>
        <v>1350</v>
      </c>
      <c r="I52" s="337">
        <f>I53</f>
        <v>1377</v>
      </c>
      <c r="J52" s="168"/>
    </row>
    <row r="53" spans="1:10" ht="37.5">
      <c r="A53" s="342" t="s">
        <v>48</v>
      </c>
      <c r="B53" s="342" t="s">
        <v>65</v>
      </c>
      <c r="C53" s="342" t="s">
        <v>66</v>
      </c>
      <c r="D53" s="342" t="s">
        <v>52</v>
      </c>
      <c r="E53" s="342" t="s">
        <v>67</v>
      </c>
      <c r="F53" s="342" t="s">
        <v>54</v>
      </c>
      <c r="G53" s="351" t="s">
        <v>140</v>
      </c>
      <c r="H53" s="337">
        <v>1350</v>
      </c>
      <c r="I53" s="339">
        <v>1377</v>
      </c>
      <c r="J53" s="168"/>
    </row>
    <row r="54" spans="1:11" s="147" customFormat="1" ht="37.5">
      <c r="A54" s="340" t="s">
        <v>48</v>
      </c>
      <c r="B54" s="340" t="s">
        <v>68</v>
      </c>
      <c r="C54" s="340" t="s">
        <v>50</v>
      </c>
      <c r="D54" s="340" t="s">
        <v>49</v>
      </c>
      <c r="E54" s="340" t="s">
        <v>51</v>
      </c>
      <c r="F54" s="340" t="s">
        <v>47</v>
      </c>
      <c r="G54" s="341" t="s">
        <v>9</v>
      </c>
      <c r="H54" s="335">
        <f>H55+H61</f>
        <v>20150.8</v>
      </c>
      <c r="I54" s="335">
        <f>I55+I61</f>
        <v>20150.8</v>
      </c>
      <c r="J54" s="169"/>
      <c r="K54" s="146"/>
    </row>
    <row r="55" spans="1:10" ht="56.25">
      <c r="A55" s="342" t="s">
        <v>48</v>
      </c>
      <c r="B55" s="342" t="s">
        <v>68</v>
      </c>
      <c r="C55" s="342" t="s">
        <v>70</v>
      </c>
      <c r="D55" s="342" t="s">
        <v>49</v>
      </c>
      <c r="E55" s="342" t="s">
        <v>51</v>
      </c>
      <c r="F55" s="342" t="s">
        <v>69</v>
      </c>
      <c r="G55" s="355" t="s">
        <v>36</v>
      </c>
      <c r="H55" s="337">
        <f>H56+H59</f>
        <v>19977</v>
      </c>
      <c r="I55" s="337">
        <f>I56+I59</f>
        <v>19977</v>
      </c>
      <c r="J55" s="168"/>
    </row>
    <row r="56" spans="1:10" ht="56.25">
      <c r="A56" s="342" t="s">
        <v>48</v>
      </c>
      <c r="B56" s="342" t="s">
        <v>68</v>
      </c>
      <c r="C56" s="342" t="s">
        <v>71</v>
      </c>
      <c r="D56" s="342" t="s">
        <v>49</v>
      </c>
      <c r="E56" s="342" t="s">
        <v>51</v>
      </c>
      <c r="F56" s="342" t="s">
        <v>69</v>
      </c>
      <c r="G56" s="351" t="s">
        <v>26</v>
      </c>
      <c r="H56" s="337">
        <f>H57+H58</f>
        <v>13300</v>
      </c>
      <c r="I56" s="337">
        <f>I57+I58</f>
        <v>13300</v>
      </c>
      <c r="J56" s="168"/>
    </row>
    <row r="57" spans="1:10" ht="75">
      <c r="A57" s="356" t="s">
        <v>48</v>
      </c>
      <c r="B57" s="356" t="s">
        <v>68</v>
      </c>
      <c r="C57" s="356" t="s">
        <v>118</v>
      </c>
      <c r="D57" s="356" t="s">
        <v>58</v>
      </c>
      <c r="E57" s="356" t="s">
        <v>51</v>
      </c>
      <c r="F57" s="356" t="s">
        <v>69</v>
      </c>
      <c r="G57" s="357" t="s">
        <v>119</v>
      </c>
      <c r="H57" s="361">
        <v>10000</v>
      </c>
      <c r="I57" s="360">
        <v>10000</v>
      </c>
      <c r="J57" s="168"/>
    </row>
    <row r="58" spans="1:10" ht="56.25">
      <c r="A58" s="356" t="s">
        <v>48</v>
      </c>
      <c r="B58" s="356" t="s">
        <v>68</v>
      </c>
      <c r="C58" s="356" t="s">
        <v>118</v>
      </c>
      <c r="D58" s="356" t="s">
        <v>88</v>
      </c>
      <c r="E58" s="356" t="s">
        <v>51</v>
      </c>
      <c r="F58" s="356" t="s">
        <v>69</v>
      </c>
      <c r="G58" s="357" t="s">
        <v>871</v>
      </c>
      <c r="H58" s="361">
        <v>3300</v>
      </c>
      <c r="I58" s="360">
        <v>3300</v>
      </c>
      <c r="J58" s="168"/>
    </row>
    <row r="59" spans="1:10" ht="37.5">
      <c r="A59" s="342" t="s">
        <v>48</v>
      </c>
      <c r="B59" s="342" t="s">
        <v>68</v>
      </c>
      <c r="C59" s="342" t="s">
        <v>166</v>
      </c>
      <c r="D59" s="342" t="s">
        <v>49</v>
      </c>
      <c r="E59" s="342" t="s">
        <v>51</v>
      </c>
      <c r="F59" s="342" t="s">
        <v>69</v>
      </c>
      <c r="G59" s="355" t="s">
        <v>167</v>
      </c>
      <c r="H59" s="337">
        <f>SUM(H60)</f>
        <v>6677</v>
      </c>
      <c r="I59" s="339">
        <f>I60</f>
        <v>6677</v>
      </c>
      <c r="J59" s="168"/>
    </row>
    <row r="60" spans="1:13" ht="37.5">
      <c r="A60" s="342" t="s">
        <v>48</v>
      </c>
      <c r="B60" s="342" t="s">
        <v>68</v>
      </c>
      <c r="C60" s="342" t="s">
        <v>169</v>
      </c>
      <c r="D60" s="342" t="s">
        <v>58</v>
      </c>
      <c r="E60" s="342" t="s">
        <v>51</v>
      </c>
      <c r="F60" s="342" t="s">
        <v>69</v>
      </c>
      <c r="G60" s="237" t="s">
        <v>168</v>
      </c>
      <c r="H60" s="337">
        <v>6677</v>
      </c>
      <c r="I60" s="339">
        <v>6677</v>
      </c>
      <c r="J60" s="170"/>
      <c r="K60" s="6"/>
      <c r="L60" s="6"/>
      <c r="M60" s="6"/>
    </row>
    <row r="61" spans="1:10" ht="56.25">
      <c r="A61" s="342" t="s">
        <v>48</v>
      </c>
      <c r="B61" s="342" t="s">
        <v>68</v>
      </c>
      <c r="C61" s="342" t="s">
        <v>112</v>
      </c>
      <c r="D61" s="342" t="s">
        <v>49</v>
      </c>
      <c r="E61" s="342" t="s">
        <v>51</v>
      </c>
      <c r="F61" s="342" t="s">
        <v>69</v>
      </c>
      <c r="G61" s="363" t="s">
        <v>113</v>
      </c>
      <c r="H61" s="337">
        <f>H62</f>
        <v>173.8</v>
      </c>
      <c r="I61" s="337">
        <f>I62</f>
        <v>173.8</v>
      </c>
      <c r="J61" s="168"/>
    </row>
    <row r="62" spans="1:10" ht="56.25">
      <c r="A62" s="342" t="s">
        <v>48</v>
      </c>
      <c r="B62" s="342" t="s">
        <v>68</v>
      </c>
      <c r="C62" s="342" t="s">
        <v>114</v>
      </c>
      <c r="D62" s="342" t="s">
        <v>49</v>
      </c>
      <c r="E62" s="342" t="s">
        <v>51</v>
      </c>
      <c r="F62" s="342" t="s">
        <v>69</v>
      </c>
      <c r="G62" s="363" t="s">
        <v>115</v>
      </c>
      <c r="H62" s="337">
        <f>H63</f>
        <v>173.8</v>
      </c>
      <c r="I62" s="337">
        <f>I63</f>
        <v>173.8</v>
      </c>
      <c r="J62" s="168"/>
    </row>
    <row r="63" spans="1:10" ht="56.25">
      <c r="A63" s="342" t="s">
        <v>48</v>
      </c>
      <c r="B63" s="342" t="s">
        <v>68</v>
      </c>
      <c r="C63" s="342" t="s">
        <v>116</v>
      </c>
      <c r="D63" s="342" t="s">
        <v>58</v>
      </c>
      <c r="E63" s="342" t="s">
        <v>51</v>
      </c>
      <c r="F63" s="342" t="s">
        <v>69</v>
      </c>
      <c r="G63" s="363" t="s">
        <v>117</v>
      </c>
      <c r="H63" s="337">
        <v>173.8</v>
      </c>
      <c r="I63" s="339">
        <v>173.8</v>
      </c>
      <c r="J63" s="168"/>
    </row>
    <row r="64" spans="1:10" ht="18.75">
      <c r="A64" s="340" t="s">
        <v>48</v>
      </c>
      <c r="B64" s="340" t="s">
        <v>72</v>
      </c>
      <c r="C64" s="340" t="s">
        <v>50</v>
      </c>
      <c r="D64" s="340" t="s">
        <v>49</v>
      </c>
      <c r="E64" s="340" t="s">
        <v>51</v>
      </c>
      <c r="F64" s="340" t="s">
        <v>47</v>
      </c>
      <c r="G64" s="341" t="s">
        <v>170</v>
      </c>
      <c r="H64" s="335">
        <f>SUM(H65)</f>
        <v>3465.85</v>
      </c>
      <c r="I64" s="335">
        <f>SUM(I65)</f>
        <v>3637</v>
      </c>
      <c r="J64" s="168"/>
    </row>
    <row r="65" spans="1:10" ht="18.75">
      <c r="A65" s="342" t="s">
        <v>48</v>
      </c>
      <c r="B65" s="342" t="s">
        <v>72</v>
      </c>
      <c r="C65" s="342" t="s">
        <v>59</v>
      </c>
      <c r="D65" s="342" t="s">
        <v>52</v>
      </c>
      <c r="E65" s="342" t="s">
        <v>51</v>
      </c>
      <c r="F65" s="342" t="s">
        <v>69</v>
      </c>
      <c r="G65" s="237" t="s">
        <v>10</v>
      </c>
      <c r="H65" s="337">
        <f>H66+H67+H68+H69</f>
        <v>3465.85</v>
      </c>
      <c r="I65" s="337">
        <f>I66+I67+I68+I69</f>
        <v>3637</v>
      </c>
      <c r="J65" s="168"/>
    </row>
    <row r="66" spans="1:10" ht="18.75">
      <c r="A66" s="342" t="s">
        <v>48</v>
      </c>
      <c r="B66" s="342" t="s">
        <v>72</v>
      </c>
      <c r="C66" s="342" t="s">
        <v>60</v>
      </c>
      <c r="D66" s="342" t="s">
        <v>52</v>
      </c>
      <c r="E66" s="342" t="s">
        <v>51</v>
      </c>
      <c r="F66" s="342" t="s">
        <v>69</v>
      </c>
      <c r="G66" s="343" t="s">
        <v>126</v>
      </c>
      <c r="H66" s="337">
        <v>2660</v>
      </c>
      <c r="I66" s="339">
        <v>2790</v>
      </c>
      <c r="J66" s="168"/>
    </row>
    <row r="67" spans="1:10" ht="18.75">
      <c r="A67" s="342" t="s">
        <v>48</v>
      </c>
      <c r="B67" s="342" t="s">
        <v>72</v>
      </c>
      <c r="C67" s="342" t="s">
        <v>61</v>
      </c>
      <c r="D67" s="342" t="s">
        <v>52</v>
      </c>
      <c r="E67" s="342" t="s">
        <v>51</v>
      </c>
      <c r="F67" s="342" t="s">
        <v>69</v>
      </c>
      <c r="G67" s="343" t="s">
        <v>127</v>
      </c>
      <c r="H67" s="337">
        <v>80.85</v>
      </c>
      <c r="I67" s="339">
        <v>85</v>
      </c>
      <c r="J67" s="168"/>
    </row>
    <row r="68" spans="1:10" ht="18.75">
      <c r="A68" s="342" t="s">
        <v>48</v>
      </c>
      <c r="B68" s="342" t="s">
        <v>72</v>
      </c>
      <c r="C68" s="342" t="s">
        <v>124</v>
      </c>
      <c r="D68" s="342" t="s">
        <v>52</v>
      </c>
      <c r="E68" s="342" t="s">
        <v>51</v>
      </c>
      <c r="F68" s="342" t="s">
        <v>69</v>
      </c>
      <c r="G68" s="343" t="s">
        <v>128</v>
      </c>
      <c r="H68" s="337">
        <v>230</v>
      </c>
      <c r="I68" s="339">
        <v>242</v>
      </c>
      <c r="J68" s="168"/>
    </row>
    <row r="69" spans="1:10" ht="18.75">
      <c r="A69" s="342" t="s">
        <v>48</v>
      </c>
      <c r="B69" s="342" t="s">
        <v>72</v>
      </c>
      <c r="C69" s="342" t="s">
        <v>125</v>
      </c>
      <c r="D69" s="342" t="s">
        <v>52</v>
      </c>
      <c r="E69" s="342" t="s">
        <v>51</v>
      </c>
      <c r="F69" s="342" t="s">
        <v>69</v>
      </c>
      <c r="G69" s="343" t="s">
        <v>129</v>
      </c>
      <c r="H69" s="337">
        <v>495</v>
      </c>
      <c r="I69" s="339">
        <v>520</v>
      </c>
      <c r="J69" s="168"/>
    </row>
    <row r="70" spans="1:10" ht="37.5">
      <c r="A70" s="340" t="s">
        <v>48</v>
      </c>
      <c r="B70" s="340" t="s">
        <v>197</v>
      </c>
      <c r="C70" s="340" t="s">
        <v>50</v>
      </c>
      <c r="D70" s="340" t="s">
        <v>49</v>
      </c>
      <c r="E70" s="340" t="s">
        <v>51</v>
      </c>
      <c r="F70" s="340" t="s">
        <v>47</v>
      </c>
      <c r="G70" s="366" t="s">
        <v>196</v>
      </c>
      <c r="H70" s="335">
        <f>H74+H71</f>
        <v>0</v>
      </c>
      <c r="I70" s="335">
        <f>I74+I71</f>
        <v>0</v>
      </c>
      <c r="J70" s="168"/>
    </row>
    <row r="71" spans="1:12" s="3" customFormat="1" ht="18.75">
      <c r="A71" s="342" t="s">
        <v>48</v>
      </c>
      <c r="B71" s="342" t="s">
        <v>197</v>
      </c>
      <c r="C71" s="342" t="s">
        <v>59</v>
      </c>
      <c r="D71" s="342" t="s">
        <v>49</v>
      </c>
      <c r="E71" s="342" t="s">
        <v>51</v>
      </c>
      <c r="F71" s="342" t="s">
        <v>199</v>
      </c>
      <c r="G71" s="363" t="s">
        <v>210</v>
      </c>
      <c r="H71" s="337">
        <f>H72</f>
        <v>0</v>
      </c>
      <c r="I71" s="337">
        <f>I72</f>
        <v>0</v>
      </c>
      <c r="J71" s="247"/>
      <c r="K71" s="248"/>
      <c r="L71" s="105"/>
    </row>
    <row r="72" spans="1:12" s="3" customFormat="1" ht="18.75">
      <c r="A72" s="342" t="s">
        <v>48</v>
      </c>
      <c r="B72" s="342" t="s">
        <v>197</v>
      </c>
      <c r="C72" s="342" t="s">
        <v>212</v>
      </c>
      <c r="D72" s="342" t="s">
        <v>49</v>
      </c>
      <c r="E72" s="342" t="s">
        <v>51</v>
      </c>
      <c r="F72" s="342" t="s">
        <v>199</v>
      </c>
      <c r="G72" s="363" t="s">
        <v>214</v>
      </c>
      <c r="H72" s="337">
        <f>H73</f>
        <v>0</v>
      </c>
      <c r="I72" s="337">
        <f>I73</f>
        <v>0</v>
      </c>
      <c r="J72" s="247"/>
      <c r="K72" s="248"/>
      <c r="L72" s="105"/>
    </row>
    <row r="73" spans="1:12" s="3" customFormat="1" ht="18.75">
      <c r="A73" s="342" t="s">
        <v>48</v>
      </c>
      <c r="B73" s="342" t="s">
        <v>197</v>
      </c>
      <c r="C73" s="342" t="s">
        <v>211</v>
      </c>
      <c r="D73" s="342" t="s">
        <v>58</v>
      </c>
      <c r="E73" s="342" t="s">
        <v>51</v>
      </c>
      <c r="F73" s="342" t="s">
        <v>199</v>
      </c>
      <c r="G73" s="363" t="s">
        <v>213</v>
      </c>
      <c r="H73" s="337">
        <v>0</v>
      </c>
      <c r="I73" s="337">
        <v>0</v>
      </c>
      <c r="J73" s="249"/>
      <c r="K73" s="248"/>
      <c r="L73" s="105"/>
    </row>
    <row r="74" spans="1:11" s="3" customFormat="1" ht="18.75">
      <c r="A74" s="342" t="s">
        <v>48</v>
      </c>
      <c r="B74" s="342" t="s">
        <v>197</v>
      </c>
      <c r="C74" s="342" t="s">
        <v>53</v>
      </c>
      <c r="D74" s="342" t="s">
        <v>49</v>
      </c>
      <c r="E74" s="342" t="s">
        <v>51</v>
      </c>
      <c r="F74" s="342" t="s">
        <v>199</v>
      </c>
      <c r="G74" s="363" t="s">
        <v>198</v>
      </c>
      <c r="H74" s="337">
        <f>H75</f>
        <v>0</v>
      </c>
      <c r="I74" s="337">
        <f>I75</f>
        <v>0</v>
      </c>
      <c r="J74" s="249"/>
      <c r="K74" s="250"/>
    </row>
    <row r="75" spans="1:10" ht="18.75">
      <c r="A75" s="342" t="s">
        <v>48</v>
      </c>
      <c r="B75" s="342" t="s">
        <v>197</v>
      </c>
      <c r="C75" s="342" t="s">
        <v>200</v>
      </c>
      <c r="D75" s="342" t="s">
        <v>49</v>
      </c>
      <c r="E75" s="342" t="s">
        <v>51</v>
      </c>
      <c r="F75" s="342" t="s">
        <v>199</v>
      </c>
      <c r="G75" s="363" t="s">
        <v>201</v>
      </c>
      <c r="H75" s="337">
        <f>H76</f>
        <v>0</v>
      </c>
      <c r="I75" s="337">
        <f>I76</f>
        <v>0</v>
      </c>
      <c r="J75" s="168"/>
    </row>
    <row r="76" spans="1:10" ht="18.75">
      <c r="A76" s="342" t="s">
        <v>48</v>
      </c>
      <c r="B76" s="342" t="s">
        <v>197</v>
      </c>
      <c r="C76" s="342" t="s">
        <v>202</v>
      </c>
      <c r="D76" s="342" t="s">
        <v>58</v>
      </c>
      <c r="E76" s="342" t="s">
        <v>51</v>
      </c>
      <c r="F76" s="342" t="s">
        <v>199</v>
      </c>
      <c r="G76" s="363" t="s">
        <v>203</v>
      </c>
      <c r="H76" s="337">
        <v>0</v>
      </c>
      <c r="I76" s="339">
        <v>0</v>
      </c>
      <c r="J76" s="168"/>
    </row>
    <row r="77" spans="1:10" ht="18.75">
      <c r="A77" s="340" t="s">
        <v>48</v>
      </c>
      <c r="B77" s="340" t="s">
        <v>73</v>
      </c>
      <c r="C77" s="340" t="s">
        <v>50</v>
      </c>
      <c r="D77" s="340" t="s">
        <v>49</v>
      </c>
      <c r="E77" s="340" t="s">
        <v>51</v>
      </c>
      <c r="F77" s="340" t="s">
        <v>47</v>
      </c>
      <c r="G77" s="341" t="s">
        <v>38</v>
      </c>
      <c r="H77" s="335">
        <f>SUM(,H78)</f>
        <v>2310</v>
      </c>
      <c r="I77" s="335">
        <f>SUM(,I78)</f>
        <v>2310</v>
      </c>
      <c r="J77" s="168"/>
    </row>
    <row r="78" spans="1:10" ht="56.25">
      <c r="A78" s="342" t="s">
        <v>48</v>
      </c>
      <c r="B78" s="342" t="s">
        <v>73</v>
      </c>
      <c r="C78" s="342" t="s">
        <v>50</v>
      </c>
      <c r="D78" s="342" t="s">
        <v>49</v>
      </c>
      <c r="E78" s="342" t="s">
        <v>51</v>
      </c>
      <c r="F78" s="342" t="s">
        <v>47</v>
      </c>
      <c r="G78" s="237" t="s">
        <v>237</v>
      </c>
      <c r="H78" s="337">
        <f>H79+H81+H83</f>
        <v>2310</v>
      </c>
      <c r="I78" s="337">
        <f>I79+I81+I83</f>
        <v>2310</v>
      </c>
      <c r="J78" s="168"/>
    </row>
    <row r="79" spans="1:10" ht="75">
      <c r="A79" s="342" t="s">
        <v>48</v>
      </c>
      <c r="B79" s="342" t="s">
        <v>73</v>
      </c>
      <c r="C79" s="342" t="s">
        <v>236</v>
      </c>
      <c r="D79" s="342" t="s">
        <v>58</v>
      </c>
      <c r="E79" s="342" t="s">
        <v>51</v>
      </c>
      <c r="F79" s="342" t="s">
        <v>234</v>
      </c>
      <c r="G79" s="237" t="s">
        <v>235</v>
      </c>
      <c r="H79" s="337">
        <f>H80</f>
        <v>1800</v>
      </c>
      <c r="I79" s="337">
        <f>I80</f>
        <v>1800</v>
      </c>
      <c r="J79" s="168"/>
    </row>
    <row r="80" spans="1:10" ht="75">
      <c r="A80" s="342" t="s">
        <v>48</v>
      </c>
      <c r="B80" s="342" t="s">
        <v>73</v>
      </c>
      <c r="C80" s="342" t="s">
        <v>232</v>
      </c>
      <c r="D80" s="342" t="s">
        <v>58</v>
      </c>
      <c r="E80" s="342" t="s">
        <v>51</v>
      </c>
      <c r="F80" s="342" t="s">
        <v>234</v>
      </c>
      <c r="G80" s="237" t="s">
        <v>233</v>
      </c>
      <c r="H80" s="337">
        <v>1800</v>
      </c>
      <c r="I80" s="337">
        <v>1800</v>
      </c>
      <c r="J80" s="168"/>
    </row>
    <row r="81" spans="1:10" ht="37.5">
      <c r="A81" s="342" t="s">
        <v>48</v>
      </c>
      <c r="B81" s="342" t="s">
        <v>73</v>
      </c>
      <c r="C81" s="342" t="s">
        <v>63</v>
      </c>
      <c r="D81" s="342" t="s">
        <v>49</v>
      </c>
      <c r="E81" s="342" t="s">
        <v>51</v>
      </c>
      <c r="F81" s="342" t="s">
        <v>234</v>
      </c>
      <c r="G81" s="237" t="s">
        <v>766</v>
      </c>
      <c r="H81" s="337">
        <f>H82</f>
        <v>0</v>
      </c>
      <c r="I81" s="337">
        <f>I82</f>
        <v>0</v>
      </c>
      <c r="J81" s="168"/>
    </row>
    <row r="82" spans="1:10" ht="37.5">
      <c r="A82" s="356" t="s">
        <v>48</v>
      </c>
      <c r="B82" s="356" t="s">
        <v>73</v>
      </c>
      <c r="C82" s="356" t="s">
        <v>767</v>
      </c>
      <c r="D82" s="356" t="s">
        <v>58</v>
      </c>
      <c r="E82" s="356" t="s">
        <v>51</v>
      </c>
      <c r="F82" s="356" t="s">
        <v>234</v>
      </c>
      <c r="G82" s="237" t="s">
        <v>768</v>
      </c>
      <c r="H82" s="337">
        <v>0</v>
      </c>
      <c r="I82" s="337">
        <v>0</v>
      </c>
      <c r="J82" s="168"/>
    </row>
    <row r="83" spans="1:10" ht="37.5">
      <c r="A83" s="342" t="s">
        <v>48</v>
      </c>
      <c r="B83" s="342" t="s">
        <v>73</v>
      </c>
      <c r="C83" s="342" t="s">
        <v>89</v>
      </c>
      <c r="D83" s="342" t="s">
        <v>49</v>
      </c>
      <c r="E83" s="342" t="s">
        <v>51</v>
      </c>
      <c r="F83" s="342" t="s">
        <v>90</v>
      </c>
      <c r="G83" s="351" t="s">
        <v>120</v>
      </c>
      <c r="H83" s="337">
        <f>SUM(H84)</f>
        <v>510</v>
      </c>
      <c r="I83" s="337">
        <f>SUM(I84)</f>
        <v>510</v>
      </c>
      <c r="J83" s="168"/>
    </row>
    <row r="84" spans="1:10" ht="18.75">
      <c r="A84" s="342" t="s">
        <v>48</v>
      </c>
      <c r="B84" s="342" t="s">
        <v>73</v>
      </c>
      <c r="C84" s="342" t="s">
        <v>91</v>
      </c>
      <c r="D84" s="342" t="s">
        <v>49</v>
      </c>
      <c r="E84" s="342" t="s">
        <v>51</v>
      </c>
      <c r="F84" s="342" t="s">
        <v>90</v>
      </c>
      <c r="G84" s="351" t="s">
        <v>121</v>
      </c>
      <c r="H84" s="337">
        <f>H85+H86</f>
        <v>510</v>
      </c>
      <c r="I84" s="337">
        <f>I85+I86</f>
        <v>510</v>
      </c>
      <c r="J84" s="168"/>
    </row>
    <row r="85" spans="1:10" ht="37.5">
      <c r="A85" s="394" t="s">
        <v>48</v>
      </c>
      <c r="B85" s="394" t="s">
        <v>73</v>
      </c>
      <c r="C85" s="394" t="s">
        <v>122</v>
      </c>
      <c r="D85" s="394" t="s">
        <v>58</v>
      </c>
      <c r="E85" s="394" t="s">
        <v>51</v>
      </c>
      <c r="F85" s="394" t="s">
        <v>90</v>
      </c>
      <c r="G85" s="395" t="s">
        <v>123</v>
      </c>
      <c r="H85" s="396">
        <v>10</v>
      </c>
      <c r="I85" s="397">
        <v>10</v>
      </c>
      <c r="J85" s="168"/>
    </row>
    <row r="86" spans="1:10" ht="37.5">
      <c r="A86" s="394" t="s">
        <v>48</v>
      </c>
      <c r="B86" s="394" t="s">
        <v>73</v>
      </c>
      <c r="C86" s="394" t="s">
        <v>122</v>
      </c>
      <c r="D86" s="394" t="s">
        <v>88</v>
      </c>
      <c r="E86" s="394" t="s">
        <v>51</v>
      </c>
      <c r="F86" s="394" t="s">
        <v>90</v>
      </c>
      <c r="G86" s="395" t="s">
        <v>872</v>
      </c>
      <c r="H86" s="396">
        <v>500</v>
      </c>
      <c r="I86" s="397">
        <v>500</v>
      </c>
      <c r="J86" s="168"/>
    </row>
    <row r="87" spans="1:16" ht="18.75">
      <c r="A87" s="340" t="s">
        <v>48</v>
      </c>
      <c r="B87" s="340" t="s">
        <v>74</v>
      </c>
      <c r="C87" s="340" t="s">
        <v>50</v>
      </c>
      <c r="D87" s="340" t="s">
        <v>49</v>
      </c>
      <c r="E87" s="340" t="s">
        <v>51</v>
      </c>
      <c r="F87" s="340" t="s">
        <v>47</v>
      </c>
      <c r="G87" s="341" t="s">
        <v>11</v>
      </c>
      <c r="H87" s="335">
        <f>H88+H92+H96+H97+H103+H104+H99+H101+H90</f>
        <v>2679.7</v>
      </c>
      <c r="I87" s="335">
        <f>I88+I92+I96+I97+I103+I104+I99+I101+I90</f>
        <v>2752.9999999999995</v>
      </c>
      <c r="J87" s="180"/>
      <c r="K87" s="148"/>
      <c r="L87" s="149"/>
      <c r="M87" s="149"/>
      <c r="N87" s="149"/>
      <c r="O87" s="181"/>
      <c r="P87" s="2"/>
    </row>
    <row r="88" spans="1:16" ht="18.75">
      <c r="A88" s="342" t="s">
        <v>48</v>
      </c>
      <c r="B88" s="342" t="s">
        <v>74</v>
      </c>
      <c r="C88" s="342" t="s">
        <v>63</v>
      </c>
      <c r="D88" s="342" t="s">
        <v>49</v>
      </c>
      <c r="E88" s="342" t="s">
        <v>51</v>
      </c>
      <c r="F88" s="342" t="s">
        <v>92</v>
      </c>
      <c r="G88" s="351" t="s">
        <v>141</v>
      </c>
      <c r="H88" s="337">
        <f>SUM(H89:H89)</f>
        <v>0</v>
      </c>
      <c r="I88" s="337">
        <f>SUM(I89:I89)</f>
        <v>0</v>
      </c>
      <c r="J88" s="182"/>
      <c r="K88" s="150"/>
      <c r="L88" s="151"/>
      <c r="M88" s="151"/>
      <c r="N88" s="151"/>
      <c r="O88" s="181"/>
      <c r="P88" s="2"/>
    </row>
    <row r="89" spans="1:16" ht="63.75">
      <c r="A89" s="394" t="s">
        <v>48</v>
      </c>
      <c r="B89" s="394" t="s">
        <v>74</v>
      </c>
      <c r="C89" s="394" t="s">
        <v>66</v>
      </c>
      <c r="D89" s="394" t="s">
        <v>52</v>
      </c>
      <c r="E89" s="394" t="s">
        <v>51</v>
      </c>
      <c r="F89" s="394" t="s">
        <v>92</v>
      </c>
      <c r="G89" s="395" t="s">
        <v>925</v>
      </c>
      <c r="H89" s="396">
        <v>0</v>
      </c>
      <c r="I89" s="397">
        <v>0</v>
      </c>
      <c r="J89" s="182"/>
      <c r="K89" s="150"/>
      <c r="L89" s="151"/>
      <c r="M89" s="151"/>
      <c r="N89" s="151"/>
      <c r="O89" s="183"/>
      <c r="P89" s="2"/>
    </row>
    <row r="90" spans="1:16" ht="56.25">
      <c r="A90" s="342" t="s">
        <v>48</v>
      </c>
      <c r="B90" s="342" t="s">
        <v>74</v>
      </c>
      <c r="C90" s="342" t="s">
        <v>223</v>
      </c>
      <c r="D90" s="342" t="s">
        <v>52</v>
      </c>
      <c r="E90" s="342" t="s">
        <v>51</v>
      </c>
      <c r="F90" s="342" t="s">
        <v>92</v>
      </c>
      <c r="G90" s="363" t="s">
        <v>224</v>
      </c>
      <c r="H90" s="337">
        <f>H91</f>
        <v>5.5</v>
      </c>
      <c r="I90" s="337">
        <f>I91</f>
        <v>5.7</v>
      </c>
      <c r="J90" s="182"/>
      <c r="K90" s="150"/>
      <c r="L90" s="151"/>
      <c r="M90" s="151"/>
      <c r="N90" s="151"/>
      <c r="O90" s="183"/>
      <c r="P90" s="2"/>
    </row>
    <row r="91" spans="1:16" ht="56.25">
      <c r="A91" s="394" t="s">
        <v>48</v>
      </c>
      <c r="B91" s="394" t="s">
        <v>74</v>
      </c>
      <c r="C91" s="394" t="s">
        <v>785</v>
      </c>
      <c r="D91" s="394" t="s">
        <v>52</v>
      </c>
      <c r="E91" s="394" t="s">
        <v>51</v>
      </c>
      <c r="F91" s="394" t="s">
        <v>92</v>
      </c>
      <c r="G91" s="398" t="s">
        <v>224</v>
      </c>
      <c r="H91" s="396">
        <v>5.5</v>
      </c>
      <c r="I91" s="397">
        <v>5.7</v>
      </c>
      <c r="J91" s="245"/>
      <c r="K91" s="150"/>
      <c r="L91" s="151"/>
      <c r="M91" s="151"/>
      <c r="N91" s="151"/>
      <c r="O91" s="183"/>
      <c r="P91" s="2"/>
    </row>
    <row r="92" spans="1:16" ht="75">
      <c r="A92" s="342" t="s">
        <v>48</v>
      </c>
      <c r="B92" s="342" t="s">
        <v>74</v>
      </c>
      <c r="C92" s="342" t="s">
        <v>93</v>
      </c>
      <c r="D92" s="342" t="s">
        <v>52</v>
      </c>
      <c r="E92" s="342" t="s">
        <v>51</v>
      </c>
      <c r="F92" s="342" t="s">
        <v>92</v>
      </c>
      <c r="G92" s="351" t="s">
        <v>924</v>
      </c>
      <c r="H92" s="337">
        <f>SUM(H93:H95)</f>
        <v>39</v>
      </c>
      <c r="I92" s="337">
        <f>SUM(I93:I95)</f>
        <v>39</v>
      </c>
      <c r="J92" s="184"/>
      <c r="K92" s="150"/>
      <c r="L92" s="151"/>
      <c r="M92" s="151"/>
      <c r="N92" s="151"/>
      <c r="O92" s="183"/>
      <c r="P92" s="2"/>
    </row>
    <row r="93" spans="1:16" ht="37.5">
      <c r="A93" s="394" t="s">
        <v>48</v>
      </c>
      <c r="B93" s="394" t="s">
        <v>74</v>
      </c>
      <c r="C93" s="394" t="s">
        <v>94</v>
      </c>
      <c r="D93" s="394" t="s">
        <v>52</v>
      </c>
      <c r="E93" s="394" t="s">
        <v>51</v>
      </c>
      <c r="F93" s="394" t="s">
        <v>92</v>
      </c>
      <c r="G93" s="399" t="s">
        <v>27</v>
      </c>
      <c r="H93" s="396">
        <v>5</v>
      </c>
      <c r="I93" s="397">
        <v>5</v>
      </c>
      <c r="J93" s="246"/>
      <c r="K93" s="150"/>
      <c r="L93" s="151"/>
      <c r="M93" s="151"/>
      <c r="N93" s="151"/>
      <c r="O93" s="183"/>
      <c r="P93" s="145"/>
    </row>
    <row r="94" spans="1:16" ht="18.75">
      <c r="A94" s="394" t="s">
        <v>48</v>
      </c>
      <c r="B94" s="394" t="s">
        <v>74</v>
      </c>
      <c r="C94" s="394" t="s">
        <v>95</v>
      </c>
      <c r="D94" s="394" t="s">
        <v>52</v>
      </c>
      <c r="E94" s="394" t="s">
        <v>51</v>
      </c>
      <c r="F94" s="394" t="s">
        <v>92</v>
      </c>
      <c r="G94" s="399" t="s">
        <v>28</v>
      </c>
      <c r="H94" s="396">
        <v>30</v>
      </c>
      <c r="I94" s="397">
        <v>30</v>
      </c>
      <c r="J94" s="246"/>
      <c r="K94" s="152"/>
      <c r="L94" s="153"/>
      <c r="M94" s="153"/>
      <c r="N94" s="153"/>
      <c r="O94" s="183"/>
      <c r="P94" s="145"/>
    </row>
    <row r="95" spans="1:16" ht="18.75">
      <c r="A95" s="394" t="s">
        <v>48</v>
      </c>
      <c r="B95" s="394" t="s">
        <v>74</v>
      </c>
      <c r="C95" s="394" t="s">
        <v>96</v>
      </c>
      <c r="D95" s="394" t="s">
        <v>52</v>
      </c>
      <c r="E95" s="394" t="s">
        <v>51</v>
      </c>
      <c r="F95" s="394" t="s">
        <v>92</v>
      </c>
      <c r="G95" s="395" t="s">
        <v>142</v>
      </c>
      <c r="H95" s="396">
        <v>4</v>
      </c>
      <c r="I95" s="397">
        <v>4</v>
      </c>
      <c r="J95" s="246"/>
      <c r="K95" s="152"/>
      <c r="L95" s="153"/>
      <c r="M95" s="153"/>
      <c r="N95" s="153"/>
      <c r="O95" s="183"/>
      <c r="P95" s="145"/>
    </row>
    <row r="96" spans="1:16" ht="37.5">
      <c r="A96" s="342" t="s">
        <v>48</v>
      </c>
      <c r="B96" s="342" t="s">
        <v>74</v>
      </c>
      <c r="C96" s="342" t="s">
        <v>97</v>
      </c>
      <c r="D96" s="342" t="s">
        <v>52</v>
      </c>
      <c r="E96" s="342" t="s">
        <v>51</v>
      </c>
      <c r="F96" s="342" t="s">
        <v>92</v>
      </c>
      <c r="G96" s="343" t="s">
        <v>144</v>
      </c>
      <c r="H96" s="337">
        <v>347</v>
      </c>
      <c r="I96" s="337">
        <v>362</v>
      </c>
      <c r="J96" s="184"/>
      <c r="K96" s="152"/>
      <c r="L96" s="151"/>
      <c r="M96" s="151"/>
      <c r="N96" s="151"/>
      <c r="O96" s="183"/>
      <c r="P96" s="2"/>
    </row>
    <row r="97" spans="1:16" ht="18.75">
      <c r="A97" s="342" t="s">
        <v>48</v>
      </c>
      <c r="B97" s="342" t="s">
        <v>74</v>
      </c>
      <c r="C97" s="342" t="s">
        <v>194</v>
      </c>
      <c r="D97" s="342" t="s">
        <v>52</v>
      </c>
      <c r="E97" s="342" t="s">
        <v>51</v>
      </c>
      <c r="F97" s="342" t="s">
        <v>92</v>
      </c>
      <c r="G97" s="363" t="s">
        <v>193</v>
      </c>
      <c r="H97" s="367">
        <f>H98</f>
        <v>1035</v>
      </c>
      <c r="I97" s="367">
        <f>I98</f>
        <v>1066.1</v>
      </c>
      <c r="J97" s="184"/>
      <c r="K97" s="152"/>
      <c r="L97" s="151"/>
      <c r="M97" s="151"/>
      <c r="N97" s="151"/>
      <c r="O97" s="183"/>
      <c r="P97" s="2"/>
    </row>
    <row r="98" spans="1:16" ht="37.5">
      <c r="A98" s="356" t="s">
        <v>48</v>
      </c>
      <c r="B98" s="356" t="s">
        <v>74</v>
      </c>
      <c r="C98" s="356" t="s">
        <v>111</v>
      </c>
      <c r="D98" s="356" t="s">
        <v>52</v>
      </c>
      <c r="E98" s="356" t="s">
        <v>51</v>
      </c>
      <c r="F98" s="356" t="s">
        <v>92</v>
      </c>
      <c r="G98" s="357" t="s">
        <v>143</v>
      </c>
      <c r="H98" s="358">
        <v>1035</v>
      </c>
      <c r="I98" s="369">
        <v>1066.1</v>
      </c>
      <c r="J98" s="184"/>
      <c r="K98" s="152"/>
      <c r="L98" s="151"/>
      <c r="M98" s="151"/>
      <c r="N98" s="151"/>
      <c r="O98" s="183"/>
      <c r="P98" s="2"/>
    </row>
    <row r="99" spans="1:16" ht="37.5">
      <c r="A99" s="342" t="s">
        <v>48</v>
      </c>
      <c r="B99" s="342" t="s">
        <v>74</v>
      </c>
      <c r="C99" s="342" t="s">
        <v>204</v>
      </c>
      <c r="D99" s="342" t="s">
        <v>49</v>
      </c>
      <c r="E99" s="342" t="s">
        <v>51</v>
      </c>
      <c r="F99" s="342" t="s">
        <v>92</v>
      </c>
      <c r="G99" s="351" t="s">
        <v>205</v>
      </c>
      <c r="H99" s="367">
        <f>H100</f>
        <v>0</v>
      </c>
      <c r="I99" s="367">
        <f>I100</f>
        <v>0</v>
      </c>
      <c r="J99" s="184"/>
      <c r="K99" s="152"/>
      <c r="L99" s="151"/>
      <c r="M99" s="151"/>
      <c r="N99" s="151"/>
      <c r="O99" s="183"/>
      <c r="P99" s="2"/>
    </row>
    <row r="100" spans="1:16" ht="37.5">
      <c r="A100" s="370" t="s">
        <v>48</v>
      </c>
      <c r="B100" s="370" t="s">
        <v>74</v>
      </c>
      <c r="C100" s="370" t="s">
        <v>206</v>
      </c>
      <c r="D100" s="370" t="s">
        <v>58</v>
      </c>
      <c r="E100" s="370" t="s">
        <v>51</v>
      </c>
      <c r="F100" s="370" t="s">
        <v>92</v>
      </c>
      <c r="G100" s="371" t="s">
        <v>207</v>
      </c>
      <c r="H100" s="361">
        <v>0</v>
      </c>
      <c r="I100" s="360">
        <v>0</v>
      </c>
      <c r="J100" s="184"/>
      <c r="K100" s="152"/>
      <c r="L100" s="151"/>
      <c r="M100" s="151"/>
      <c r="N100" s="151"/>
      <c r="O100" s="183"/>
      <c r="P100" s="2"/>
    </row>
    <row r="101" spans="1:16" ht="18.75">
      <c r="A101" s="372">
        <v>1</v>
      </c>
      <c r="B101" s="373" t="s">
        <v>74</v>
      </c>
      <c r="C101" s="373" t="s">
        <v>208</v>
      </c>
      <c r="D101" s="373" t="s">
        <v>52</v>
      </c>
      <c r="E101" s="373" t="s">
        <v>51</v>
      </c>
      <c r="F101" s="373" t="s">
        <v>92</v>
      </c>
      <c r="G101" s="374" t="s">
        <v>209</v>
      </c>
      <c r="H101" s="337">
        <v>0</v>
      </c>
      <c r="I101" s="339">
        <v>0</v>
      </c>
      <c r="J101" s="184"/>
      <c r="K101" s="152"/>
      <c r="L101" s="151"/>
      <c r="M101" s="151"/>
      <c r="N101" s="151"/>
      <c r="O101" s="183"/>
      <c r="P101" s="2"/>
    </row>
    <row r="102" spans="1:16" ht="18.75">
      <c r="A102" s="373"/>
      <c r="B102" s="373"/>
      <c r="C102" s="373"/>
      <c r="D102" s="373"/>
      <c r="E102" s="373"/>
      <c r="F102" s="373"/>
      <c r="G102" s="375"/>
      <c r="H102" s="337"/>
      <c r="I102" s="339"/>
      <c r="J102" s="184"/>
      <c r="K102" s="152"/>
      <c r="L102" s="151"/>
      <c r="M102" s="151"/>
      <c r="N102" s="151"/>
      <c r="O102" s="183"/>
      <c r="P102" s="2"/>
    </row>
    <row r="103" spans="1:16" ht="56.25">
      <c r="A103" s="373" t="s">
        <v>48</v>
      </c>
      <c r="B103" s="373" t="s">
        <v>74</v>
      </c>
      <c r="C103" s="373" t="s">
        <v>109</v>
      </c>
      <c r="D103" s="373" t="s">
        <v>52</v>
      </c>
      <c r="E103" s="373" t="s">
        <v>51</v>
      </c>
      <c r="F103" s="373" t="s">
        <v>92</v>
      </c>
      <c r="G103" s="374" t="s">
        <v>110</v>
      </c>
      <c r="H103" s="337">
        <v>162.7</v>
      </c>
      <c r="I103" s="337">
        <v>167.6</v>
      </c>
      <c r="J103" s="180"/>
      <c r="K103" s="152"/>
      <c r="L103" s="151"/>
      <c r="M103" s="151"/>
      <c r="N103" s="151"/>
      <c r="O103" s="183"/>
      <c r="P103" s="2"/>
    </row>
    <row r="104" spans="1:16" ht="18.75">
      <c r="A104" s="373" t="s">
        <v>48</v>
      </c>
      <c r="B104" s="373" t="s">
        <v>74</v>
      </c>
      <c r="C104" s="373" t="s">
        <v>98</v>
      </c>
      <c r="D104" s="373" t="s">
        <v>49</v>
      </c>
      <c r="E104" s="373" t="s">
        <v>51</v>
      </c>
      <c r="F104" s="373" t="s">
        <v>92</v>
      </c>
      <c r="G104" s="376" t="s">
        <v>12</v>
      </c>
      <c r="H104" s="337">
        <f>SUM(H105)</f>
        <v>1090.5</v>
      </c>
      <c r="I104" s="337">
        <f>SUM(I105)</f>
        <v>1112.6</v>
      </c>
      <c r="J104" s="185"/>
      <c r="K104" s="154"/>
      <c r="L104" s="155"/>
      <c r="M104" s="155"/>
      <c r="N104" s="155"/>
      <c r="O104" s="183"/>
      <c r="P104" s="2"/>
    </row>
    <row r="105" spans="1:10" ht="37.5">
      <c r="A105" s="356" t="s">
        <v>48</v>
      </c>
      <c r="B105" s="356" t="s">
        <v>74</v>
      </c>
      <c r="C105" s="356" t="s">
        <v>99</v>
      </c>
      <c r="D105" s="356" t="s">
        <v>58</v>
      </c>
      <c r="E105" s="356" t="s">
        <v>51</v>
      </c>
      <c r="F105" s="356" t="s">
        <v>92</v>
      </c>
      <c r="G105" s="362" t="s">
        <v>13</v>
      </c>
      <c r="H105" s="358">
        <v>1090.5</v>
      </c>
      <c r="I105" s="369">
        <v>1112.6</v>
      </c>
      <c r="J105" s="168"/>
    </row>
    <row r="106" spans="1:10" ht="18.75">
      <c r="A106" s="340" t="s">
        <v>48</v>
      </c>
      <c r="B106" s="340" t="s">
        <v>225</v>
      </c>
      <c r="C106" s="340" t="s">
        <v>50</v>
      </c>
      <c r="D106" s="340" t="s">
        <v>49</v>
      </c>
      <c r="E106" s="340" t="s">
        <v>51</v>
      </c>
      <c r="F106" s="340" t="s">
        <v>227</v>
      </c>
      <c r="G106" s="341" t="s">
        <v>240</v>
      </c>
      <c r="H106" s="367">
        <f>H107</f>
        <v>0</v>
      </c>
      <c r="I106" s="367">
        <f>I107</f>
        <v>0</v>
      </c>
      <c r="J106" s="168"/>
    </row>
    <row r="107" spans="1:10" ht="18.75">
      <c r="A107" s="342" t="s">
        <v>48</v>
      </c>
      <c r="B107" s="342" t="s">
        <v>225</v>
      </c>
      <c r="C107" s="342" t="s">
        <v>70</v>
      </c>
      <c r="D107" s="342" t="s">
        <v>49</v>
      </c>
      <c r="E107" s="342" t="s">
        <v>51</v>
      </c>
      <c r="F107" s="342" t="s">
        <v>227</v>
      </c>
      <c r="G107" s="237" t="s">
        <v>226</v>
      </c>
      <c r="H107" s="367">
        <f>H108</f>
        <v>0</v>
      </c>
      <c r="I107" s="367">
        <f>I108</f>
        <v>0</v>
      </c>
      <c r="J107" s="168"/>
    </row>
    <row r="108" spans="1:10" ht="18.75">
      <c r="A108" s="356" t="s">
        <v>48</v>
      </c>
      <c r="B108" s="356" t="s">
        <v>225</v>
      </c>
      <c r="C108" s="356" t="s">
        <v>238</v>
      </c>
      <c r="D108" s="356" t="s">
        <v>58</v>
      </c>
      <c r="E108" s="356" t="s">
        <v>51</v>
      </c>
      <c r="F108" s="356" t="s">
        <v>227</v>
      </c>
      <c r="G108" s="362" t="s">
        <v>239</v>
      </c>
      <c r="H108" s="358">
        <v>0</v>
      </c>
      <c r="I108" s="369">
        <v>0</v>
      </c>
      <c r="J108" s="168"/>
    </row>
    <row r="109" spans="1:17" s="144" customFormat="1" ht="18.75">
      <c r="A109" s="340" t="s">
        <v>75</v>
      </c>
      <c r="B109" s="340" t="s">
        <v>49</v>
      </c>
      <c r="C109" s="340" t="s">
        <v>50</v>
      </c>
      <c r="D109" s="340" t="s">
        <v>49</v>
      </c>
      <c r="E109" s="340" t="s">
        <v>51</v>
      </c>
      <c r="F109" s="340" t="s">
        <v>78</v>
      </c>
      <c r="G109" s="341" t="s">
        <v>14</v>
      </c>
      <c r="H109" s="379">
        <f>SUM(H110)</f>
        <v>319363.728</v>
      </c>
      <c r="I109" s="379">
        <f>SUM(I110)</f>
        <v>298279.368</v>
      </c>
      <c r="J109" s="168"/>
      <c r="L109"/>
      <c r="M109"/>
      <c r="N109"/>
      <c r="O109"/>
      <c r="P109"/>
      <c r="Q109"/>
    </row>
    <row r="110" spans="1:17" s="144" customFormat="1" ht="37.5">
      <c r="A110" s="342" t="s">
        <v>75</v>
      </c>
      <c r="B110" s="342" t="s">
        <v>62</v>
      </c>
      <c r="C110" s="342" t="s">
        <v>50</v>
      </c>
      <c r="D110" s="342" t="s">
        <v>49</v>
      </c>
      <c r="E110" s="342" t="s">
        <v>51</v>
      </c>
      <c r="F110" s="342" t="s">
        <v>78</v>
      </c>
      <c r="G110" s="237" t="s">
        <v>15</v>
      </c>
      <c r="H110" s="379">
        <f>SUM(H111,H116,H140,H178)</f>
        <v>319363.728</v>
      </c>
      <c r="I110" s="379">
        <f>SUM(I111,I116,I140,I178)</f>
        <v>298279.368</v>
      </c>
      <c r="J110" s="168"/>
      <c r="L110"/>
      <c r="M110"/>
      <c r="N110"/>
      <c r="O110"/>
      <c r="P110"/>
      <c r="Q110"/>
    </row>
    <row r="111" spans="1:17" s="144" customFormat="1" ht="18.75">
      <c r="A111" s="340" t="s">
        <v>75</v>
      </c>
      <c r="B111" s="340" t="s">
        <v>62</v>
      </c>
      <c r="C111" s="340" t="s">
        <v>59</v>
      </c>
      <c r="D111" s="340" t="s">
        <v>49</v>
      </c>
      <c r="E111" s="340" t="s">
        <v>51</v>
      </c>
      <c r="F111" s="340" t="s">
        <v>78</v>
      </c>
      <c r="G111" s="341" t="s">
        <v>29</v>
      </c>
      <c r="H111" s="379">
        <f>SUM(H112+H114)</f>
        <v>69.1</v>
      </c>
      <c r="I111" s="379">
        <f>SUM(I112+I114)</f>
        <v>29.3</v>
      </c>
      <c r="J111" s="168"/>
      <c r="L111"/>
      <c r="M111"/>
      <c r="N111"/>
      <c r="O111"/>
      <c r="P111"/>
      <c r="Q111"/>
    </row>
    <row r="112" spans="1:17" s="144" customFormat="1" ht="18.75">
      <c r="A112" s="340" t="s">
        <v>75</v>
      </c>
      <c r="B112" s="340" t="s">
        <v>62</v>
      </c>
      <c r="C112" s="340" t="s">
        <v>86</v>
      </c>
      <c r="D112" s="340" t="s">
        <v>49</v>
      </c>
      <c r="E112" s="340" t="s">
        <v>51</v>
      </c>
      <c r="F112" s="340" t="s">
        <v>78</v>
      </c>
      <c r="G112" s="341" t="s">
        <v>40</v>
      </c>
      <c r="H112" s="379">
        <f>SUM(H113)</f>
        <v>69.1</v>
      </c>
      <c r="I112" s="379">
        <f>SUM(I113)</f>
        <v>29.3</v>
      </c>
      <c r="J112" s="168"/>
      <c r="L112"/>
      <c r="M112"/>
      <c r="N112"/>
      <c r="O112"/>
      <c r="P112"/>
      <c r="Q112"/>
    </row>
    <row r="113" spans="1:17" s="144" customFormat="1" ht="18.75">
      <c r="A113" s="342" t="s">
        <v>75</v>
      </c>
      <c r="B113" s="342" t="s">
        <v>62</v>
      </c>
      <c r="C113" s="342" t="s">
        <v>86</v>
      </c>
      <c r="D113" s="342" t="s">
        <v>58</v>
      </c>
      <c r="E113" s="342" t="s">
        <v>51</v>
      </c>
      <c r="F113" s="342" t="s">
        <v>78</v>
      </c>
      <c r="G113" s="237" t="s">
        <v>39</v>
      </c>
      <c r="H113" s="367">
        <v>69.1</v>
      </c>
      <c r="I113" s="378">
        <v>29.3</v>
      </c>
      <c r="J113" s="168"/>
      <c r="L113"/>
      <c r="M113"/>
      <c r="N113"/>
      <c r="O113"/>
      <c r="P113"/>
      <c r="Q113"/>
    </row>
    <row r="114" spans="1:17" s="144" customFormat="1" ht="18.75">
      <c r="A114" s="340" t="s">
        <v>75</v>
      </c>
      <c r="B114" s="340" t="s">
        <v>62</v>
      </c>
      <c r="C114" s="340" t="s">
        <v>87</v>
      </c>
      <c r="D114" s="340" t="s">
        <v>49</v>
      </c>
      <c r="E114" s="340" t="s">
        <v>51</v>
      </c>
      <c r="F114" s="340" t="s">
        <v>78</v>
      </c>
      <c r="G114" s="341" t="s">
        <v>16</v>
      </c>
      <c r="H114" s="379">
        <f>SUM(H115)</f>
        <v>0</v>
      </c>
      <c r="I114" s="379">
        <f>SUM(I115)</f>
        <v>0</v>
      </c>
      <c r="J114" s="168"/>
      <c r="L114"/>
      <c r="M114"/>
      <c r="N114"/>
      <c r="O114"/>
      <c r="P114"/>
      <c r="Q114"/>
    </row>
    <row r="115" spans="1:17" s="144" customFormat="1" ht="37.5">
      <c r="A115" s="342" t="s">
        <v>75</v>
      </c>
      <c r="B115" s="342" t="s">
        <v>62</v>
      </c>
      <c r="C115" s="342" t="s">
        <v>87</v>
      </c>
      <c r="D115" s="342" t="s">
        <v>58</v>
      </c>
      <c r="E115" s="342" t="s">
        <v>51</v>
      </c>
      <c r="F115" s="342" t="s">
        <v>78</v>
      </c>
      <c r="G115" s="237" t="s">
        <v>17</v>
      </c>
      <c r="H115" s="367">
        <v>0</v>
      </c>
      <c r="I115" s="378">
        <v>0</v>
      </c>
      <c r="J115" s="168"/>
      <c r="L115"/>
      <c r="M115"/>
      <c r="N115"/>
      <c r="O115"/>
      <c r="P115"/>
      <c r="Q115"/>
    </row>
    <row r="116" spans="1:17" s="144" customFormat="1" ht="37.5">
      <c r="A116" s="340" t="s">
        <v>75</v>
      </c>
      <c r="B116" s="340" t="s">
        <v>62</v>
      </c>
      <c r="C116" s="340" t="s">
        <v>53</v>
      </c>
      <c r="D116" s="340" t="s">
        <v>49</v>
      </c>
      <c r="E116" s="340" t="s">
        <v>51</v>
      </c>
      <c r="F116" s="340" t="s">
        <v>78</v>
      </c>
      <c r="G116" s="380" t="s">
        <v>30</v>
      </c>
      <c r="H116" s="379">
        <f>H133+H129+H131+H124+H119+H121+H117+H127</f>
        <v>52589.76000000001</v>
      </c>
      <c r="I116" s="379">
        <f>I133+I129+I131+I124+I119+I121+I117+I127</f>
        <v>31466.9</v>
      </c>
      <c r="J116" s="168"/>
      <c r="L116"/>
      <c r="M116"/>
      <c r="N116"/>
      <c r="O116"/>
      <c r="P116"/>
      <c r="Q116"/>
    </row>
    <row r="117" spans="1:17" s="144" customFormat="1" ht="37.5">
      <c r="A117" s="340" t="s">
        <v>75</v>
      </c>
      <c r="B117" s="340" t="s">
        <v>62</v>
      </c>
      <c r="C117" s="340" t="s">
        <v>769</v>
      </c>
      <c r="D117" s="340" t="s">
        <v>49</v>
      </c>
      <c r="E117" s="340" t="s">
        <v>51</v>
      </c>
      <c r="F117" s="340" t="s">
        <v>78</v>
      </c>
      <c r="G117" s="380" t="s">
        <v>749</v>
      </c>
      <c r="H117" s="379">
        <f>H118</f>
        <v>0</v>
      </c>
      <c r="I117" s="379">
        <f>I118</f>
        <v>0</v>
      </c>
      <c r="J117" s="168"/>
      <c r="L117"/>
      <c r="M117"/>
      <c r="N117"/>
      <c r="O117"/>
      <c r="P117"/>
      <c r="Q117"/>
    </row>
    <row r="118" spans="1:17" s="144" customFormat="1" ht="37.5">
      <c r="A118" s="373" t="s">
        <v>75</v>
      </c>
      <c r="B118" s="373" t="s">
        <v>62</v>
      </c>
      <c r="C118" s="373" t="s">
        <v>769</v>
      </c>
      <c r="D118" s="373" t="s">
        <v>58</v>
      </c>
      <c r="E118" s="373" t="s">
        <v>51</v>
      </c>
      <c r="F118" s="342" t="s">
        <v>78</v>
      </c>
      <c r="G118" s="365" t="s">
        <v>748</v>
      </c>
      <c r="H118" s="367">
        <v>0</v>
      </c>
      <c r="I118" s="367">
        <v>0</v>
      </c>
      <c r="J118" s="168"/>
      <c r="L118"/>
      <c r="M118"/>
      <c r="N118"/>
      <c r="O118"/>
      <c r="P118"/>
      <c r="Q118"/>
    </row>
    <row r="119" spans="1:17" s="144" customFormat="1" ht="37.5">
      <c r="A119" s="340" t="s">
        <v>75</v>
      </c>
      <c r="B119" s="340" t="s">
        <v>62</v>
      </c>
      <c r="C119" s="340" t="s">
        <v>191</v>
      </c>
      <c r="D119" s="340" t="s">
        <v>49</v>
      </c>
      <c r="E119" s="340" t="s">
        <v>51</v>
      </c>
      <c r="F119" s="340" t="s">
        <v>78</v>
      </c>
      <c r="G119" s="380" t="s">
        <v>192</v>
      </c>
      <c r="H119" s="379">
        <f>SUM(H120)</f>
        <v>119.3</v>
      </c>
      <c r="I119" s="379">
        <f>I120</f>
        <v>119.3</v>
      </c>
      <c r="J119" s="168"/>
      <c r="L119"/>
      <c r="M119"/>
      <c r="N119"/>
      <c r="O119"/>
      <c r="P119"/>
      <c r="Q119"/>
    </row>
    <row r="120" spans="1:17" s="144" customFormat="1" ht="56.25">
      <c r="A120" s="342" t="s">
        <v>75</v>
      </c>
      <c r="B120" s="342" t="s">
        <v>62</v>
      </c>
      <c r="C120" s="342" t="s">
        <v>191</v>
      </c>
      <c r="D120" s="342" t="s">
        <v>58</v>
      </c>
      <c r="E120" s="342" t="s">
        <v>51</v>
      </c>
      <c r="F120" s="342" t="s">
        <v>78</v>
      </c>
      <c r="G120" s="365" t="s">
        <v>190</v>
      </c>
      <c r="H120" s="367">
        <v>119.3</v>
      </c>
      <c r="I120" s="367">
        <v>119.3</v>
      </c>
      <c r="J120" s="168"/>
      <c r="L120"/>
      <c r="M120"/>
      <c r="N120"/>
      <c r="O120"/>
      <c r="P120"/>
      <c r="Q120"/>
    </row>
    <row r="121" spans="1:17" s="144" customFormat="1" ht="18.75">
      <c r="A121" s="340" t="s">
        <v>75</v>
      </c>
      <c r="B121" s="340" t="s">
        <v>62</v>
      </c>
      <c r="C121" s="340" t="s">
        <v>220</v>
      </c>
      <c r="D121" s="340" t="s">
        <v>58</v>
      </c>
      <c r="E121" s="340" t="s">
        <v>51</v>
      </c>
      <c r="F121" s="340" t="s">
        <v>78</v>
      </c>
      <c r="G121" s="380" t="s">
        <v>222</v>
      </c>
      <c r="H121" s="379">
        <f>H122+H123</f>
        <v>0</v>
      </c>
      <c r="I121" s="379">
        <f>I122+I123</f>
        <v>0</v>
      </c>
      <c r="J121" s="168"/>
      <c r="L121"/>
      <c r="M121"/>
      <c r="N121"/>
      <c r="O121"/>
      <c r="P121"/>
      <c r="Q121"/>
    </row>
    <row r="122" spans="1:10" ht="37.5">
      <c r="A122" s="342" t="s">
        <v>75</v>
      </c>
      <c r="B122" s="342" t="s">
        <v>62</v>
      </c>
      <c r="C122" s="342" t="s">
        <v>220</v>
      </c>
      <c r="D122" s="342" t="s">
        <v>58</v>
      </c>
      <c r="E122" s="342" t="s">
        <v>51</v>
      </c>
      <c r="F122" s="342" t="s">
        <v>78</v>
      </c>
      <c r="G122" s="365" t="s">
        <v>221</v>
      </c>
      <c r="H122" s="337">
        <v>0</v>
      </c>
      <c r="I122" s="337">
        <v>0</v>
      </c>
      <c r="J122" s="168"/>
    </row>
    <row r="123" spans="1:10" ht="18.75">
      <c r="A123" s="342" t="s">
        <v>75</v>
      </c>
      <c r="B123" s="342" t="s">
        <v>62</v>
      </c>
      <c r="C123" s="342" t="s">
        <v>220</v>
      </c>
      <c r="D123" s="342" t="s">
        <v>58</v>
      </c>
      <c r="E123" s="342" t="s">
        <v>51</v>
      </c>
      <c r="F123" s="342" t="s">
        <v>78</v>
      </c>
      <c r="G123" s="365" t="s">
        <v>770</v>
      </c>
      <c r="H123" s="367">
        <v>0</v>
      </c>
      <c r="I123" s="367">
        <v>0</v>
      </c>
      <c r="J123" s="168"/>
    </row>
    <row r="124" spans="1:10" ht="56.25">
      <c r="A124" s="340" t="s">
        <v>75</v>
      </c>
      <c r="B124" s="340" t="s">
        <v>62</v>
      </c>
      <c r="C124" s="340" t="s">
        <v>164</v>
      </c>
      <c r="D124" s="340" t="s">
        <v>49</v>
      </c>
      <c r="E124" s="340" t="s">
        <v>51</v>
      </c>
      <c r="F124" s="340" t="s">
        <v>78</v>
      </c>
      <c r="G124" s="350" t="s">
        <v>165</v>
      </c>
      <c r="H124" s="379">
        <f>SUM(H125:H126)</f>
        <v>0</v>
      </c>
      <c r="I124" s="379">
        <f>SUM(I125:I126)</f>
        <v>0</v>
      </c>
      <c r="J124" s="168"/>
    </row>
    <row r="125" spans="1:15" ht="56.25">
      <c r="A125" s="342" t="s">
        <v>75</v>
      </c>
      <c r="B125" s="342" t="s">
        <v>62</v>
      </c>
      <c r="C125" s="342" t="s">
        <v>164</v>
      </c>
      <c r="D125" s="342" t="s">
        <v>58</v>
      </c>
      <c r="E125" s="342" t="s">
        <v>51</v>
      </c>
      <c r="F125" s="342" t="s">
        <v>78</v>
      </c>
      <c r="G125" s="351" t="s">
        <v>771</v>
      </c>
      <c r="H125" s="337">
        <v>0</v>
      </c>
      <c r="I125" s="339">
        <v>0</v>
      </c>
      <c r="J125" s="168"/>
      <c r="N125" s="156"/>
      <c r="O125" s="156"/>
    </row>
    <row r="126" spans="1:15" ht="37.5">
      <c r="A126" s="342" t="s">
        <v>75</v>
      </c>
      <c r="B126" s="342" t="s">
        <v>62</v>
      </c>
      <c r="C126" s="342" t="s">
        <v>164</v>
      </c>
      <c r="D126" s="342" t="s">
        <v>58</v>
      </c>
      <c r="E126" s="342" t="s">
        <v>51</v>
      </c>
      <c r="F126" s="342" t="s">
        <v>78</v>
      </c>
      <c r="G126" s="351" t="s">
        <v>231</v>
      </c>
      <c r="H126" s="337">
        <v>0</v>
      </c>
      <c r="I126" s="339">
        <v>0</v>
      </c>
      <c r="J126" s="168"/>
      <c r="N126" s="156"/>
      <c r="O126" s="156"/>
    </row>
    <row r="127" spans="1:15" ht="37.5">
      <c r="A127" s="340" t="s">
        <v>75</v>
      </c>
      <c r="B127" s="340" t="s">
        <v>62</v>
      </c>
      <c r="C127" s="340" t="s">
        <v>755</v>
      </c>
      <c r="D127" s="340" t="s">
        <v>49</v>
      </c>
      <c r="E127" s="340" t="s">
        <v>51</v>
      </c>
      <c r="F127" s="340" t="s">
        <v>78</v>
      </c>
      <c r="G127" s="350" t="s">
        <v>756</v>
      </c>
      <c r="H127" s="335">
        <f>H128</f>
        <v>0</v>
      </c>
      <c r="I127" s="335">
        <f>I128</f>
        <v>0</v>
      </c>
      <c r="J127" s="168"/>
      <c r="N127" s="156"/>
      <c r="O127" s="156"/>
    </row>
    <row r="128" spans="1:15" ht="37.5">
      <c r="A128" s="342" t="s">
        <v>75</v>
      </c>
      <c r="B128" s="342" t="s">
        <v>62</v>
      </c>
      <c r="C128" s="342" t="s">
        <v>755</v>
      </c>
      <c r="D128" s="342" t="s">
        <v>58</v>
      </c>
      <c r="E128" s="342" t="s">
        <v>51</v>
      </c>
      <c r="F128" s="342" t="s">
        <v>78</v>
      </c>
      <c r="G128" s="351" t="s">
        <v>756</v>
      </c>
      <c r="H128" s="367">
        <v>0</v>
      </c>
      <c r="I128" s="378">
        <v>0</v>
      </c>
      <c r="J128" s="168"/>
      <c r="N128" s="156"/>
      <c r="O128" s="156"/>
    </row>
    <row r="129" spans="1:10" ht="75">
      <c r="A129" s="340" t="s">
        <v>75</v>
      </c>
      <c r="B129" s="340" t="s">
        <v>62</v>
      </c>
      <c r="C129" s="340" t="s">
        <v>100</v>
      </c>
      <c r="D129" s="340" t="s">
        <v>49</v>
      </c>
      <c r="E129" s="340" t="s">
        <v>51</v>
      </c>
      <c r="F129" s="340" t="s">
        <v>78</v>
      </c>
      <c r="G129" s="341" t="s">
        <v>106</v>
      </c>
      <c r="H129" s="379">
        <f>SUM(H130:H130)</f>
        <v>26048.899</v>
      </c>
      <c r="I129" s="379">
        <f>SUM(I130:I130)</f>
        <v>9655.237</v>
      </c>
      <c r="J129" s="168"/>
    </row>
    <row r="130" spans="1:10" ht="75">
      <c r="A130" s="342" t="s">
        <v>75</v>
      </c>
      <c r="B130" s="342" t="s">
        <v>62</v>
      </c>
      <c r="C130" s="342" t="s">
        <v>100</v>
      </c>
      <c r="D130" s="342" t="s">
        <v>58</v>
      </c>
      <c r="E130" s="342" t="s">
        <v>873</v>
      </c>
      <c r="F130" s="342" t="s">
        <v>78</v>
      </c>
      <c r="G130" s="381" t="s">
        <v>162</v>
      </c>
      <c r="H130" s="367">
        <v>26048.899</v>
      </c>
      <c r="I130" s="378">
        <v>9655.237</v>
      </c>
      <c r="J130" s="168"/>
    </row>
    <row r="131" spans="1:10" ht="56.25">
      <c r="A131" s="340" t="s">
        <v>75</v>
      </c>
      <c r="B131" s="340" t="s">
        <v>62</v>
      </c>
      <c r="C131" s="340" t="s">
        <v>101</v>
      </c>
      <c r="D131" s="340" t="s">
        <v>49</v>
      </c>
      <c r="E131" s="340" t="s">
        <v>51</v>
      </c>
      <c r="F131" s="340" t="s">
        <v>78</v>
      </c>
      <c r="G131" s="341" t="s">
        <v>108</v>
      </c>
      <c r="H131" s="379">
        <f>SUM(H132:H132)</f>
        <v>13230.361</v>
      </c>
      <c r="I131" s="379">
        <f>SUM(I132:I132)</f>
        <v>7920.863</v>
      </c>
      <c r="J131" s="168"/>
    </row>
    <row r="132" spans="1:10" ht="56.25">
      <c r="A132" s="342" t="s">
        <v>75</v>
      </c>
      <c r="B132" s="342" t="s">
        <v>62</v>
      </c>
      <c r="C132" s="342" t="s">
        <v>101</v>
      </c>
      <c r="D132" s="342" t="s">
        <v>58</v>
      </c>
      <c r="E132" s="342" t="s">
        <v>873</v>
      </c>
      <c r="F132" s="382" t="s">
        <v>78</v>
      </c>
      <c r="G132" s="237" t="s">
        <v>163</v>
      </c>
      <c r="H132" s="367">
        <v>13230.361</v>
      </c>
      <c r="I132" s="378">
        <v>7920.863</v>
      </c>
      <c r="J132" s="186"/>
    </row>
    <row r="133" spans="1:14" ht="18.75">
      <c r="A133" s="340" t="s">
        <v>75</v>
      </c>
      <c r="B133" s="340" t="s">
        <v>62</v>
      </c>
      <c r="C133" s="340" t="s">
        <v>85</v>
      </c>
      <c r="D133" s="340" t="s">
        <v>49</v>
      </c>
      <c r="E133" s="340" t="s">
        <v>51</v>
      </c>
      <c r="F133" s="383" t="s">
        <v>78</v>
      </c>
      <c r="G133" s="341" t="s">
        <v>19</v>
      </c>
      <c r="H133" s="379">
        <f>H134</f>
        <v>13191.2</v>
      </c>
      <c r="I133" s="379">
        <f>I134</f>
        <v>13771.5</v>
      </c>
      <c r="J133" s="186"/>
      <c r="N133" s="156"/>
    </row>
    <row r="134" spans="1:14" ht="18.75">
      <c r="A134" s="342" t="s">
        <v>75</v>
      </c>
      <c r="B134" s="342" t="s">
        <v>62</v>
      </c>
      <c r="C134" s="342" t="s">
        <v>85</v>
      </c>
      <c r="D134" s="342" t="s">
        <v>58</v>
      </c>
      <c r="E134" s="342" t="s">
        <v>51</v>
      </c>
      <c r="F134" s="382" t="s">
        <v>78</v>
      </c>
      <c r="G134" s="237" t="s">
        <v>772</v>
      </c>
      <c r="H134" s="367">
        <f>SUM(H135:H139)</f>
        <v>13191.2</v>
      </c>
      <c r="I134" s="367">
        <f>SUM(I135:I139)</f>
        <v>13771.5</v>
      </c>
      <c r="J134" s="186"/>
      <c r="N134" s="156"/>
    </row>
    <row r="135" spans="1:14" ht="37.5">
      <c r="A135" s="342" t="s">
        <v>187</v>
      </c>
      <c r="B135" s="342" t="s">
        <v>62</v>
      </c>
      <c r="C135" s="342" t="s">
        <v>85</v>
      </c>
      <c r="D135" s="342" t="s">
        <v>58</v>
      </c>
      <c r="E135" s="342" t="s">
        <v>51</v>
      </c>
      <c r="F135" s="382" t="s">
        <v>78</v>
      </c>
      <c r="G135" s="237" t="s">
        <v>188</v>
      </c>
      <c r="H135" s="367">
        <v>393.1</v>
      </c>
      <c r="I135" s="378">
        <v>410.3</v>
      </c>
      <c r="J135" s="186"/>
      <c r="N135" s="156"/>
    </row>
    <row r="136" spans="1:14" ht="37.5">
      <c r="A136" s="342" t="s">
        <v>75</v>
      </c>
      <c r="B136" s="342" t="s">
        <v>62</v>
      </c>
      <c r="C136" s="342" t="s">
        <v>85</v>
      </c>
      <c r="D136" s="342" t="s">
        <v>58</v>
      </c>
      <c r="E136" s="342" t="s">
        <v>51</v>
      </c>
      <c r="F136" s="382" t="s">
        <v>78</v>
      </c>
      <c r="G136" s="237" t="s">
        <v>786</v>
      </c>
      <c r="H136" s="367">
        <v>12798.1</v>
      </c>
      <c r="I136" s="378">
        <v>13361.2</v>
      </c>
      <c r="J136" s="186"/>
      <c r="N136" s="156"/>
    </row>
    <row r="137" spans="1:14" ht="18.75">
      <c r="A137" s="342" t="s">
        <v>75</v>
      </c>
      <c r="B137" s="342" t="s">
        <v>62</v>
      </c>
      <c r="C137" s="342" t="s">
        <v>85</v>
      </c>
      <c r="D137" s="342" t="s">
        <v>58</v>
      </c>
      <c r="E137" s="342" t="s">
        <v>51</v>
      </c>
      <c r="F137" s="382" t="s">
        <v>78</v>
      </c>
      <c r="G137" s="237" t="s">
        <v>874</v>
      </c>
      <c r="H137" s="367"/>
      <c r="I137" s="378"/>
      <c r="J137" s="186"/>
      <c r="N137" s="156"/>
    </row>
    <row r="138" spans="1:14" ht="18.75">
      <c r="A138" s="342" t="s">
        <v>75</v>
      </c>
      <c r="B138" s="342" t="s">
        <v>62</v>
      </c>
      <c r="C138" s="342" t="s">
        <v>85</v>
      </c>
      <c r="D138" s="342" t="s">
        <v>58</v>
      </c>
      <c r="E138" s="342" t="s">
        <v>51</v>
      </c>
      <c r="F138" s="382" t="s">
        <v>78</v>
      </c>
      <c r="G138" s="237" t="s">
        <v>787</v>
      </c>
      <c r="H138" s="367"/>
      <c r="I138" s="378"/>
      <c r="J138" s="186"/>
      <c r="N138" s="156"/>
    </row>
    <row r="139" spans="1:14" ht="18.75">
      <c r="A139" s="342" t="s">
        <v>75</v>
      </c>
      <c r="B139" s="342" t="s">
        <v>62</v>
      </c>
      <c r="C139" s="342" t="s">
        <v>85</v>
      </c>
      <c r="D139" s="342" t="s">
        <v>58</v>
      </c>
      <c r="E139" s="342" t="s">
        <v>51</v>
      </c>
      <c r="F139" s="382" t="s">
        <v>78</v>
      </c>
      <c r="G139" s="237" t="s">
        <v>189</v>
      </c>
      <c r="H139" s="367"/>
      <c r="I139" s="378"/>
      <c r="J139" s="186"/>
      <c r="N139" s="156"/>
    </row>
    <row r="140" spans="1:10" ht="18.75">
      <c r="A140" s="340" t="s">
        <v>75</v>
      </c>
      <c r="B140" s="340" t="s">
        <v>62</v>
      </c>
      <c r="C140" s="340" t="s">
        <v>63</v>
      </c>
      <c r="D140" s="340" t="s">
        <v>49</v>
      </c>
      <c r="E140" s="340" t="s">
        <v>51</v>
      </c>
      <c r="F140" s="340" t="s">
        <v>78</v>
      </c>
      <c r="G140" s="341" t="s">
        <v>31</v>
      </c>
      <c r="H140" s="379">
        <f>H143+H145+H147+H149+H168+H172+H170+H174</f>
        <v>266704.868</v>
      </c>
      <c r="I140" s="379">
        <f>I143+I145+I147+I149+I168+I172+I170+I174</f>
        <v>266783.168</v>
      </c>
      <c r="J140" s="186"/>
    </row>
    <row r="141" spans="1:10" ht="18.75">
      <c r="A141" s="342" t="s">
        <v>75</v>
      </c>
      <c r="B141" s="342" t="s">
        <v>62</v>
      </c>
      <c r="C141" s="342" t="s">
        <v>105</v>
      </c>
      <c r="D141" s="342" t="s">
        <v>49</v>
      </c>
      <c r="E141" s="342" t="s">
        <v>51</v>
      </c>
      <c r="F141" s="342" t="s">
        <v>78</v>
      </c>
      <c r="G141" s="365" t="s">
        <v>103</v>
      </c>
      <c r="H141" s="367">
        <f>SUM(H142)</f>
        <v>0</v>
      </c>
      <c r="I141" s="367">
        <f>SUM(I142)</f>
        <v>0</v>
      </c>
      <c r="J141" s="186"/>
    </row>
    <row r="142" spans="1:10" ht="37.5">
      <c r="A142" s="342" t="s">
        <v>75</v>
      </c>
      <c r="B142" s="342" t="s">
        <v>62</v>
      </c>
      <c r="C142" s="342" t="s">
        <v>105</v>
      </c>
      <c r="D142" s="342" t="s">
        <v>58</v>
      </c>
      <c r="E142" s="342" t="s">
        <v>51</v>
      </c>
      <c r="F142" s="342" t="s">
        <v>78</v>
      </c>
      <c r="G142" s="365" t="s">
        <v>104</v>
      </c>
      <c r="H142" s="367">
        <v>0</v>
      </c>
      <c r="I142" s="367">
        <v>0</v>
      </c>
      <c r="J142" s="186"/>
    </row>
    <row r="143" spans="1:10" ht="18.75">
      <c r="A143" s="340" t="s">
        <v>75</v>
      </c>
      <c r="B143" s="340" t="s">
        <v>62</v>
      </c>
      <c r="C143" s="340" t="s">
        <v>81</v>
      </c>
      <c r="D143" s="340" t="s">
        <v>49</v>
      </c>
      <c r="E143" s="340" t="s">
        <v>51</v>
      </c>
      <c r="F143" s="340" t="s">
        <v>78</v>
      </c>
      <c r="G143" s="341" t="s">
        <v>32</v>
      </c>
      <c r="H143" s="379">
        <f>H144</f>
        <v>84.4</v>
      </c>
      <c r="I143" s="379">
        <f>I144</f>
        <v>84.4</v>
      </c>
      <c r="J143" s="186"/>
    </row>
    <row r="144" spans="1:10" ht="37.5">
      <c r="A144" s="342" t="s">
        <v>75</v>
      </c>
      <c r="B144" s="342" t="s">
        <v>62</v>
      </c>
      <c r="C144" s="342" t="s">
        <v>81</v>
      </c>
      <c r="D144" s="342" t="s">
        <v>58</v>
      </c>
      <c r="E144" s="342" t="s">
        <v>51</v>
      </c>
      <c r="F144" s="342" t="s">
        <v>78</v>
      </c>
      <c r="G144" s="237" t="s">
        <v>33</v>
      </c>
      <c r="H144" s="367">
        <v>84.4</v>
      </c>
      <c r="I144" s="378">
        <v>84.4</v>
      </c>
      <c r="J144" s="168"/>
    </row>
    <row r="145" spans="1:10" ht="37.5">
      <c r="A145" s="340" t="s">
        <v>75</v>
      </c>
      <c r="B145" s="340" t="s">
        <v>62</v>
      </c>
      <c r="C145" s="340" t="s">
        <v>82</v>
      </c>
      <c r="D145" s="340" t="s">
        <v>49</v>
      </c>
      <c r="E145" s="340" t="s">
        <v>51</v>
      </c>
      <c r="F145" s="340" t="s">
        <v>78</v>
      </c>
      <c r="G145" s="384" t="s">
        <v>157</v>
      </c>
      <c r="H145" s="379">
        <f>H146</f>
        <v>78.5</v>
      </c>
      <c r="I145" s="379">
        <f>I146</f>
        <v>0</v>
      </c>
      <c r="J145" s="168"/>
    </row>
    <row r="146" spans="1:10" ht="37.5">
      <c r="A146" s="342" t="s">
        <v>75</v>
      </c>
      <c r="B146" s="342" t="s">
        <v>62</v>
      </c>
      <c r="C146" s="342" t="s">
        <v>82</v>
      </c>
      <c r="D146" s="342" t="s">
        <v>58</v>
      </c>
      <c r="E146" s="342" t="s">
        <v>51</v>
      </c>
      <c r="F146" s="342" t="s">
        <v>78</v>
      </c>
      <c r="G146" s="343" t="s">
        <v>158</v>
      </c>
      <c r="H146" s="367">
        <v>78.5</v>
      </c>
      <c r="I146" s="378">
        <v>0</v>
      </c>
      <c r="J146" s="168"/>
    </row>
    <row r="147" spans="1:10" ht="37.5">
      <c r="A147" s="340" t="s">
        <v>75</v>
      </c>
      <c r="B147" s="340" t="s">
        <v>62</v>
      </c>
      <c r="C147" s="340" t="s">
        <v>83</v>
      </c>
      <c r="D147" s="340" t="s">
        <v>49</v>
      </c>
      <c r="E147" s="340" t="s">
        <v>51</v>
      </c>
      <c r="F147" s="340" t="s">
        <v>78</v>
      </c>
      <c r="G147" s="341" t="s">
        <v>34</v>
      </c>
      <c r="H147" s="379">
        <f>H148</f>
        <v>1173.4</v>
      </c>
      <c r="I147" s="379">
        <f>I148</f>
        <v>1119.6</v>
      </c>
      <c r="J147" s="168"/>
    </row>
    <row r="148" spans="1:10" ht="37.5">
      <c r="A148" s="342" t="s">
        <v>75</v>
      </c>
      <c r="B148" s="342" t="s">
        <v>62</v>
      </c>
      <c r="C148" s="342" t="s">
        <v>83</v>
      </c>
      <c r="D148" s="342" t="s">
        <v>58</v>
      </c>
      <c r="E148" s="342" t="s">
        <v>51</v>
      </c>
      <c r="F148" s="342" t="s">
        <v>78</v>
      </c>
      <c r="G148" s="343" t="s">
        <v>154</v>
      </c>
      <c r="H148" s="367">
        <v>1173.4</v>
      </c>
      <c r="I148" s="378">
        <v>1119.6</v>
      </c>
      <c r="J148" s="168"/>
    </row>
    <row r="149" spans="1:10" ht="37.5">
      <c r="A149" s="340" t="s">
        <v>75</v>
      </c>
      <c r="B149" s="340" t="s">
        <v>62</v>
      </c>
      <c r="C149" s="340" t="s">
        <v>84</v>
      </c>
      <c r="D149" s="340" t="s">
        <v>49</v>
      </c>
      <c r="E149" s="340" t="s">
        <v>51</v>
      </c>
      <c r="F149" s="340" t="s">
        <v>78</v>
      </c>
      <c r="G149" s="380" t="s">
        <v>45</v>
      </c>
      <c r="H149" s="379">
        <f>H150</f>
        <v>8360.768</v>
      </c>
      <c r="I149" s="379">
        <f>I150</f>
        <v>8346.467999999999</v>
      </c>
      <c r="J149" s="168"/>
    </row>
    <row r="150" spans="1:10" ht="37.5">
      <c r="A150" s="342" t="s">
        <v>75</v>
      </c>
      <c r="B150" s="342" t="s">
        <v>62</v>
      </c>
      <c r="C150" s="342" t="s">
        <v>84</v>
      </c>
      <c r="D150" s="342" t="s">
        <v>58</v>
      </c>
      <c r="E150" s="342" t="s">
        <v>51</v>
      </c>
      <c r="F150" s="342" t="s">
        <v>78</v>
      </c>
      <c r="G150" s="365" t="s">
        <v>41</v>
      </c>
      <c r="H150" s="367">
        <f>SUM(H151:H167)</f>
        <v>8360.768</v>
      </c>
      <c r="I150" s="367">
        <f>SUM(I151:I167)</f>
        <v>8346.467999999999</v>
      </c>
      <c r="J150" s="168"/>
    </row>
    <row r="151" spans="1:11" ht="131.25">
      <c r="A151" s="342" t="s">
        <v>75</v>
      </c>
      <c r="B151" s="342" t="s">
        <v>62</v>
      </c>
      <c r="C151" s="342" t="s">
        <v>84</v>
      </c>
      <c r="D151" s="342" t="s">
        <v>58</v>
      </c>
      <c r="E151" s="342" t="s">
        <v>51</v>
      </c>
      <c r="F151" s="342" t="s">
        <v>78</v>
      </c>
      <c r="G151" s="365" t="s">
        <v>788</v>
      </c>
      <c r="H151" s="367">
        <v>174.7</v>
      </c>
      <c r="I151" s="378">
        <v>174.7</v>
      </c>
      <c r="J151" s="168">
        <v>-8.4</v>
      </c>
      <c r="K151" s="144">
        <v>-8.4</v>
      </c>
    </row>
    <row r="152" spans="1:10" ht="131.25">
      <c r="A152" s="342" t="s">
        <v>75</v>
      </c>
      <c r="B152" s="342" t="s">
        <v>62</v>
      </c>
      <c r="C152" s="342" t="s">
        <v>84</v>
      </c>
      <c r="D152" s="342" t="s">
        <v>58</v>
      </c>
      <c r="E152" s="342" t="s">
        <v>51</v>
      </c>
      <c r="F152" s="342" t="s">
        <v>78</v>
      </c>
      <c r="G152" s="365" t="s">
        <v>156</v>
      </c>
      <c r="H152" s="367">
        <v>4.5</v>
      </c>
      <c r="I152" s="378">
        <v>4.5</v>
      </c>
      <c r="J152" s="168"/>
    </row>
    <row r="153" spans="1:10" ht="150">
      <c r="A153" s="342" t="s">
        <v>75</v>
      </c>
      <c r="B153" s="342" t="s">
        <v>62</v>
      </c>
      <c r="C153" s="342" t="s">
        <v>84</v>
      </c>
      <c r="D153" s="342" t="s">
        <v>58</v>
      </c>
      <c r="E153" s="342" t="s">
        <v>51</v>
      </c>
      <c r="F153" s="342" t="s">
        <v>78</v>
      </c>
      <c r="G153" s="365" t="s">
        <v>155</v>
      </c>
      <c r="H153" s="367">
        <v>4.5</v>
      </c>
      <c r="I153" s="378">
        <v>4.5</v>
      </c>
      <c r="J153" s="168"/>
    </row>
    <row r="154" spans="1:10" ht="56.25">
      <c r="A154" s="342" t="s">
        <v>75</v>
      </c>
      <c r="B154" s="342" t="s">
        <v>62</v>
      </c>
      <c r="C154" s="342" t="s">
        <v>84</v>
      </c>
      <c r="D154" s="342" t="s">
        <v>58</v>
      </c>
      <c r="E154" s="342" t="s">
        <v>51</v>
      </c>
      <c r="F154" s="342" t="s">
        <v>78</v>
      </c>
      <c r="G154" s="365" t="s">
        <v>37</v>
      </c>
      <c r="H154" s="367">
        <v>653.2</v>
      </c>
      <c r="I154" s="378">
        <v>632.5</v>
      </c>
      <c r="J154" s="168"/>
    </row>
    <row r="155" spans="1:11" ht="75">
      <c r="A155" s="342" t="s">
        <v>75</v>
      </c>
      <c r="B155" s="342" t="s">
        <v>62</v>
      </c>
      <c r="C155" s="342" t="s">
        <v>84</v>
      </c>
      <c r="D155" s="342" t="s">
        <v>58</v>
      </c>
      <c r="E155" s="342" t="s">
        <v>51</v>
      </c>
      <c r="F155" s="342" t="s">
        <v>78</v>
      </c>
      <c r="G155" s="365" t="s">
        <v>789</v>
      </c>
      <c r="H155" s="367">
        <v>28.1</v>
      </c>
      <c r="I155" s="378">
        <v>28.1</v>
      </c>
      <c r="J155" s="168">
        <v>-1.3</v>
      </c>
      <c r="K155" s="144">
        <v>-1.3</v>
      </c>
    </row>
    <row r="156" spans="1:10" ht="75">
      <c r="A156" s="342" t="s">
        <v>75</v>
      </c>
      <c r="B156" s="342" t="s">
        <v>62</v>
      </c>
      <c r="C156" s="342" t="s">
        <v>84</v>
      </c>
      <c r="D156" s="342" t="s">
        <v>58</v>
      </c>
      <c r="E156" s="342" t="s">
        <v>51</v>
      </c>
      <c r="F156" s="342" t="s">
        <v>78</v>
      </c>
      <c r="G156" s="365" t="s">
        <v>152</v>
      </c>
      <c r="H156" s="367"/>
      <c r="I156" s="378"/>
      <c r="J156" s="168"/>
    </row>
    <row r="157" spans="1:10" ht="75">
      <c r="A157" s="342" t="s">
        <v>75</v>
      </c>
      <c r="B157" s="342" t="s">
        <v>62</v>
      </c>
      <c r="C157" s="342" t="s">
        <v>84</v>
      </c>
      <c r="D157" s="342" t="s">
        <v>58</v>
      </c>
      <c r="E157" s="342" t="s">
        <v>51</v>
      </c>
      <c r="F157" s="342" t="s">
        <v>78</v>
      </c>
      <c r="G157" s="365" t="s">
        <v>151</v>
      </c>
      <c r="H157" s="367">
        <v>5861.7</v>
      </c>
      <c r="I157" s="378">
        <v>5861.7</v>
      </c>
      <c r="J157" s="168"/>
    </row>
    <row r="158" spans="1:15" ht="75">
      <c r="A158" s="342" t="s">
        <v>75</v>
      </c>
      <c r="B158" s="342" t="s">
        <v>62</v>
      </c>
      <c r="C158" s="342" t="s">
        <v>84</v>
      </c>
      <c r="D158" s="342" t="s">
        <v>58</v>
      </c>
      <c r="E158" s="342" t="s">
        <v>51</v>
      </c>
      <c r="F158" s="342" t="s">
        <v>78</v>
      </c>
      <c r="G158" s="365" t="s">
        <v>107</v>
      </c>
      <c r="H158" s="367">
        <v>9.4</v>
      </c>
      <c r="I158" s="378">
        <v>9.4</v>
      </c>
      <c r="J158" s="168">
        <v>-0.4</v>
      </c>
      <c r="K158" s="144">
        <v>-0.4</v>
      </c>
      <c r="N158" s="3"/>
      <c r="O158" s="3"/>
    </row>
    <row r="159" spans="1:10" ht="56.25">
      <c r="A159" s="342" t="s">
        <v>75</v>
      </c>
      <c r="B159" s="342" t="s">
        <v>62</v>
      </c>
      <c r="C159" s="342" t="s">
        <v>84</v>
      </c>
      <c r="D159" s="342" t="s">
        <v>58</v>
      </c>
      <c r="E159" s="342" t="s">
        <v>51</v>
      </c>
      <c r="F159" s="342" t="s">
        <v>78</v>
      </c>
      <c r="G159" s="237" t="s">
        <v>790</v>
      </c>
      <c r="H159" s="367"/>
      <c r="I159" s="378"/>
      <c r="J159" s="168"/>
    </row>
    <row r="160" spans="1:10" ht="37.5">
      <c r="A160" s="342" t="s">
        <v>75</v>
      </c>
      <c r="B160" s="342" t="s">
        <v>62</v>
      </c>
      <c r="C160" s="342" t="s">
        <v>84</v>
      </c>
      <c r="D160" s="342" t="s">
        <v>58</v>
      </c>
      <c r="E160" s="342" t="s">
        <v>51</v>
      </c>
      <c r="F160" s="342" t="s">
        <v>78</v>
      </c>
      <c r="G160" s="237" t="s">
        <v>791</v>
      </c>
      <c r="H160" s="367">
        <v>50.5</v>
      </c>
      <c r="I160" s="378">
        <v>50.5</v>
      </c>
      <c r="J160" s="168"/>
    </row>
    <row r="161" spans="1:10" ht="56.25">
      <c r="A161" s="342" t="s">
        <v>75</v>
      </c>
      <c r="B161" s="342" t="s">
        <v>62</v>
      </c>
      <c r="C161" s="342" t="s">
        <v>84</v>
      </c>
      <c r="D161" s="342" t="s">
        <v>58</v>
      </c>
      <c r="E161" s="342" t="s">
        <v>51</v>
      </c>
      <c r="F161" s="342" t="s">
        <v>78</v>
      </c>
      <c r="G161" s="237" t="s">
        <v>153</v>
      </c>
      <c r="H161" s="367">
        <v>1200</v>
      </c>
      <c r="I161" s="378">
        <v>1200</v>
      </c>
      <c r="J161" s="168"/>
    </row>
    <row r="162" spans="1:10" ht="37.5">
      <c r="A162" s="342" t="s">
        <v>75</v>
      </c>
      <c r="B162" s="342" t="s">
        <v>62</v>
      </c>
      <c r="C162" s="342" t="s">
        <v>84</v>
      </c>
      <c r="D162" s="342" t="s">
        <v>58</v>
      </c>
      <c r="E162" s="342" t="s">
        <v>51</v>
      </c>
      <c r="F162" s="342" t="s">
        <v>78</v>
      </c>
      <c r="G162" s="237" t="s">
        <v>217</v>
      </c>
      <c r="H162" s="367">
        <v>177.3</v>
      </c>
      <c r="I162" s="378">
        <v>183.7</v>
      </c>
      <c r="J162" s="168"/>
    </row>
    <row r="163" spans="1:10" ht="37.5">
      <c r="A163" s="342" t="s">
        <v>75</v>
      </c>
      <c r="B163" s="342" t="s">
        <v>62</v>
      </c>
      <c r="C163" s="342" t="s">
        <v>84</v>
      </c>
      <c r="D163" s="342" t="s">
        <v>58</v>
      </c>
      <c r="E163" s="342" t="s">
        <v>51</v>
      </c>
      <c r="F163" s="342" t="s">
        <v>78</v>
      </c>
      <c r="G163" s="237" t="s">
        <v>944</v>
      </c>
      <c r="H163" s="367">
        <v>5</v>
      </c>
      <c r="I163" s="378">
        <v>5</v>
      </c>
      <c r="J163" s="168"/>
    </row>
    <row r="164" spans="1:10" ht="75">
      <c r="A164" s="342" t="s">
        <v>75</v>
      </c>
      <c r="B164" s="342" t="s">
        <v>62</v>
      </c>
      <c r="C164" s="342" t="s">
        <v>84</v>
      </c>
      <c r="D164" s="342" t="s">
        <v>58</v>
      </c>
      <c r="E164" s="342" t="s">
        <v>51</v>
      </c>
      <c r="F164" s="342" t="s">
        <v>78</v>
      </c>
      <c r="G164" s="237" t="s">
        <v>218</v>
      </c>
      <c r="H164" s="367"/>
      <c r="I164" s="378"/>
      <c r="J164" s="168"/>
    </row>
    <row r="165" spans="1:11" ht="75">
      <c r="A165" s="342" t="s">
        <v>187</v>
      </c>
      <c r="B165" s="342" t="s">
        <v>62</v>
      </c>
      <c r="C165" s="342" t="s">
        <v>84</v>
      </c>
      <c r="D165" s="342" t="s">
        <v>58</v>
      </c>
      <c r="E165" s="342" t="s">
        <v>51</v>
      </c>
      <c r="F165" s="342" t="s">
        <v>78</v>
      </c>
      <c r="G165" s="237" t="s">
        <v>229</v>
      </c>
      <c r="H165" s="367">
        <v>66.308</v>
      </c>
      <c r="I165" s="378">
        <v>66.308</v>
      </c>
      <c r="J165" s="494">
        <v>-2.492</v>
      </c>
      <c r="K165" s="495"/>
    </row>
    <row r="166" spans="1:10" ht="93.75">
      <c r="A166" s="342" t="s">
        <v>187</v>
      </c>
      <c r="B166" s="342" t="s">
        <v>62</v>
      </c>
      <c r="C166" s="342" t="s">
        <v>84</v>
      </c>
      <c r="D166" s="342" t="s">
        <v>58</v>
      </c>
      <c r="E166" s="342" t="s">
        <v>51</v>
      </c>
      <c r="F166" s="342" t="s">
        <v>78</v>
      </c>
      <c r="G166" s="237" t="s">
        <v>228</v>
      </c>
      <c r="H166" s="367">
        <v>5</v>
      </c>
      <c r="I166" s="378">
        <v>5</v>
      </c>
      <c r="J166" s="168"/>
    </row>
    <row r="167" spans="1:11" ht="93.75">
      <c r="A167" s="342" t="s">
        <v>187</v>
      </c>
      <c r="B167" s="342" t="s">
        <v>62</v>
      </c>
      <c r="C167" s="342" t="s">
        <v>84</v>
      </c>
      <c r="D167" s="342" t="s">
        <v>58</v>
      </c>
      <c r="E167" s="342" t="s">
        <v>51</v>
      </c>
      <c r="F167" s="342" t="s">
        <v>78</v>
      </c>
      <c r="G167" s="237" t="s">
        <v>946</v>
      </c>
      <c r="H167" s="367">
        <v>120.56</v>
      </c>
      <c r="I167" s="378">
        <v>120.56</v>
      </c>
      <c r="J167" s="494">
        <v>-4.44</v>
      </c>
      <c r="K167" s="495">
        <v>-4.44</v>
      </c>
    </row>
    <row r="168" spans="1:10" ht="56.25">
      <c r="A168" s="340" t="s">
        <v>75</v>
      </c>
      <c r="B168" s="340" t="s">
        <v>62</v>
      </c>
      <c r="C168" s="340" t="s">
        <v>80</v>
      </c>
      <c r="D168" s="340" t="s">
        <v>49</v>
      </c>
      <c r="E168" s="340" t="s">
        <v>51</v>
      </c>
      <c r="F168" s="340" t="s">
        <v>78</v>
      </c>
      <c r="G168" s="350" t="s">
        <v>146</v>
      </c>
      <c r="H168" s="379">
        <f>SUM(H169)</f>
        <v>5204.4</v>
      </c>
      <c r="I168" s="379">
        <f>SUM(I169)</f>
        <v>5204.4</v>
      </c>
      <c r="J168" s="168"/>
    </row>
    <row r="169" spans="1:10" ht="56.25">
      <c r="A169" s="342" t="s">
        <v>75</v>
      </c>
      <c r="B169" s="342" t="s">
        <v>62</v>
      </c>
      <c r="C169" s="342" t="s">
        <v>80</v>
      </c>
      <c r="D169" s="342" t="s">
        <v>58</v>
      </c>
      <c r="E169" s="342" t="s">
        <v>51</v>
      </c>
      <c r="F169" s="342" t="s">
        <v>78</v>
      </c>
      <c r="G169" s="351" t="s">
        <v>147</v>
      </c>
      <c r="H169" s="367">
        <v>5204.4</v>
      </c>
      <c r="I169" s="378">
        <v>5204.4</v>
      </c>
      <c r="J169" s="168"/>
    </row>
    <row r="170" spans="1:10" ht="56.25">
      <c r="A170" s="340" t="s">
        <v>75</v>
      </c>
      <c r="B170" s="340" t="s">
        <v>62</v>
      </c>
      <c r="C170" s="340" t="s">
        <v>132</v>
      </c>
      <c r="D170" s="340" t="s">
        <v>49</v>
      </c>
      <c r="E170" s="340" t="s">
        <v>51</v>
      </c>
      <c r="F170" s="340" t="s">
        <v>78</v>
      </c>
      <c r="G170" s="384" t="s">
        <v>792</v>
      </c>
      <c r="H170" s="379">
        <f>H171</f>
        <v>1229.4</v>
      </c>
      <c r="I170" s="379">
        <f>I171</f>
        <v>1229.6</v>
      </c>
      <c r="J170" s="168"/>
    </row>
    <row r="171" spans="1:10" ht="56.25">
      <c r="A171" s="342" t="s">
        <v>75</v>
      </c>
      <c r="B171" s="342" t="s">
        <v>62</v>
      </c>
      <c r="C171" s="342" t="s">
        <v>132</v>
      </c>
      <c r="D171" s="342" t="s">
        <v>58</v>
      </c>
      <c r="E171" s="342" t="s">
        <v>51</v>
      </c>
      <c r="F171" s="342" t="s">
        <v>78</v>
      </c>
      <c r="G171" s="343" t="s">
        <v>133</v>
      </c>
      <c r="H171" s="367">
        <v>1229.4</v>
      </c>
      <c r="I171" s="378">
        <v>1229.6</v>
      </c>
      <c r="J171" s="168"/>
    </row>
    <row r="172" spans="1:10" ht="56.25">
      <c r="A172" s="340" t="s">
        <v>75</v>
      </c>
      <c r="B172" s="340" t="s">
        <v>62</v>
      </c>
      <c r="C172" s="340" t="s">
        <v>150</v>
      </c>
      <c r="D172" s="340" t="s">
        <v>49</v>
      </c>
      <c r="E172" s="340" t="s">
        <v>51</v>
      </c>
      <c r="F172" s="340" t="s">
        <v>78</v>
      </c>
      <c r="G172" s="384" t="s">
        <v>148</v>
      </c>
      <c r="H172" s="379">
        <f>H173</f>
        <v>3074.4</v>
      </c>
      <c r="I172" s="379">
        <f>I173</f>
        <v>3038.1</v>
      </c>
      <c r="J172" s="168"/>
    </row>
    <row r="173" spans="1:10" ht="56.25">
      <c r="A173" s="342" t="s">
        <v>75</v>
      </c>
      <c r="B173" s="342" t="s">
        <v>62</v>
      </c>
      <c r="C173" s="342" t="s">
        <v>150</v>
      </c>
      <c r="D173" s="342" t="s">
        <v>58</v>
      </c>
      <c r="E173" s="342" t="s">
        <v>51</v>
      </c>
      <c r="F173" s="342" t="s">
        <v>78</v>
      </c>
      <c r="G173" s="343" t="s">
        <v>149</v>
      </c>
      <c r="H173" s="367">
        <v>3074.4</v>
      </c>
      <c r="I173" s="378">
        <v>3038.1</v>
      </c>
      <c r="J173" s="168"/>
    </row>
    <row r="174" spans="1:14" ht="18.75">
      <c r="A174" s="340" t="s">
        <v>75</v>
      </c>
      <c r="B174" s="340" t="s">
        <v>62</v>
      </c>
      <c r="C174" s="340" t="s">
        <v>79</v>
      </c>
      <c r="D174" s="340" t="s">
        <v>49</v>
      </c>
      <c r="E174" s="340" t="s">
        <v>51</v>
      </c>
      <c r="F174" s="340" t="s">
        <v>78</v>
      </c>
      <c r="G174" s="341" t="s">
        <v>18</v>
      </c>
      <c r="H174" s="335">
        <f>SUM(H175)</f>
        <v>247499.6</v>
      </c>
      <c r="I174" s="335">
        <f>SUM(I175)</f>
        <v>247760.6</v>
      </c>
      <c r="J174" s="168"/>
      <c r="N174" s="156"/>
    </row>
    <row r="175" spans="1:14" ht="18.75">
      <c r="A175" s="342" t="s">
        <v>75</v>
      </c>
      <c r="B175" s="342" t="s">
        <v>62</v>
      </c>
      <c r="C175" s="342" t="s">
        <v>79</v>
      </c>
      <c r="D175" s="342" t="s">
        <v>58</v>
      </c>
      <c r="E175" s="342" t="s">
        <v>51</v>
      </c>
      <c r="F175" s="342" t="s">
        <v>78</v>
      </c>
      <c r="G175" s="237" t="s">
        <v>22</v>
      </c>
      <c r="H175" s="337">
        <f>SUM(H176:H177,)</f>
        <v>247499.6</v>
      </c>
      <c r="I175" s="337">
        <f>SUM(I176:I177)</f>
        <v>247760.6</v>
      </c>
      <c r="J175" s="168"/>
      <c r="N175" s="156"/>
    </row>
    <row r="176" spans="1:14" ht="37.5">
      <c r="A176" s="342" t="s">
        <v>75</v>
      </c>
      <c r="B176" s="342" t="s">
        <v>62</v>
      </c>
      <c r="C176" s="342" t="s">
        <v>79</v>
      </c>
      <c r="D176" s="342" t="s">
        <v>58</v>
      </c>
      <c r="E176" s="342" t="s">
        <v>51</v>
      </c>
      <c r="F176" s="342" t="s">
        <v>78</v>
      </c>
      <c r="G176" s="365" t="s">
        <v>145</v>
      </c>
      <c r="H176" s="337">
        <v>241436.6</v>
      </c>
      <c r="I176" s="339">
        <v>241436.6</v>
      </c>
      <c r="J176" s="168"/>
      <c r="N176" s="156"/>
    </row>
    <row r="177" spans="1:14" ht="75">
      <c r="A177" s="342" t="s">
        <v>75</v>
      </c>
      <c r="B177" s="342" t="s">
        <v>62</v>
      </c>
      <c r="C177" s="342" t="s">
        <v>79</v>
      </c>
      <c r="D177" s="342" t="s">
        <v>58</v>
      </c>
      <c r="E177" s="342" t="s">
        <v>51</v>
      </c>
      <c r="F177" s="342" t="s">
        <v>78</v>
      </c>
      <c r="G177" s="365" t="s">
        <v>851</v>
      </c>
      <c r="H177" s="367">
        <v>6063</v>
      </c>
      <c r="I177" s="378">
        <v>6324</v>
      </c>
      <c r="J177" s="168"/>
      <c r="N177" s="156"/>
    </row>
    <row r="178" spans="1:14" s="147" customFormat="1" ht="18.75">
      <c r="A178" s="340" t="s">
        <v>75</v>
      </c>
      <c r="B178" s="340" t="s">
        <v>62</v>
      </c>
      <c r="C178" s="340" t="s">
        <v>64</v>
      </c>
      <c r="D178" s="340" t="s">
        <v>49</v>
      </c>
      <c r="E178" s="340" t="s">
        <v>51</v>
      </c>
      <c r="F178" s="340" t="s">
        <v>78</v>
      </c>
      <c r="G178" s="380" t="s">
        <v>1</v>
      </c>
      <c r="H178" s="379">
        <f>H184</f>
        <v>0</v>
      </c>
      <c r="I178" s="379">
        <f>I184</f>
        <v>0</v>
      </c>
      <c r="J178" s="169"/>
      <c r="K178" s="146"/>
      <c r="N178" s="157"/>
    </row>
    <row r="179" spans="1:14" ht="37.5">
      <c r="A179" s="342" t="s">
        <v>75</v>
      </c>
      <c r="B179" s="342" t="s">
        <v>62</v>
      </c>
      <c r="C179" s="342" t="s">
        <v>76</v>
      </c>
      <c r="D179" s="342" t="s">
        <v>49</v>
      </c>
      <c r="E179" s="342" t="s">
        <v>51</v>
      </c>
      <c r="F179" s="342" t="s">
        <v>78</v>
      </c>
      <c r="G179" s="365" t="s">
        <v>42</v>
      </c>
      <c r="H179" s="367">
        <f>SUM(H180)</f>
        <v>0</v>
      </c>
      <c r="I179" s="367">
        <f>H179</f>
        <v>0</v>
      </c>
      <c r="J179" s="168"/>
      <c r="N179" s="156"/>
    </row>
    <row r="180" spans="1:14" ht="56.25">
      <c r="A180" s="342" t="s">
        <v>75</v>
      </c>
      <c r="B180" s="342" t="s">
        <v>62</v>
      </c>
      <c r="C180" s="342" t="s">
        <v>76</v>
      </c>
      <c r="D180" s="342" t="s">
        <v>58</v>
      </c>
      <c r="E180" s="342" t="s">
        <v>51</v>
      </c>
      <c r="F180" s="342" t="s">
        <v>78</v>
      </c>
      <c r="G180" s="365" t="s">
        <v>43</v>
      </c>
      <c r="H180" s="367">
        <f>SUM(H181:H181)</f>
        <v>0</v>
      </c>
      <c r="I180" s="367">
        <f>SUM(I181:I181)</f>
        <v>0</v>
      </c>
      <c r="J180" s="168"/>
      <c r="N180" s="156"/>
    </row>
    <row r="181" spans="1:14" ht="37.5">
      <c r="A181" s="356" t="s">
        <v>75</v>
      </c>
      <c r="B181" s="356" t="s">
        <v>62</v>
      </c>
      <c r="C181" s="356" t="s">
        <v>76</v>
      </c>
      <c r="D181" s="356" t="s">
        <v>58</v>
      </c>
      <c r="E181" s="356" t="s">
        <v>51</v>
      </c>
      <c r="F181" s="356" t="s">
        <v>78</v>
      </c>
      <c r="G181" s="385" t="s">
        <v>44</v>
      </c>
      <c r="H181" s="358">
        <v>0</v>
      </c>
      <c r="I181" s="358">
        <f>H181</f>
        <v>0</v>
      </c>
      <c r="J181" s="187"/>
      <c r="K181" s="188"/>
      <c r="L181" s="189"/>
      <c r="N181" s="156"/>
    </row>
    <row r="182" spans="1:14" ht="56.25">
      <c r="A182" s="342" t="s">
        <v>75</v>
      </c>
      <c r="B182" s="342" t="s">
        <v>62</v>
      </c>
      <c r="C182" s="342" t="s">
        <v>793</v>
      </c>
      <c r="D182" s="342" t="s">
        <v>49</v>
      </c>
      <c r="E182" s="342" t="s">
        <v>51</v>
      </c>
      <c r="F182" s="342" t="s">
        <v>78</v>
      </c>
      <c r="G182" s="365" t="s">
        <v>794</v>
      </c>
      <c r="H182" s="367">
        <f>H183</f>
        <v>0</v>
      </c>
      <c r="I182" s="367">
        <f>I183</f>
        <v>0</v>
      </c>
      <c r="J182" s="190"/>
      <c r="K182" s="188"/>
      <c r="L182" s="189"/>
      <c r="N182" s="156"/>
    </row>
    <row r="183" spans="1:14" ht="56.25">
      <c r="A183" s="356" t="s">
        <v>75</v>
      </c>
      <c r="B183" s="356" t="s">
        <v>62</v>
      </c>
      <c r="C183" s="356" t="s">
        <v>793</v>
      </c>
      <c r="D183" s="356" t="s">
        <v>58</v>
      </c>
      <c r="E183" s="356" t="s">
        <v>51</v>
      </c>
      <c r="F183" s="356" t="s">
        <v>78</v>
      </c>
      <c r="G183" s="385" t="s">
        <v>773</v>
      </c>
      <c r="H183" s="386">
        <v>0</v>
      </c>
      <c r="I183" s="386"/>
      <c r="J183" s="190"/>
      <c r="K183" s="188"/>
      <c r="L183" s="189"/>
      <c r="N183" s="156"/>
    </row>
    <row r="184" spans="1:14" ht="18.75">
      <c r="A184" s="342" t="s">
        <v>75</v>
      </c>
      <c r="B184" s="342" t="s">
        <v>62</v>
      </c>
      <c r="C184" s="342" t="s">
        <v>77</v>
      </c>
      <c r="D184" s="342" t="s">
        <v>49</v>
      </c>
      <c r="E184" s="342" t="s">
        <v>51</v>
      </c>
      <c r="F184" s="342" t="s">
        <v>78</v>
      </c>
      <c r="G184" s="365" t="s">
        <v>2</v>
      </c>
      <c r="H184" s="367">
        <f>H186</f>
        <v>0</v>
      </c>
      <c r="I184" s="367">
        <f>I186</f>
        <v>0</v>
      </c>
      <c r="J184" s="190"/>
      <c r="K184" s="188"/>
      <c r="L184" s="189"/>
      <c r="N184" s="156"/>
    </row>
    <row r="185" spans="1:14" ht="18.75">
      <c r="A185" s="340"/>
      <c r="B185" s="340"/>
      <c r="C185" s="340"/>
      <c r="D185" s="340"/>
      <c r="E185" s="340"/>
      <c r="F185" s="340"/>
      <c r="G185" s="380"/>
      <c r="H185" s="379"/>
      <c r="I185" s="379"/>
      <c r="J185" s="190"/>
      <c r="K185" s="188"/>
      <c r="L185" s="189"/>
      <c r="N185" s="156"/>
    </row>
    <row r="186" spans="1:14" ht="18.75">
      <c r="A186" s="342" t="s">
        <v>75</v>
      </c>
      <c r="B186" s="342" t="s">
        <v>62</v>
      </c>
      <c r="C186" s="342" t="s">
        <v>77</v>
      </c>
      <c r="D186" s="342" t="s">
        <v>58</v>
      </c>
      <c r="E186" s="342" t="s">
        <v>51</v>
      </c>
      <c r="F186" s="342" t="s">
        <v>78</v>
      </c>
      <c r="G186" s="365" t="s">
        <v>3</v>
      </c>
      <c r="H186" s="367">
        <f>H188+H189+H187</f>
        <v>0</v>
      </c>
      <c r="I186" s="367">
        <f>I188+I189+I187</f>
        <v>0</v>
      </c>
      <c r="J186" s="190"/>
      <c r="K186" s="188"/>
      <c r="L186" s="189"/>
      <c r="N186" s="156"/>
    </row>
    <row r="187" spans="1:14" ht="37.5">
      <c r="A187" s="342" t="s">
        <v>75</v>
      </c>
      <c r="B187" s="342" t="s">
        <v>62</v>
      </c>
      <c r="C187" s="342" t="s">
        <v>77</v>
      </c>
      <c r="D187" s="342" t="s">
        <v>58</v>
      </c>
      <c r="E187" s="342" t="s">
        <v>51</v>
      </c>
      <c r="F187" s="342" t="s">
        <v>78</v>
      </c>
      <c r="G187" s="385" t="s">
        <v>795</v>
      </c>
      <c r="H187" s="367">
        <v>0</v>
      </c>
      <c r="I187" s="367">
        <v>0</v>
      </c>
      <c r="J187" s="190"/>
      <c r="K187" s="188"/>
      <c r="L187" s="189"/>
      <c r="N187" s="156"/>
    </row>
    <row r="188" spans="1:14" ht="56.25">
      <c r="A188" s="356" t="s">
        <v>75</v>
      </c>
      <c r="B188" s="356" t="s">
        <v>62</v>
      </c>
      <c r="C188" s="356" t="s">
        <v>77</v>
      </c>
      <c r="D188" s="356" t="s">
        <v>58</v>
      </c>
      <c r="E188" s="356" t="s">
        <v>51</v>
      </c>
      <c r="F188" s="356" t="s">
        <v>78</v>
      </c>
      <c r="G188" s="385" t="s">
        <v>0</v>
      </c>
      <c r="H188" s="361">
        <v>0</v>
      </c>
      <c r="I188" s="360">
        <v>0</v>
      </c>
      <c r="J188" s="190"/>
      <c r="K188" s="188"/>
      <c r="L188" s="189"/>
      <c r="N188" s="156"/>
    </row>
    <row r="189" spans="1:12" ht="56.25">
      <c r="A189" s="356">
        <v>2</v>
      </c>
      <c r="B189" s="356" t="s">
        <v>62</v>
      </c>
      <c r="C189" s="356" t="s">
        <v>77</v>
      </c>
      <c r="D189" s="356" t="s">
        <v>58</v>
      </c>
      <c r="E189" s="356" t="s">
        <v>51</v>
      </c>
      <c r="F189" s="356" t="s">
        <v>78</v>
      </c>
      <c r="G189" s="400" t="s">
        <v>219</v>
      </c>
      <c r="H189" s="358">
        <v>0</v>
      </c>
      <c r="I189" s="369">
        <v>0</v>
      </c>
      <c r="J189" s="190"/>
      <c r="K189" s="188"/>
      <c r="L189" s="189"/>
    </row>
    <row r="190" spans="1:12" ht="18.75">
      <c r="A190" s="351"/>
      <c r="B190" s="351"/>
      <c r="C190" s="351"/>
      <c r="D190" s="351"/>
      <c r="E190" s="351"/>
      <c r="F190" s="351"/>
      <c r="G190" s="341" t="s">
        <v>20</v>
      </c>
      <c r="H190" s="335">
        <f>SUM(H18,H109)</f>
        <v>550158.628</v>
      </c>
      <c r="I190" s="335">
        <f>SUM(I18,I109)</f>
        <v>464328.988</v>
      </c>
      <c r="J190" s="190"/>
      <c r="K190" s="188"/>
      <c r="L190" s="189"/>
    </row>
    <row r="191" spans="1:12" ht="18.75">
      <c r="A191" s="8"/>
      <c r="B191" s="8"/>
      <c r="C191" s="8"/>
      <c r="D191" s="8"/>
      <c r="E191" s="8"/>
      <c r="F191" s="8"/>
      <c r="G191" s="8"/>
      <c r="H191" s="388"/>
      <c r="I191" s="390"/>
      <c r="J191" s="195"/>
      <c r="K191" s="188"/>
      <c r="L191" s="189"/>
    </row>
    <row r="192" spans="1:12" ht="16.5">
      <c r="A192" s="191"/>
      <c r="B192" s="191"/>
      <c r="C192" s="191"/>
      <c r="D192" s="191"/>
      <c r="E192" s="191"/>
      <c r="F192" s="191"/>
      <c r="G192" s="191"/>
      <c r="H192" s="192"/>
      <c r="I192" s="194"/>
      <c r="J192" s="195"/>
      <c r="K192" s="188"/>
      <c r="L192" s="189"/>
    </row>
    <row r="193" spans="1:12" ht="16.5">
      <c r="A193" s="191"/>
      <c r="B193" s="191"/>
      <c r="C193" s="191"/>
      <c r="D193" s="191"/>
      <c r="E193" s="191"/>
      <c r="F193" s="191"/>
      <c r="G193" s="191"/>
      <c r="H193" s="192"/>
      <c r="I193" s="194"/>
      <c r="J193" s="195"/>
      <c r="K193" s="188"/>
      <c r="L193" s="189"/>
    </row>
    <row r="194" spans="1:12" ht="16.5">
      <c r="A194" s="191"/>
      <c r="B194" s="191"/>
      <c r="C194" s="191"/>
      <c r="D194" s="191"/>
      <c r="E194" s="191"/>
      <c r="F194" s="191"/>
      <c r="G194" s="191"/>
      <c r="H194" s="192"/>
      <c r="I194" s="194"/>
      <c r="J194" s="195"/>
      <c r="K194" s="188"/>
      <c r="L194" s="189"/>
    </row>
    <row r="195" spans="1:12" ht="16.5">
      <c r="A195" s="191"/>
      <c r="B195" s="191"/>
      <c r="C195" s="191"/>
      <c r="D195" s="191"/>
      <c r="E195" s="191"/>
      <c r="F195" s="191"/>
      <c r="G195" s="191"/>
      <c r="H195" s="192"/>
      <c r="I195" s="194"/>
      <c r="J195" s="195"/>
      <c r="K195" s="188"/>
      <c r="L195" s="189"/>
    </row>
    <row r="196" spans="1:12" ht="16.5">
      <c r="A196" s="191"/>
      <c r="B196" s="191"/>
      <c r="C196" s="191"/>
      <c r="D196" s="191"/>
      <c r="E196" s="191"/>
      <c r="F196" s="191"/>
      <c r="G196" s="191"/>
      <c r="H196" s="192"/>
      <c r="I196" s="194"/>
      <c r="J196" s="195"/>
      <c r="K196" s="188"/>
      <c r="L196" s="189"/>
    </row>
    <row r="197" spans="1:12" ht="16.5">
      <c r="A197" s="191"/>
      <c r="B197" s="191"/>
      <c r="C197" s="191"/>
      <c r="D197" s="191"/>
      <c r="E197" s="191"/>
      <c r="F197" s="191"/>
      <c r="G197" s="191"/>
      <c r="H197" s="192"/>
      <c r="I197" s="194"/>
      <c r="J197" s="195"/>
      <c r="K197" s="188"/>
      <c r="L197" s="189"/>
    </row>
    <row r="198" spans="1:12" ht="16.5">
      <c r="A198" s="191"/>
      <c r="B198" s="191"/>
      <c r="C198" s="191"/>
      <c r="D198" s="191"/>
      <c r="E198" s="191"/>
      <c r="F198" s="191"/>
      <c r="G198" s="191"/>
      <c r="H198" s="192"/>
      <c r="I198" s="194"/>
      <c r="J198" s="195"/>
      <c r="K198" s="188"/>
      <c r="L198" s="189"/>
    </row>
    <row r="199" spans="1:12" ht="16.5">
      <c r="A199" s="191"/>
      <c r="B199" s="191"/>
      <c r="C199" s="191"/>
      <c r="D199" s="191"/>
      <c r="E199" s="191"/>
      <c r="F199" s="191"/>
      <c r="G199" s="191"/>
      <c r="H199" s="192"/>
      <c r="I199" s="194"/>
      <c r="J199" s="195"/>
      <c r="K199" s="188"/>
      <c r="L199" s="189"/>
    </row>
    <row r="200" spans="1:12" ht="16.5">
      <c r="A200" s="191"/>
      <c r="B200" s="191"/>
      <c r="C200" s="191"/>
      <c r="D200" s="191"/>
      <c r="E200" s="191"/>
      <c r="F200" s="191"/>
      <c r="G200" s="191"/>
      <c r="H200" s="192"/>
      <c r="I200" s="194"/>
      <c r="J200" s="195"/>
      <c r="K200" s="188"/>
      <c r="L200" s="189"/>
    </row>
    <row r="201" spans="1:12" ht="16.5">
      <c r="A201" s="191"/>
      <c r="B201" s="191"/>
      <c r="C201" s="191"/>
      <c r="D201" s="191"/>
      <c r="E201" s="191"/>
      <c r="F201" s="191"/>
      <c r="G201" s="191"/>
      <c r="H201" s="192"/>
      <c r="I201" s="194"/>
      <c r="J201" s="195"/>
      <c r="K201" s="188"/>
      <c r="L201" s="189"/>
    </row>
    <row r="202" spans="1:12" ht="16.5">
      <c r="A202" s="191"/>
      <c r="B202" s="191"/>
      <c r="C202" s="191"/>
      <c r="D202" s="191"/>
      <c r="E202" s="191"/>
      <c r="F202" s="191"/>
      <c r="G202" s="191"/>
      <c r="H202" s="192"/>
      <c r="I202" s="194"/>
      <c r="J202" s="195"/>
      <c r="K202" s="188"/>
      <c r="L202" s="189"/>
    </row>
    <row r="203" spans="1:12" ht="16.5">
      <c r="A203" s="191"/>
      <c r="B203" s="191"/>
      <c r="C203" s="191"/>
      <c r="D203" s="191"/>
      <c r="E203" s="191"/>
      <c r="F203" s="191"/>
      <c r="G203" s="191"/>
      <c r="H203" s="192"/>
      <c r="I203" s="194"/>
      <c r="J203" s="195"/>
      <c r="K203" s="188"/>
      <c r="L203" s="189"/>
    </row>
    <row r="204" spans="1:12" ht="16.5">
      <c r="A204" s="191"/>
      <c r="B204" s="191"/>
      <c r="C204" s="191"/>
      <c r="D204" s="191"/>
      <c r="E204" s="191"/>
      <c r="F204" s="191"/>
      <c r="G204" s="191"/>
      <c r="H204" s="192"/>
      <c r="I204" s="194"/>
      <c r="J204" s="195"/>
      <c r="K204" s="188"/>
      <c r="L204" s="189"/>
    </row>
    <row r="205" spans="1:12" ht="16.5">
      <c r="A205" s="191"/>
      <c r="B205" s="191"/>
      <c r="C205" s="191"/>
      <c r="D205" s="191"/>
      <c r="E205" s="191"/>
      <c r="F205" s="191"/>
      <c r="G205" s="191"/>
      <c r="H205" s="192"/>
      <c r="I205" s="194"/>
      <c r="J205" s="195"/>
      <c r="K205" s="188"/>
      <c r="L205" s="189"/>
    </row>
    <row r="206" spans="1:12" ht="16.5">
      <c r="A206" s="191"/>
      <c r="B206" s="191"/>
      <c r="C206" s="191"/>
      <c r="D206" s="191"/>
      <c r="E206" s="191"/>
      <c r="F206" s="191"/>
      <c r="G206" s="191"/>
      <c r="H206" s="192"/>
      <c r="I206" s="194"/>
      <c r="J206" s="195"/>
      <c r="K206" s="188"/>
      <c r="L206" s="189"/>
    </row>
    <row r="207" spans="1:12" ht="16.5">
      <c r="A207" s="191"/>
      <c r="B207" s="191"/>
      <c r="C207" s="191"/>
      <c r="D207" s="191"/>
      <c r="E207" s="191"/>
      <c r="F207" s="191"/>
      <c r="G207" s="191"/>
      <c r="H207" s="192"/>
      <c r="I207" s="194"/>
      <c r="J207" s="195"/>
      <c r="K207" s="188"/>
      <c r="L207" s="189"/>
    </row>
    <row r="208" spans="1:12" ht="16.5">
      <c r="A208" s="191"/>
      <c r="B208" s="191"/>
      <c r="C208" s="191"/>
      <c r="D208" s="191"/>
      <c r="E208" s="191"/>
      <c r="F208" s="191"/>
      <c r="G208" s="191"/>
      <c r="H208" s="192"/>
      <c r="I208" s="194"/>
      <c r="J208" s="195"/>
      <c r="K208" s="188"/>
      <c r="L208" s="189"/>
    </row>
    <row r="209" spans="1:12" ht="16.5">
      <c r="A209" s="191"/>
      <c r="B209" s="191"/>
      <c r="C209" s="191"/>
      <c r="D209" s="191"/>
      <c r="E209" s="191"/>
      <c r="F209" s="191"/>
      <c r="G209" s="191"/>
      <c r="H209" s="192"/>
      <c r="I209" s="194"/>
      <c r="J209" s="195"/>
      <c r="K209" s="188"/>
      <c r="L209" s="189"/>
    </row>
    <row r="210" spans="1:12" ht="16.5">
      <c r="A210" s="191"/>
      <c r="B210" s="191"/>
      <c r="C210" s="191"/>
      <c r="D210" s="191"/>
      <c r="E210" s="191"/>
      <c r="F210" s="191"/>
      <c r="G210" s="191"/>
      <c r="H210" s="192"/>
      <c r="I210" s="194"/>
      <c r="J210" s="195"/>
      <c r="K210" s="188"/>
      <c r="L210" s="189"/>
    </row>
    <row r="211" spans="1:12" ht="16.5">
      <c r="A211" s="191"/>
      <c r="B211" s="191"/>
      <c r="C211" s="191"/>
      <c r="D211" s="191"/>
      <c r="E211" s="191"/>
      <c r="F211" s="191"/>
      <c r="G211" s="191"/>
      <c r="H211" s="192"/>
      <c r="I211" s="194"/>
      <c r="J211" s="195"/>
      <c r="K211" s="188"/>
      <c r="L211" s="189"/>
    </row>
    <row r="212" spans="1:12" ht="16.5">
      <c r="A212" s="191"/>
      <c r="B212" s="191"/>
      <c r="C212" s="191"/>
      <c r="D212" s="191"/>
      <c r="E212" s="191"/>
      <c r="F212" s="191"/>
      <c r="G212" s="191"/>
      <c r="H212" s="192"/>
      <c r="I212" s="194"/>
      <c r="J212" s="195"/>
      <c r="K212" s="188"/>
      <c r="L212" s="189"/>
    </row>
    <row r="213" spans="1:12" ht="16.5">
      <c r="A213" s="191"/>
      <c r="B213" s="191"/>
      <c r="C213" s="191"/>
      <c r="D213" s="191"/>
      <c r="E213" s="191"/>
      <c r="F213" s="191"/>
      <c r="G213" s="191"/>
      <c r="H213" s="192"/>
      <c r="I213" s="194"/>
      <c r="J213" s="195"/>
      <c r="K213" s="188"/>
      <c r="L213" s="189"/>
    </row>
    <row r="214" spans="1:12" ht="16.5">
      <c r="A214" s="191"/>
      <c r="B214" s="191"/>
      <c r="C214" s="191"/>
      <c r="D214" s="191"/>
      <c r="E214" s="191"/>
      <c r="F214" s="191"/>
      <c r="G214" s="191"/>
      <c r="H214" s="196"/>
      <c r="I214" s="194"/>
      <c r="J214" s="195"/>
      <c r="K214" s="188"/>
      <c r="L214" s="189"/>
    </row>
    <row r="215" spans="1:12" ht="16.5">
      <c r="A215" s="191"/>
      <c r="B215" s="191"/>
      <c r="C215" s="191"/>
      <c r="D215" s="191"/>
      <c r="E215" s="191"/>
      <c r="F215" s="191"/>
      <c r="G215" s="191"/>
      <c r="H215" s="196"/>
      <c r="I215" s="194"/>
      <c r="J215" s="195"/>
      <c r="K215" s="188"/>
      <c r="L215" s="189"/>
    </row>
    <row r="216" spans="1:12" ht="16.5">
      <c r="A216" s="191"/>
      <c r="B216" s="191"/>
      <c r="C216" s="191"/>
      <c r="D216" s="191"/>
      <c r="E216" s="191"/>
      <c r="F216" s="191"/>
      <c r="G216" s="191"/>
      <c r="H216" s="196"/>
      <c r="I216" s="194"/>
      <c r="J216" s="195"/>
      <c r="K216" s="188"/>
      <c r="L216" s="189"/>
    </row>
    <row r="217" spans="1:12" ht="16.5">
      <c r="A217" s="191"/>
      <c r="B217" s="191"/>
      <c r="C217" s="191"/>
      <c r="D217" s="191"/>
      <c r="E217" s="191"/>
      <c r="F217" s="191"/>
      <c r="G217" s="191"/>
      <c r="H217" s="196"/>
      <c r="I217" s="194"/>
      <c r="J217" s="195"/>
      <c r="K217" s="188"/>
      <c r="L217" s="189"/>
    </row>
    <row r="218" spans="1:12" ht="16.5">
      <c r="A218" s="191"/>
      <c r="B218" s="191"/>
      <c r="C218" s="191"/>
      <c r="D218" s="191"/>
      <c r="E218" s="191"/>
      <c r="F218" s="191"/>
      <c r="G218" s="191"/>
      <c r="H218" s="196"/>
      <c r="I218" s="194"/>
      <c r="J218" s="195"/>
      <c r="K218" s="188"/>
      <c r="L218" s="189"/>
    </row>
    <row r="219" spans="1:12" ht="16.5">
      <c r="A219" s="191"/>
      <c r="B219" s="191"/>
      <c r="C219" s="191"/>
      <c r="D219" s="191"/>
      <c r="E219" s="191"/>
      <c r="F219" s="191"/>
      <c r="G219" s="191"/>
      <c r="H219" s="196"/>
      <c r="I219" s="194"/>
      <c r="J219" s="195"/>
      <c r="K219" s="188"/>
      <c r="L219" s="189"/>
    </row>
    <row r="220" spans="1:12" ht="16.5">
      <c r="A220" s="191"/>
      <c r="B220" s="191"/>
      <c r="C220" s="191"/>
      <c r="D220" s="191"/>
      <c r="E220" s="191"/>
      <c r="F220" s="191"/>
      <c r="G220" s="191"/>
      <c r="H220" s="196"/>
      <c r="I220" s="194"/>
      <c r="J220" s="195"/>
      <c r="K220" s="188"/>
      <c r="L220" s="189"/>
    </row>
    <row r="221" spans="1:12" ht="16.5">
      <c r="A221" s="191"/>
      <c r="B221" s="191"/>
      <c r="C221" s="191"/>
      <c r="D221" s="191"/>
      <c r="E221" s="191"/>
      <c r="F221" s="191"/>
      <c r="G221" s="191"/>
      <c r="H221" s="196"/>
      <c r="I221" s="194"/>
      <c r="J221" s="195"/>
      <c r="K221" s="188"/>
      <c r="L221" s="189"/>
    </row>
    <row r="222" spans="1:12" ht="16.5">
      <c r="A222" s="191"/>
      <c r="B222" s="191"/>
      <c r="C222" s="191"/>
      <c r="D222" s="191"/>
      <c r="E222" s="191"/>
      <c r="F222" s="191"/>
      <c r="G222" s="191"/>
      <c r="H222" s="196"/>
      <c r="I222" s="194"/>
      <c r="J222" s="195"/>
      <c r="K222" s="188"/>
      <c r="L222" s="189"/>
    </row>
    <row r="223" spans="1:12" ht="16.5">
      <c r="A223" s="191"/>
      <c r="B223" s="191"/>
      <c r="C223" s="191"/>
      <c r="D223" s="191"/>
      <c r="E223" s="191"/>
      <c r="F223" s="191"/>
      <c r="G223" s="191"/>
      <c r="H223" s="196"/>
      <c r="I223" s="194"/>
      <c r="J223" s="195"/>
      <c r="K223" s="188"/>
      <c r="L223" s="189"/>
    </row>
    <row r="224" spans="1:12" ht="16.5">
      <c r="A224" s="191"/>
      <c r="B224" s="191"/>
      <c r="C224" s="191"/>
      <c r="D224" s="191"/>
      <c r="E224" s="191"/>
      <c r="F224" s="191"/>
      <c r="G224" s="191"/>
      <c r="H224" s="196"/>
      <c r="I224" s="194"/>
      <c r="J224" s="195"/>
      <c r="K224" s="188"/>
      <c r="L224" s="189"/>
    </row>
    <row r="225" spans="1:12" ht="16.5">
      <c r="A225" s="191"/>
      <c r="B225" s="191"/>
      <c r="C225" s="191"/>
      <c r="D225" s="191"/>
      <c r="E225" s="191"/>
      <c r="F225" s="191"/>
      <c r="G225" s="191"/>
      <c r="H225" s="196"/>
      <c r="I225" s="194"/>
      <c r="J225" s="195"/>
      <c r="K225" s="188"/>
      <c r="L225" s="189"/>
    </row>
    <row r="226" spans="1:12" ht="16.5">
      <c r="A226" s="191"/>
      <c r="B226" s="191"/>
      <c r="C226" s="191"/>
      <c r="D226" s="191"/>
      <c r="E226" s="191"/>
      <c r="F226" s="191"/>
      <c r="G226" s="191"/>
      <c r="H226" s="196"/>
      <c r="I226" s="194"/>
      <c r="J226" s="195"/>
      <c r="K226" s="188"/>
      <c r="L226" s="189"/>
    </row>
    <row r="227" spans="1:12" ht="16.5">
      <c r="A227" s="191"/>
      <c r="B227" s="191"/>
      <c r="C227" s="191"/>
      <c r="D227" s="191"/>
      <c r="E227" s="191"/>
      <c r="F227" s="191"/>
      <c r="G227" s="191"/>
      <c r="H227" s="196"/>
      <c r="I227" s="194"/>
      <c r="J227" s="195"/>
      <c r="K227" s="188"/>
      <c r="L227" s="189"/>
    </row>
    <row r="228" spans="1:12" ht="16.5">
      <c r="A228" s="191"/>
      <c r="B228" s="191"/>
      <c r="C228" s="191"/>
      <c r="D228" s="191"/>
      <c r="E228" s="191"/>
      <c r="F228" s="191"/>
      <c r="G228" s="191"/>
      <c r="H228" s="196"/>
      <c r="I228" s="194"/>
      <c r="J228" s="195"/>
      <c r="K228" s="188"/>
      <c r="L228" s="189"/>
    </row>
    <row r="229" spans="1:12" ht="16.5">
      <c r="A229" s="191"/>
      <c r="B229" s="191"/>
      <c r="C229" s="191"/>
      <c r="D229" s="191"/>
      <c r="E229" s="191"/>
      <c r="F229" s="191"/>
      <c r="G229" s="191"/>
      <c r="H229" s="196"/>
      <c r="I229" s="194"/>
      <c r="J229" s="195"/>
      <c r="K229" s="188"/>
      <c r="L229" s="189"/>
    </row>
    <row r="230" spans="1:12" ht="16.5">
      <c r="A230" s="191"/>
      <c r="B230" s="191"/>
      <c r="C230" s="191"/>
      <c r="D230" s="191"/>
      <c r="E230" s="191"/>
      <c r="F230" s="191"/>
      <c r="G230" s="191"/>
      <c r="H230" s="196"/>
      <c r="I230" s="194"/>
      <c r="J230" s="195"/>
      <c r="K230" s="188"/>
      <c r="L230" s="189"/>
    </row>
    <row r="231" spans="1:12" ht="16.5">
      <c r="A231" s="191"/>
      <c r="B231" s="191"/>
      <c r="C231" s="191"/>
      <c r="D231" s="191"/>
      <c r="E231" s="191"/>
      <c r="F231" s="191"/>
      <c r="G231" s="191"/>
      <c r="H231" s="196"/>
      <c r="I231" s="194"/>
      <c r="J231" s="195"/>
      <c r="K231" s="188"/>
      <c r="L231" s="189"/>
    </row>
    <row r="232" spans="1:12" ht="16.5">
      <c r="A232" s="191"/>
      <c r="B232" s="191"/>
      <c r="C232" s="191"/>
      <c r="D232" s="191"/>
      <c r="E232" s="191"/>
      <c r="F232" s="191"/>
      <c r="G232" s="191"/>
      <c r="H232" s="196"/>
      <c r="I232" s="194"/>
      <c r="J232" s="195"/>
      <c r="K232" s="188"/>
      <c r="L232" s="189"/>
    </row>
    <row r="233" spans="1:12" ht="16.5">
      <c r="A233" s="191"/>
      <c r="B233" s="191"/>
      <c r="C233" s="191"/>
      <c r="D233" s="191"/>
      <c r="E233" s="191"/>
      <c r="F233" s="191"/>
      <c r="G233" s="191"/>
      <c r="H233" s="197"/>
      <c r="I233" s="199"/>
      <c r="J233" s="195"/>
      <c r="K233" s="188"/>
      <c r="L233" s="189"/>
    </row>
    <row r="234" spans="1:12" ht="16.5">
      <c r="A234" s="191"/>
      <c r="B234" s="191"/>
      <c r="C234" s="191"/>
      <c r="D234" s="191"/>
      <c r="E234" s="191"/>
      <c r="F234" s="191"/>
      <c r="G234" s="191"/>
      <c r="H234" s="197"/>
      <c r="I234" s="199"/>
      <c r="J234" s="195"/>
      <c r="K234" s="188"/>
      <c r="L234" s="189"/>
    </row>
    <row r="235" spans="1:12" ht="16.5">
      <c r="A235" s="191"/>
      <c r="B235" s="191"/>
      <c r="C235" s="191"/>
      <c r="D235" s="191"/>
      <c r="E235" s="191"/>
      <c r="F235" s="191"/>
      <c r="G235" s="191"/>
      <c r="H235" s="197"/>
      <c r="I235" s="199"/>
      <c r="J235" s="195"/>
      <c r="K235" s="188"/>
      <c r="L235" s="189"/>
    </row>
    <row r="236" spans="1:12" ht="16.5">
      <c r="A236" s="191"/>
      <c r="B236" s="191"/>
      <c r="C236" s="191"/>
      <c r="D236" s="191"/>
      <c r="E236" s="191"/>
      <c r="F236" s="191"/>
      <c r="G236" s="191"/>
      <c r="H236" s="197"/>
      <c r="I236" s="199"/>
      <c r="J236" s="195"/>
      <c r="K236" s="188"/>
      <c r="L236" s="189"/>
    </row>
    <row r="237" spans="1:12" ht="16.5">
      <c r="A237" s="191"/>
      <c r="B237" s="191"/>
      <c r="C237" s="191"/>
      <c r="D237" s="191"/>
      <c r="E237" s="191"/>
      <c r="F237" s="191"/>
      <c r="G237" s="191"/>
      <c r="H237" s="197"/>
      <c r="I237" s="199"/>
      <c r="J237" s="195"/>
      <c r="K237" s="188"/>
      <c r="L237" s="189"/>
    </row>
    <row r="238" spans="1:12" ht="16.5">
      <c r="A238" s="191"/>
      <c r="B238" s="191"/>
      <c r="C238" s="191"/>
      <c r="D238" s="191"/>
      <c r="E238" s="191"/>
      <c r="F238" s="191"/>
      <c r="G238" s="191"/>
      <c r="H238" s="197"/>
      <c r="I238" s="199"/>
      <c r="J238" s="195"/>
      <c r="K238" s="188"/>
      <c r="L238" s="189"/>
    </row>
    <row r="239" spans="1:12" ht="16.5">
      <c r="A239" s="191"/>
      <c r="B239" s="191"/>
      <c r="C239" s="191"/>
      <c r="D239" s="191"/>
      <c r="E239" s="191"/>
      <c r="F239" s="191"/>
      <c r="G239" s="191"/>
      <c r="H239" s="197"/>
      <c r="I239" s="199"/>
      <c r="J239" s="195"/>
      <c r="K239" s="188"/>
      <c r="L239" s="189"/>
    </row>
    <row r="240" spans="1:12" ht="16.5">
      <c r="A240" s="191"/>
      <c r="B240" s="191"/>
      <c r="C240" s="191"/>
      <c r="D240" s="191"/>
      <c r="E240" s="191"/>
      <c r="F240" s="191"/>
      <c r="G240" s="191"/>
      <c r="H240" s="197"/>
      <c r="I240" s="199"/>
      <c r="J240" s="195"/>
      <c r="K240" s="188"/>
      <c r="L240" s="189"/>
    </row>
    <row r="241" spans="1:12" ht="16.5">
      <c r="A241" s="191"/>
      <c r="B241" s="191"/>
      <c r="C241" s="191"/>
      <c r="D241" s="191"/>
      <c r="E241" s="191"/>
      <c r="F241" s="191"/>
      <c r="G241" s="191"/>
      <c r="H241" s="197"/>
      <c r="I241" s="199"/>
      <c r="J241" s="195"/>
      <c r="K241" s="188"/>
      <c r="L241" s="189"/>
    </row>
    <row r="242" spans="1:12" ht="16.5">
      <c r="A242" s="191"/>
      <c r="B242" s="191"/>
      <c r="C242" s="191"/>
      <c r="D242" s="191"/>
      <c r="E242" s="191"/>
      <c r="F242" s="191"/>
      <c r="G242" s="191"/>
      <c r="H242" s="197"/>
      <c r="I242" s="199"/>
      <c r="J242" s="195"/>
      <c r="K242" s="188"/>
      <c r="L242" s="189"/>
    </row>
    <row r="243" spans="1:12" ht="16.5">
      <c r="A243" s="191"/>
      <c r="B243" s="191"/>
      <c r="C243" s="191"/>
      <c r="D243" s="191"/>
      <c r="E243" s="191"/>
      <c r="F243" s="191"/>
      <c r="G243" s="191"/>
      <c r="H243" s="197"/>
      <c r="I243" s="199"/>
      <c r="J243" s="195"/>
      <c r="K243" s="188"/>
      <c r="L243" s="189"/>
    </row>
    <row r="244" spans="1:12" ht="16.5">
      <c r="A244" s="191"/>
      <c r="B244" s="191"/>
      <c r="C244" s="191"/>
      <c r="D244" s="191"/>
      <c r="E244" s="191"/>
      <c r="F244" s="191"/>
      <c r="G244" s="191"/>
      <c r="H244" s="197"/>
      <c r="I244" s="199"/>
      <c r="J244" s="195"/>
      <c r="K244" s="188"/>
      <c r="L244" s="189"/>
    </row>
    <row r="245" spans="1:12" ht="16.5">
      <c r="A245" s="191"/>
      <c r="B245" s="191"/>
      <c r="C245" s="191"/>
      <c r="D245" s="191"/>
      <c r="E245" s="191"/>
      <c r="F245" s="191"/>
      <c r="G245" s="191"/>
      <c r="H245" s="197"/>
      <c r="I245" s="199"/>
      <c r="J245" s="195"/>
      <c r="K245" s="188"/>
      <c r="L245" s="189"/>
    </row>
    <row r="246" spans="1:12" ht="16.5">
      <c r="A246" s="191"/>
      <c r="B246" s="191"/>
      <c r="C246" s="191"/>
      <c r="D246" s="191"/>
      <c r="E246" s="191"/>
      <c r="F246" s="191"/>
      <c r="G246" s="191"/>
      <c r="H246" s="197"/>
      <c r="I246" s="199"/>
      <c r="J246" s="195"/>
      <c r="K246" s="188"/>
      <c r="L246" s="189"/>
    </row>
    <row r="247" spans="1:12" ht="16.5">
      <c r="A247" s="191"/>
      <c r="B247" s="191"/>
      <c r="C247" s="191"/>
      <c r="D247" s="191"/>
      <c r="E247" s="191"/>
      <c r="F247" s="191"/>
      <c r="G247" s="191"/>
      <c r="H247" s="197"/>
      <c r="I247" s="199"/>
      <c r="J247" s="195"/>
      <c r="K247" s="188"/>
      <c r="L247" s="189"/>
    </row>
    <row r="248" spans="1:12" ht="16.5">
      <c r="A248" s="191"/>
      <c r="B248" s="191"/>
      <c r="C248" s="191"/>
      <c r="D248" s="191"/>
      <c r="E248" s="191"/>
      <c r="F248" s="191"/>
      <c r="G248" s="191"/>
      <c r="H248" s="197"/>
      <c r="I248" s="199"/>
      <c r="J248" s="195"/>
      <c r="K248" s="188"/>
      <c r="L248" s="189"/>
    </row>
    <row r="249" spans="1:12" ht="16.5">
      <c r="A249" s="191"/>
      <c r="B249" s="191"/>
      <c r="C249" s="191"/>
      <c r="D249" s="191"/>
      <c r="E249" s="191"/>
      <c r="F249" s="191"/>
      <c r="G249" s="191"/>
      <c r="H249" s="197"/>
      <c r="I249" s="199"/>
      <c r="J249" s="195"/>
      <c r="K249" s="188"/>
      <c r="L249" s="189"/>
    </row>
    <row r="250" spans="1:12" ht="16.5">
      <c r="A250" s="191"/>
      <c r="B250" s="191"/>
      <c r="C250" s="191"/>
      <c r="D250" s="191"/>
      <c r="E250" s="191"/>
      <c r="F250" s="191"/>
      <c r="G250" s="191"/>
      <c r="H250" s="197"/>
      <c r="I250" s="199"/>
      <c r="J250" s="195"/>
      <c r="K250" s="188"/>
      <c r="L250" s="189"/>
    </row>
    <row r="251" spans="1:12" ht="16.5">
      <c r="A251" s="191"/>
      <c r="B251" s="191"/>
      <c r="C251" s="191"/>
      <c r="D251" s="191"/>
      <c r="E251" s="191"/>
      <c r="F251" s="191"/>
      <c r="G251" s="191"/>
      <c r="H251" s="197"/>
      <c r="I251" s="199"/>
      <c r="J251" s="195"/>
      <c r="K251" s="188"/>
      <c r="L251" s="189"/>
    </row>
    <row r="252" spans="1:12" ht="16.5">
      <c r="A252" s="191"/>
      <c r="B252" s="191"/>
      <c r="C252" s="191"/>
      <c r="D252" s="191"/>
      <c r="E252" s="191"/>
      <c r="F252" s="191"/>
      <c r="G252" s="191"/>
      <c r="H252" s="197"/>
      <c r="I252" s="199"/>
      <c r="J252" s="195"/>
      <c r="K252" s="188"/>
      <c r="L252" s="189"/>
    </row>
    <row r="253" spans="1:12" ht="16.5">
      <c r="A253" s="191"/>
      <c r="B253" s="191"/>
      <c r="C253" s="191"/>
      <c r="D253" s="191"/>
      <c r="E253" s="191"/>
      <c r="F253" s="191"/>
      <c r="G253" s="191"/>
      <c r="H253" s="197"/>
      <c r="I253" s="199"/>
      <c r="J253" s="195"/>
      <c r="K253" s="188"/>
      <c r="L253" s="189"/>
    </row>
    <row r="254" spans="1:12" ht="16.5">
      <c r="A254" s="191"/>
      <c r="B254" s="191"/>
      <c r="C254" s="191"/>
      <c r="D254" s="191"/>
      <c r="E254" s="191"/>
      <c r="F254" s="191"/>
      <c r="G254" s="191"/>
      <c r="H254" s="197"/>
      <c r="I254" s="199"/>
      <c r="J254" s="195"/>
      <c r="K254" s="188"/>
      <c r="L254" s="189"/>
    </row>
    <row r="255" spans="1:12" ht="16.5">
      <c r="A255" s="191"/>
      <c r="B255" s="191"/>
      <c r="C255" s="191"/>
      <c r="D255" s="191"/>
      <c r="E255" s="191"/>
      <c r="F255" s="191"/>
      <c r="G255" s="191"/>
      <c r="H255" s="197"/>
      <c r="I255" s="199"/>
      <c r="J255" s="195"/>
      <c r="K255" s="188"/>
      <c r="L255" s="189"/>
    </row>
    <row r="256" spans="1:12" ht="16.5">
      <c r="A256" s="191"/>
      <c r="B256" s="191"/>
      <c r="C256" s="191"/>
      <c r="D256" s="191"/>
      <c r="E256" s="191"/>
      <c r="F256" s="191"/>
      <c r="G256" s="191"/>
      <c r="H256" s="197"/>
      <c r="I256" s="199"/>
      <c r="J256" s="195"/>
      <c r="K256" s="188"/>
      <c r="L256" s="189"/>
    </row>
    <row r="257" spans="1:12" ht="16.5">
      <c r="A257" s="191"/>
      <c r="B257" s="191"/>
      <c r="C257" s="191"/>
      <c r="D257" s="191"/>
      <c r="E257" s="191"/>
      <c r="F257" s="191"/>
      <c r="G257" s="191"/>
      <c r="H257" s="197"/>
      <c r="I257" s="199"/>
      <c r="J257" s="195"/>
      <c r="K257" s="188"/>
      <c r="L257" s="189"/>
    </row>
    <row r="258" spans="1:12" ht="16.5">
      <c r="A258" s="191"/>
      <c r="B258" s="191"/>
      <c r="C258" s="191"/>
      <c r="D258" s="191"/>
      <c r="E258" s="191"/>
      <c r="F258" s="191"/>
      <c r="G258" s="191"/>
      <c r="H258" s="197"/>
      <c r="I258" s="199"/>
      <c r="J258" s="195"/>
      <c r="K258" s="188"/>
      <c r="L258" s="189"/>
    </row>
    <row r="259" spans="1:12" ht="16.5">
      <c r="A259" s="191"/>
      <c r="B259" s="191"/>
      <c r="C259" s="191"/>
      <c r="D259" s="191"/>
      <c r="E259" s="191"/>
      <c r="F259" s="191"/>
      <c r="G259" s="191"/>
      <c r="H259" s="197"/>
      <c r="I259" s="199"/>
      <c r="J259" s="195"/>
      <c r="K259" s="188"/>
      <c r="L259" s="189"/>
    </row>
    <row r="260" spans="1:12" ht="16.5">
      <c r="A260" s="191"/>
      <c r="B260" s="191"/>
      <c r="C260" s="191"/>
      <c r="D260" s="191"/>
      <c r="E260" s="191"/>
      <c r="F260" s="191"/>
      <c r="G260" s="191"/>
      <c r="H260" s="197"/>
      <c r="I260" s="199"/>
      <c r="J260" s="195"/>
      <c r="K260" s="188"/>
      <c r="L260" s="189"/>
    </row>
    <row r="261" spans="1:12" ht="16.5">
      <c r="A261" s="191"/>
      <c r="B261" s="191"/>
      <c r="C261" s="191"/>
      <c r="D261" s="191"/>
      <c r="E261" s="191"/>
      <c r="F261" s="191"/>
      <c r="G261" s="191"/>
      <c r="H261" s="197"/>
      <c r="I261" s="199"/>
      <c r="J261" s="195"/>
      <c r="K261" s="188"/>
      <c r="L261" s="189"/>
    </row>
    <row r="262" spans="1:12" ht="16.5">
      <c r="A262" s="191"/>
      <c r="B262" s="191"/>
      <c r="C262" s="191"/>
      <c r="D262" s="191"/>
      <c r="E262" s="191"/>
      <c r="F262" s="191"/>
      <c r="G262" s="191"/>
      <c r="H262" s="197"/>
      <c r="I262" s="199"/>
      <c r="J262" s="195"/>
      <c r="K262" s="188"/>
      <c r="L262" s="189"/>
    </row>
    <row r="263" spans="1:12" ht="16.5">
      <c r="A263" s="191"/>
      <c r="B263" s="191"/>
      <c r="C263" s="191"/>
      <c r="D263" s="191"/>
      <c r="E263" s="191"/>
      <c r="F263" s="191"/>
      <c r="G263" s="191"/>
      <c r="H263" s="197"/>
      <c r="I263" s="199"/>
      <c r="J263" s="195"/>
      <c r="K263" s="188"/>
      <c r="L263" s="189"/>
    </row>
    <row r="264" spans="1:12" ht="16.5">
      <c r="A264" s="191"/>
      <c r="B264" s="191"/>
      <c r="C264" s="191"/>
      <c r="D264" s="191"/>
      <c r="E264" s="191"/>
      <c r="F264" s="191"/>
      <c r="G264" s="191"/>
      <c r="H264" s="197"/>
      <c r="I264" s="199"/>
      <c r="J264" s="195"/>
      <c r="K264" s="188"/>
      <c r="L264" s="189"/>
    </row>
    <row r="265" spans="1:12" ht="16.5">
      <c r="A265" s="191"/>
      <c r="B265" s="191"/>
      <c r="C265" s="191"/>
      <c r="D265" s="191"/>
      <c r="E265" s="191"/>
      <c r="F265" s="191"/>
      <c r="G265" s="191"/>
      <c r="H265" s="197"/>
      <c r="I265" s="199"/>
      <c r="J265" s="195"/>
      <c r="K265" s="188"/>
      <c r="L265" s="189"/>
    </row>
    <row r="266" spans="1:12" ht="16.5">
      <c r="A266" s="191"/>
      <c r="B266" s="191"/>
      <c r="C266" s="191"/>
      <c r="D266" s="191"/>
      <c r="E266" s="191"/>
      <c r="F266" s="191"/>
      <c r="G266" s="191"/>
      <c r="H266" s="197"/>
      <c r="I266" s="199"/>
      <c r="J266" s="195"/>
      <c r="K266" s="188"/>
      <c r="L266" s="189"/>
    </row>
    <row r="267" spans="1:12" ht="16.5">
      <c r="A267" s="191"/>
      <c r="B267" s="191"/>
      <c r="C267" s="191"/>
      <c r="D267" s="191"/>
      <c r="E267" s="191"/>
      <c r="F267" s="191"/>
      <c r="G267" s="191"/>
      <c r="H267" s="197"/>
      <c r="I267" s="199"/>
      <c r="J267" s="195"/>
      <c r="K267" s="188"/>
      <c r="L267" s="189"/>
    </row>
    <row r="268" spans="1:12" ht="16.5">
      <c r="A268" s="191"/>
      <c r="B268" s="191"/>
      <c r="C268" s="191"/>
      <c r="D268" s="191"/>
      <c r="E268" s="191"/>
      <c r="F268" s="191"/>
      <c r="G268" s="191"/>
      <c r="H268" s="197"/>
      <c r="I268" s="199"/>
      <c r="J268" s="195"/>
      <c r="K268" s="188"/>
      <c r="L268" s="189"/>
    </row>
    <row r="269" spans="1:12" ht="16.5">
      <c r="A269" s="191"/>
      <c r="B269" s="191"/>
      <c r="C269" s="191"/>
      <c r="D269" s="191"/>
      <c r="E269" s="191"/>
      <c r="F269" s="191"/>
      <c r="G269" s="191"/>
      <c r="H269" s="197"/>
      <c r="I269" s="199"/>
      <c r="J269" s="195"/>
      <c r="K269" s="188"/>
      <c r="L269" s="189"/>
    </row>
    <row r="270" spans="1:12" ht="16.5">
      <c r="A270" s="191"/>
      <c r="B270" s="191"/>
      <c r="C270" s="191"/>
      <c r="D270" s="191"/>
      <c r="E270" s="191"/>
      <c r="F270" s="191"/>
      <c r="G270" s="191"/>
      <c r="H270" s="197"/>
      <c r="I270" s="199"/>
      <c r="J270" s="195"/>
      <c r="K270" s="188"/>
      <c r="L270" s="189"/>
    </row>
    <row r="271" spans="1:12" ht="16.5">
      <c r="A271" s="191"/>
      <c r="B271" s="191"/>
      <c r="C271" s="191"/>
      <c r="D271" s="191"/>
      <c r="E271" s="191"/>
      <c r="F271" s="191"/>
      <c r="G271" s="191"/>
      <c r="H271" s="197"/>
      <c r="I271" s="199"/>
      <c r="J271" s="195"/>
      <c r="K271" s="188"/>
      <c r="L271" s="189"/>
    </row>
    <row r="272" spans="1:12" ht="16.5">
      <c r="A272" s="191"/>
      <c r="B272" s="191"/>
      <c r="C272" s="191"/>
      <c r="D272" s="191"/>
      <c r="E272" s="191"/>
      <c r="F272" s="191"/>
      <c r="G272" s="191"/>
      <c r="H272" s="197"/>
      <c r="I272" s="199"/>
      <c r="J272" s="195"/>
      <c r="K272" s="188"/>
      <c r="L272" s="189"/>
    </row>
    <row r="273" spans="1:12" ht="16.5">
      <c r="A273" s="191"/>
      <c r="B273" s="191"/>
      <c r="C273" s="191"/>
      <c r="D273" s="191"/>
      <c r="E273" s="191"/>
      <c r="F273" s="191"/>
      <c r="G273" s="191"/>
      <c r="H273" s="197"/>
      <c r="I273" s="199"/>
      <c r="J273" s="195"/>
      <c r="K273" s="188"/>
      <c r="L273" s="189"/>
    </row>
    <row r="274" spans="1:12" ht="16.5">
      <c r="A274" s="191"/>
      <c r="B274" s="191"/>
      <c r="C274" s="191"/>
      <c r="D274" s="191"/>
      <c r="E274" s="191"/>
      <c r="F274" s="191"/>
      <c r="G274" s="191"/>
      <c r="H274" s="197"/>
      <c r="I274" s="199"/>
      <c r="J274" s="195"/>
      <c r="K274" s="188"/>
      <c r="L274" s="189"/>
    </row>
    <row r="275" spans="1:12" ht="16.5">
      <c r="A275" s="191"/>
      <c r="B275" s="191"/>
      <c r="C275" s="191"/>
      <c r="D275" s="191"/>
      <c r="E275" s="191"/>
      <c r="F275" s="191"/>
      <c r="G275" s="191"/>
      <c r="H275" s="197"/>
      <c r="I275" s="199"/>
      <c r="J275" s="195"/>
      <c r="K275" s="188"/>
      <c r="L275" s="189"/>
    </row>
    <row r="276" spans="1:12" ht="16.5">
      <c r="A276" s="191"/>
      <c r="B276" s="191"/>
      <c r="C276" s="191"/>
      <c r="D276" s="191"/>
      <c r="E276" s="191"/>
      <c r="F276" s="191"/>
      <c r="G276" s="191"/>
      <c r="H276" s="197"/>
      <c r="I276" s="199"/>
      <c r="J276" s="195"/>
      <c r="K276" s="188"/>
      <c r="L276" s="189"/>
    </row>
    <row r="277" spans="1:12" ht="16.5">
      <c r="A277" s="191"/>
      <c r="B277" s="191"/>
      <c r="C277" s="191"/>
      <c r="D277" s="191"/>
      <c r="E277" s="191"/>
      <c r="F277" s="191"/>
      <c r="G277" s="191"/>
      <c r="H277" s="197"/>
      <c r="I277" s="199"/>
      <c r="J277" s="195"/>
      <c r="K277" s="188"/>
      <c r="L277" s="189"/>
    </row>
    <row r="278" spans="1:12" ht="16.5">
      <c r="A278" s="191"/>
      <c r="B278" s="191"/>
      <c r="C278" s="191"/>
      <c r="D278" s="191"/>
      <c r="E278" s="191"/>
      <c r="F278" s="191"/>
      <c r="G278" s="191"/>
      <c r="H278" s="197"/>
      <c r="I278" s="199"/>
      <c r="J278" s="195"/>
      <c r="K278" s="188"/>
      <c r="L278" s="189"/>
    </row>
    <row r="279" spans="1:12" ht="16.5">
      <c r="A279" s="191"/>
      <c r="B279" s="191"/>
      <c r="C279" s="191"/>
      <c r="D279" s="191"/>
      <c r="E279" s="191"/>
      <c r="F279" s="191"/>
      <c r="G279" s="191"/>
      <c r="H279" s="200"/>
      <c r="I279" s="199"/>
      <c r="J279" s="195"/>
      <c r="K279" s="188"/>
      <c r="L279" s="189"/>
    </row>
    <row r="280" spans="1:12" ht="16.5">
      <c r="A280" s="191"/>
      <c r="B280" s="191"/>
      <c r="C280" s="191"/>
      <c r="D280" s="191"/>
      <c r="E280" s="191"/>
      <c r="F280" s="191"/>
      <c r="G280" s="191"/>
      <c r="H280" s="200"/>
      <c r="I280" s="199"/>
      <c r="J280" s="195"/>
      <c r="K280" s="188"/>
      <c r="L280" s="189"/>
    </row>
    <row r="281" spans="1:12" ht="16.5">
      <c r="A281" s="191"/>
      <c r="B281" s="191"/>
      <c r="C281" s="191"/>
      <c r="D281" s="191"/>
      <c r="E281" s="191"/>
      <c r="F281" s="191"/>
      <c r="G281" s="191"/>
      <c r="H281" s="200"/>
      <c r="I281" s="199"/>
      <c r="J281" s="195"/>
      <c r="K281" s="188"/>
      <c r="L281" s="189"/>
    </row>
    <row r="282" spans="1:12" ht="16.5">
      <c r="A282" s="191"/>
      <c r="B282" s="191"/>
      <c r="C282" s="191"/>
      <c r="D282" s="191"/>
      <c r="E282" s="191"/>
      <c r="F282" s="191"/>
      <c r="G282" s="191"/>
      <c r="H282" s="200"/>
      <c r="I282" s="199"/>
      <c r="J282" s="195"/>
      <c r="K282" s="188"/>
      <c r="L282" s="189"/>
    </row>
    <row r="283" spans="1:12" ht="16.5">
      <c r="A283" s="191"/>
      <c r="B283" s="191"/>
      <c r="C283" s="191"/>
      <c r="D283" s="191"/>
      <c r="E283" s="191"/>
      <c r="F283" s="191"/>
      <c r="G283" s="191"/>
      <c r="H283" s="200"/>
      <c r="I283" s="199"/>
      <c r="J283" s="195"/>
      <c r="K283" s="188"/>
      <c r="L283" s="189"/>
    </row>
    <row r="284" spans="1:12" ht="16.5">
      <c r="A284" s="191"/>
      <c r="B284" s="191"/>
      <c r="C284" s="191"/>
      <c r="D284" s="191"/>
      <c r="E284" s="191"/>
      <c r="F284" s="191"/>
      <c r="G284" s="191"/>
      <c r="H284" s="200"/>
      <c r="I284" s="199"/>
      <c r="J284" s="195"/>
      <c r="K284" s="188"/>
      <c r="L284" s="189"/>
    </row>
    <row r="285" spans="1:12" ht="16.5">
      <c r="A285" s="191"/>
      <c r="B285" s="191"/>
      <c r="C285" s="191"/>
      <c r="D285" s="191"/>
      <c r="E285" s="191"/>
      <c r="F285" s="191"/>
      <c r="G285" s="191"/>
      <c r="H285" s="200"/>
      <c r="I285" s="199"/>
      <c r="J285" s="195"/>
      <c r="K285" s="188"/>
      <c r="L285" s="189"/>
    </row>
    <row r="286" spans="1:12" ht="16.5">
      <c r="A286" s="191"/>
      <c r="B286" s="191"/>
      <c r="C286" s="191"/>
      <c r="D286" s="191"/>
      <c r="E286" s="191"/>
      <c r="F286" s="191"/>
      <c r="G286" s="191"/>
      <c r="H286" s="200"/>
      <c r="I286" s="199"/>
      <c r="J286" s="195"/>
      <c r="K286" s="188"/>
      <c r="L286" s="189"/>
    </row>
    <row r="287" spans="1:12" ht="16.5">
      <c r="A287" s="191"/>
      <c r="B287" s="191"/>
      <c r="C287" s="191"/>
      <c r="D287" s="191"/>
      <c r="E287" s="191"/>
      <c r="F287" s="191"/>
      <c r="G287" s="191"/>
      <c r="H287" s="200"/>
      <c r="I287" s="199"/>
      <c r="J287" s="195"/>
      <c r="K287" s="188"/>
      <c r="L287" s="189"/>
    </row>
    <row r="288" spans="1:12" ht="18.75">
      <c r="A288" s="40"/>
      <c r="B288" s="40"/>
      <c r="C288" s="40"/>
      <c r="D288" s="40"/>
      <c r="E288" s="40"/>
      <c r="F288" s="40"/>
      <c r="G288" s="191"/>
      <c r="H288" s="202"/>
      <c r="I288" s="204"/>
      <c r="J288" s="195"/>
      <c r="K288" s="188"/>
      <c r="L288" s="189"/>
    </row>
    <row r="289" spans="1:12" ht="18.75">
      <c r="A289" s="40"/>
      <c r="B289" s="40"/>
      <c r="C289" s="40"/>
      <c r="D289" s="40"/>
      <c r="E289" s="40"/>
      <c r="F289" s="40"/>
      <c r="G289" s="191"/>
      <c r="H289" s="202"/>
      <c r="I289" s="204"/>
      <c r="J289" s="195"/>
      <c r="K289" s="188"/>
      <c r="L289" s="189"/>
    </row>
    <row r="290" spans="1:12" ht="18.75">
      <c r="A290" s="40"/>
      <c r="B290" s="40"/>
      <c r="C290" s="40"/>
      <c r="D290" s="40"/>
      <c r="E290" s="40"/>
      <c r="F290" s="40"/>
      <c r="G290" s="40"/>
      <c r="H290" s="202"/>
      <c r="I290" s="204"/>
      <c r="J290" s="195"/>
      <c r="K290" s="188"/>
      <c r="L290" s="189"/>
    </row>
    <row r="291" spans="1:12" ht="18.75">
      <c r="A291" s="40"/>
      <c r="B291" s="40"/>
      <c r="C291" s="40"/>
      <c r="D291" s="40"/>
      <c r="E291" s="40"/>
      <c r="F291" s="40"/>
      <c r="G291" s="40"/>
      <c r="H291" s="202"/>
      <c r="I291" s="204"/>
      <c r="J291" s="195"/>
      <c r="K291" s="188"/>
      <c r="L291" s="189"/>
    </row>
    <row r="292" spans="1:12" ht="18.75">
      <c r="A292" s="4"/>
      <c r="B292" s="4"/>
      <c r="C292" s="4"/>
      <c r="D292" s="4"/>
      <c r="E292" s="4"/>
      <c r="F292" s="4"/>
      <c r="G292" s="4"/>
      <c r="H292" s="5"/>
      <c r="J292" s="195"/>
      <c r="K292" s="188"/>
      <c r="L292" s="189"/>
    </row>
    <row r="293" spans="1:12" ht="18.75">
      <c r="A293" s="4"/>
      <c r="B293" s="4"/>
      <c r="C293" s="4"/>
      <c r="D293" s="4"/>
      <c r="E293" s="4"/>
      <c r="F293" s="4"/>
      <c r="G293" s="4"/>
      <c r="H293" s="5"/>
      <c r="J293" s="195"/>
      <c r="K293" s="188"/>
      <c r="L293" s="189"/>
    </row>
    <row r="294" spans="1:8" ht="18.75">
      <c r="A294" s="4"/>
      <c r="B294" s="4"/>
      <c r="C294" s="4"/>
      <c r="D294" s="4"/>
      <c r="E294" s="4"/>
      <c r="F294" s="4"/>
      <c r="G294" s="4"/>
      <c r="H294" s="5"/>
    </row>
    <row r="295" spans="1:8" ht="18.75">
      <c r="A295" s="4"/>
      <c r="B295" s="4"/>
      <c r="C295" s="4"/>
      <c r="D295" s="4"/>
      <c r="E295" s="4"/>
      <c r="F295" s="4"/>
      <c r="G295" s="4"/>
      <c r="H295" s="5"/>
    </row>
  </sheetData>
  <sheetProtection password="EEDF" sheet="1"/>
  <mergeCells count="14">
    <mergeCell ref="A14:F15"/>
    <mergeCell ref="G14:G15"/>
    <mergeCell ref="H14:I14"/>
    <mergeCell ref="A16:F16"/>
    <mergeCell ref="A11:H11"/>
    <mergeCell ref="A12:H12"/>
    <mergeCell ref="F1:I1"/>
    <mergeCell ref="G2:I2"/>
    <mergeCell ref="G6:I6"/>
    <mergeCell ref="G7:I7"/>
    <mergeCell ref="G8:I8"/>
    <mergeCell ref="G9:I9"/>
    <mergeCell ref="G3:I3"/>
    <mergeCell ref="G4:I4"/>
  </mergeCells>
  <printOptions/>
  <pageMargins left="0.7086614173228347" right="0.7086614173228347" top="0.7480314960629921" bottom="0.7480314960629921" header="0.31496062992125984" footer="0.31496062992125984"/>
  <pageSetup fitToHeight="160" horizontalDpi="600" verticalDpi="600" orientation="portrait" paperSize="9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81"/>
  <sheetViews>
    <sheetView zoomScalePageLayoutView="0" workbookViewId="0" topLeftCell="A2">
      <selection activeCell="R14" sqref="R14"/>
    </sheetView>
  </sheetViews>
  <sheetFormatPr defaultColWidth="8.875" defaultRowHeight="12.75"/>
  <cols>
    <col min="1" max="1" width="60.25390625" style="40" customWidth="1"/>
    <col min="2" max="2" width="6.875" style="40" customWidth="1"/>
    <col min="3" max="3" width="12.00390625" style="41" customWidth="1"/>
    <col min="4" max="4" width="7.375" style="41" customWidth="1"/>
    <col min="5" max="5" width="19.00390625" style="41" hidden="1" customWidth="1"/>
    <col min="6" max="6" width="16.125" style="42" hidden="1" customWidth="1"/>
    <col min="7" max="7" width="18.00390625" style="41" hidden="1" customWidth="1"/>
    <col min="8" max="8" width="16.125" style="42" hidden="1" customWidth="1"/>
    <col min="9" max="9" width="17.875" style="41" customWidth="1"/>
    <col min="10" max="10" width="16.375" style="105" hidden="1" customWidth="1"/>
    <col min="11" max="11" width="14.75390625" style="105" hidden="1" customWidth="1"/>
    <col min="12" max="12" width="14.00390625" style="105" hidden="1" customWidth="1"/>
    <col min="13" max="13" width="10.125" style="105" hidden="1" customWidth="1"/>
    <col min="14" max="14" width="8.875" style="105" hidden="1" customWidth="1"/>
    <col min="15" max="18" width="8.875" style="105" customWidth="1"/>
    <col min="19" max="16384" width="8.875" style="105" customWidth="1"/>
  </cols>
  <sheetData>
    <row r="1" spans="1:9" ht="18.75">
      <c r="A1" s="540" t="s">
        <v>241</v>
      </c>
      <c r="B1" s="540"/>
      <c r="C1" s="540"/>
      <c r="D1" s="540"/>
      <c r="E1" s="540"/>
      <c r="F1" s="540"/>
      <c r="G1" s="540"/>
      <c r="H1" s="541"/>
      <c r="I1" s="541"/>
    </row>
    <row r="2" spans="1:9" ht="18.75">
      <c r="A2" s="540" t="s">
        <v>174</v>
      </c>
      <c r="B2" s="540"/>
      <c r="C2" s="540"/>
      <c r="D2" s="540"/>
      <c r="E2" s="540"/>
      <c r="F2" s="540"/>
      <c r="G2" s="540"/>
      <c r="H2" s="541"/>
      <c r="I2" s="541"/>
    </row>
    <row r="3" spans="1:9" ht="18.75">
      <c r="A3" s="540" t="s">
        <v>171</v>
      </c>
      <c r="B3" s="540"/>
      <c r="C3" s="540"/>
      <c r="D3" s="540"/>
      <c r="E3" s="540"/>
      <c r="F3" s="540"/>
      <c r="G3" s="540"/>
      <c r="H3" s="541"/>
      <c r="I3" s="541"/>
    </row>
    <row r="4" spans="1:9" ht="18.75">
      <c r="A4" s="542" t="s">
        <v>1142</v>
      </c>
      <c r="B4" s="542"/>
      <c r="C4" s="542"/>
      <c r="D4" s="542"/>
      <c r="E4" s="542"/>
      <c r="F4" s="542"/>
      <c r="G4" s="542"/>
      <c r="H4" s="541"/>
      <c r="I4" s="541"/>
    </row>
    <row r="6" spans="1:9" ht="18.75">
      <c r="A6" s="540" t="s">
        <v>241</v>
      </c>
      <c r="B6" s="540"/>
      <c r="C6" s="540"/>
      <c r="D6" s="540"/>
      <c r="E6" s="540"/>
      <c r="F6" s="540"/>
      <c r="G6" s="540"/>
      <c r="H6" s="541"/>
      <c r="I6" s="541"/>
    </row>
    <row r="7" spans="1:9" ht="18.75">
      <c r="A7" s="540" t="s">
        <v>174</v>
      </c>
      <c r="B7" s="540"/>
      <c r="C7" s="540"/>
      <c r="D7" s="540"/>
      <c r="E7" s="540"/>
      <c r="F7" s="540"/>
      <c r="G7" s="540"/>
      <c r="H7" s="541"/>
      <c r="I7" s="541"/>
    </row>
    <row r="8" spans="1:9" ht="18.75">
      <c r="A8" s="540" t="s">
        <v>171</v>
      </c>
      <c r="B8" s="540"/>
      <c r="C8" s="540"/>
      <c r="D8" s="540"/>
      <c r="E8" s="540"/>
      <c r="F8" s="540"/>
      <c r="G8" s="540"/>
      <c r="H8" s="541"/>
      <c r="I8" s="541"/>
    </row>
    <row r="9" spans="1:9" ht="18.75">
      <c r="A9" s="542" t="s">
        <v>844</v>
      </c>
      <c r="B9" s="542"/>
      <c r="C9" s="542"/>
      <c r="D9" s="542"/>
      <c r="E9" s="542"/>
      <c r="F9" s="542"/>
      <c r="G9" s="542"/>
      <c r="H9" s="541"/>
      <c r="I9" s="541"/>
    </row>
    <row r="10" spans="1:9" ht="18.75">
      <c r="A10" s="543"/>
      <c r="B10" s="543"/>
      <c r="C10" s="543"/>
      <c r="D10" s="543"/>
      <c r="E10" s="543"/>
      <c r="F10" s="543"/>
      <c r="G10" s="543"/>
      <c r="H10" s="241"/>
      <c r="I10" s="241"/>
    </row>
    <row r="11" spans="1:9" ht="18.75">
      <c r="A11" s="544" t="s">
        <v>242</v>
      </c>
      <c r="B11" s="544"/>
      <c r="C11" s="545"/>
      <c r="D11" s="545"/>
      <c r="E11" s="545"/>
      <c r="F11" s="545"/>
      <c r="G11" s="545"/>
      <c r="H11" s="243"/>
      <c r="I11" s="243"/>
    </row>
    <row r="12" spans="1:9" ht="18.75">
      <c r="A12" s="544" t="s">
        <v>838</v>
      </c>
      <c r="B12" s="544"/>
      <c r="C12" s="545"/>
      <c r="D12" s="545"/>
      <c r="E12" s="545"/>
      <c r="F12" s="545"/>
      <c r="G12" s="545"/>
      <c r="H12" s="243"/>
      <c r="I12" s="243"/>
    </row>
    <row r="13" spans="1:9" ht="18.75">
      <c r="A13" s="8"/>
      <c r="B13" s="8"/>
      <c r="C13" s="9"/>
      <c r="D13" s="9"/>
      <c r="E13" s="101"/>
      <c r="F13" s="101"/>
      <c r="G13" s="101"/>
      <c r="H13" s="101"/>
      <c r="I13" s="101"/>
    </row>
    <row r="14" spans="1:9" ht="37.5">
      <c r="A14" s="10" t="s">
        <v>243</v>
      </c>
      <c r="B14" s="10" t="s">
        <v>244</v>
      </c>
      <c r="C14" s="11" t="s">
        <v>245</v>
      </c>
      <c r="D14" s="11" t="s">
        <v>246</v>
      </c>
      <c r="E14" s="12" t="s">
        <v>172</v>
      </c>
      <c r="F14" s="437" t="s">
        <v>956</v>
      </c>
      <c r="G14" s="12" t="s">
        <v>172</v>
      </c>
      <c r="H14" s="437" t="s">
        <v>956</v>
      </c>
      <c r="I14" s="12" t="s">
        <v>172</v>
      </c>
    </row>
    <row r="15" spans="1:9" s="112" customFormat="1" ht="11.25">
      <c r="A15" s="110">
        <v>1</v>
      </c>
      <c r="B15" s="110">
        <v>2</v>
      </c>
      <c r="C15" s="110" t="s">
        <v>247</v>
      </c>
      <c r="D15" s="110" t="s">
        <v>248</v>
      </c>
      <c r="E15" s="110">
        <v>5</v>
      </c>
      <c r="F15" s="110">
        <v>6</v>
      </c>
      <c r="G15" s="111">
        <v>7</v>
      </c>
      <c r="H15" s="110">
        <v>6</v>
      </c>
      <c r="I15" s="111">
        <v>7</v>
      </c>
    </row>
    <row r="16" spans="1:9" s="121" customFormat="1" ht="18.75">
      <c r="A16" s="118" t="s">
        <v>249</v>
      </c>
      <c r="B16" s="119"/>
      <c r="C16" s="120"/>
      <c r="D16" s="120"/>
      <c r="E16" s="205">
        <f>E18+E25+E128+E202+E281+E415</f>
        <v>697716.81</v>
      </c>
      <c r="F16" s="206">
        <f>F18+F25+F128+F281+F202+F415</f>
        <v>123112.594</v>
      </c>
      <c r="G16" s="205">
        <f>G25+G128+G202+G281+G415+G18</f>
        <v>820829.4040000001</v>
      </c>
      <c r="H16" s="206">
        <f>H18+H25+H128+H281+H202+H415</f>
        <v>24666.186</v>
      </c>
      <c r="I16" s="205">
        <f>I25+I128+I202+I281+I415+I18</f>
        <v>845495.5900000001</v>
      </c>
    </row>
    <row r="17" spans="1:9" s="121" customFormat="1" ht="18.75">
      <c r="A17" s="14"/>
      <c r="B17" s="15"/>
      <c r="C17" s="16"/>
      <c r="D17" s="16"/>
      <c r="E17" s="207"/>
      <c r="F17" s="208"/>
      <c r="G17" s="207"/>
      <c r="H17" s="208"/>
      <c r="I17" s="207"/>
    </row>
    <row r="18" spans="1:9" s="121" customFormat="1" ht="37.5">
      <c r="A18" s="18" t="s">
        <v>250</v>
      </c>
      <c r="B18" s="232" t="s">
        <v>251</v>
      </c>
      <c r="C18" s="165"/>
      <c r="D18" s="230"/>
      <c r="E18" s="219">
        <f>E20+E22</f>
        <v>1214.963</v>
      </c>
      <c r="F18" s="219">
        <f>F20+F22</f>
        <v>0</v>
      </c>
      <c r="G18" s="219">
        <f>G20+G22</f>
        <v>1214.963</v>
      </c>
      <c r="H18" s="219">
        <f>H20+H22</f>
        <v>0</v>
      </c>
      <c r="I18" s="219">
        <f>I20+I22</f>
        <v>1214.963</v>
      </c>
    </row>
    <row r="19" spans="1:9" s="121" customFormat="1" ht="18.75">
      <c r="A19" s="114" t="s">
        <v>252</v>
      </c>
      <c r="B19" s="161" t="s">
        <v>251</v>
      </c>
      <c r="C19" s="162" t="s">
        <v>253</v>
      </c>
      <c r="D19" s="163"/>
      <c r="E19" s="217">
        <f>E20+E22</f>
        <v>1214.963</v>
      </c>
      <c r="F19" s="217">
        <f>F20+F22</f>
        <v>0</v>
      </c>
      <c r="G19" s="217">
        <f>G20+G22</f>
        <v>1214.963</v>
      </c>
      <c r="H19" s="217">
        <f>H20+H22</f>
        <v>0</v>
      </c>
      <c r="I19" s="217">
        <f>I20+I22</f>
        <v>1214.963</v>
      </c>
    </row>
    <row r="20" spans="1:9" s="121" customFormat="1" ht="18.75">
      <c r="A20" s="22" t="s">
        <v>254</v>
      </c>
      <c r="B20" s="19" t="s">
        <v>251</v>
      </c>
      <c r="C20" s="20" t="s">
        <v>255</v>
      </c>
      <c r="D20" s="21"/>
      <c r="E20" s="209">
        <f>E21</f>
        <v>808.461</v>
      </c>
      <c r="F20" s="209">
        <f>F21</f>
        <v>0</v>
      </c>
      <c r="G20" s="209">
        <f>G21</f>
        <v>808.461</v>
      </c>
      <c r="H20" s="209">
        <f>H21</f>
        <v>0</v>
      </c>
      <c r="I20" s="209">
        <f>I21</f>
        <v>808.461</v>
      </c>
    </row>
    <row r="21" spans="1:9" s="121" customFormat="1" ht="93.75">
      <c r="A21" s="114" t="s">
        <v>256</v>
      </c>
      <c r="B21" s="19" t="s">
        <v>251</v>
      </c>
      <c r="C21" s="20" t="s">
        <v>255</v>
      </c>
      <c r="D21" s="21" t="s">
        <v>257</v>
      </c>
      <c r="E21" s="209">
        <v>808.461</v>
      </c>
      <c r="F21" s="209"/>
      <c r="G21" s="209">
        <f>E21+F21</f>
        <v>808.461</v>
      </c>
      <c r="H21" s="209"/>
      <c r="I21" s="209">
        <f>G21+H21</f>
        <v>808.461</v>
      </c>
    </row>
    <row r="22" spans="1:9" s="121" customFormat="1" ht="56.25">
      <c r="A22" s="114" t="s">
        <v>258</v>
      </c>
      <c r="B22" s="19" t="s">
        <v>251</v>
      </c>
      <c r="C22" s="20" t="s">
        <v>259</v>
      </c>
      <c r="D22" s="21"/>
      <c r="E22" s="209">
        <f>E23+E24</f>
        <v>406.502</v>
      </c>
      <c r="F22" s="209">
        <f>F23+F24</f>
        <v>0</v>
      </c>
      <c r="G22" s="209">
        <f>G23+G24</f>
        <v>406.502</v>
      </c>
      <c r="H22" s="209">
        <f>H23+H24</f>
        <v>0</v>
      </c>
      <c r="I22" s="209">
        <f>I23+I24</f>
        <v>406.502</v>
      </c>
    </row>
    <row r="23" spans="1:9" s="121" customFormat="1" ht="93.75">
      <c r="A23" s="114" t="s">
        <v>256</v>
      </c>
      <c r="B23" s="19" t="s">
        <v>251</v>
      </c>
      <c r="C23" s="20" t="s">
        <v>259</v>
      </c>
      <c r="D23" s="21" t="s">
        <v>257</v>
      </c>
      <c r="E23" s="209">
        <v>375.502</v>
      </c>
      <c r="F23" s="209"/>
      <c r="G23" s="209">
        <f>E23+F23</f>
        <v>375.502</v>
      </c>
      <c r="H23" s="209"/>
      <c r="I23" s="209">
        <f>G23+H23</f>
        <v>375.502</v>
      </c>
    </row>
    <row r="24" spans="1:9" s="121" customFormat="1" ht="37.5">
      <c r="A24" s="114" t="s">
        <v>260</v>
      </c>
      <c r="B24" s="19" t="s">
        <v>251</v>
      </c>
      <c r="C24" s="20" t="s">
        <v>259</v>
      </c>
      <c r="D24" s="21" t="s">
        <v>261</v>
      </c>
      <c r="E24" s="209">
        <v>31</v>
      </c>
      <c r="F24" s="209"/>
      <c r="G24" s="209">
        <f>E24+F24</f>
        <v>31</v>
      </c>
      <c r="H24" s="209"/>
      <c r="I24" s="209">
        <f>G24+H24</f>
        <v>31</v>
      </c>
    </row>
    <row r="25" spans="1:9" s="122" customFormat="1" ht="37.5">
      <c r="A25" s="18" t="s">
        <v>262</v>
      </c>
      <c r="B25" s="230" t="s">
        <v>263</v>
      </c>
      <c r="C25" s="165"/>
      <c r="D25" s="165"/>
      <c r="E25" s="231">
        <f>E26++E54+E68+E93+E108+E87</f>
        <v>45084.038</v>
      </c>
      <c r="F25" s="219">
        <f>F26+F68+F93+F108+F54+F87</f>
        <v>325.3340000000001</v>
      </c>
      <c r="G25" s="231">
        <f>E25+F25</f>
        <v>45409.372</v>
      </c>
      <c r="H25" s="219">
        <f>H26+H68+H93+H108+H54+H87+H50</f>
        <v>5067.3240000000005</v>
      </c>
      <c r="I25" s="231">
        <f>G25+H25</f>
        <v>50476.696</v>
      </c>
    </row>
    <row r="26" spans="1:9" s="122" customFormat="1" ht="37.5">
      <c r="A26" s="18" t="s">
        <v>264</v>
      </c>
      <c r="B26" s="163" t="s">
        <v>263</v>
      </c>
      <c r="C26" s="163" t="s">
        <v>265</v>
      </c>
      <c r="D26" s="162"/>
      <c r="E26" s="216">
        <f>E27+E38+E43</f>
        <v>4843</v>
      </c>
      <c r="F26" s="217">
        <f>F27+F48+F38</f>
        <v>71.43</v>
      </c>
      <c r="G26" s="216">
        <f>G27+G48+G38+G43</f>
        <v>6114.43</v>
      </c>
      <c r="H26" s="217">
        <f>H27+H48+H38</f>
        <v>748.021</v>
      </c>
      <c r="I26" s="216">
        <f>I27+I48+I38+I43</f>
        <v>6862.451</v>
      </c>
    </row>
    <row r="27" spans="1:9" s="122" customFormat="1" ht="39">
      <c r="A27" s="24" t="s">
        <v>266</v>
      </c>
      <c r="B27" s="163" t="s">
        <v>263</v>
      </c>
      <c r="C27" s="163" t="s">
        <v>267</v>
      </c>
      <c r="D27" s="162"/>
      <c r="E27" s="216">
        <f>E28+E30+E32+E34</f>
        <v>2700</v>
      </c>
      <c r="F27" s="216">
        <f>F28+F30+F32+F34</f>
        <v>0</v>
      </c>
      <c r="G27" s="216">
        <f>G28+G30+G32+G34+G36</f>
        <v>2700</v>
      </c>
      <c r="H27" s="216">
        <f>H28+H30+H32+H34+H36</f>
        <v>284.6</v>
      </c>
      <c r="I27" s="216">
        <f>G27+H27</f>
        <v>2984.6</v>
      </c>
    </row>
    <row r="28" spans="1:9" s="122" customFormat="1" ht="75">
      <c r="A28" s="22" t="s">
        <v>268</v>
      </c>
      <c r="B28" s="21" t="s">
        <v>263</v>
      </c>
      <c r="C28" s="21" t="s">
        <v>269</v>
      </c>
      <c r="D28" s="20"/>
      <c r="E28" s="210">
        <f>E29</f>
        <v>2100</v>
      </c>
      <c r="F28" s="209">
        <f>F29</f>
        <v>-300</v>
      </c>
      <c r="G28" s="210">
        <f>G29</f>
        <v>1800</v>
      </c>
      <c r="H28" s="209">
        <f>H29</f>
        <v>0</v>
      </c>
      <c r="I28" s="210">
        <f>I29</f>
        <v>1800</v>
      </c>
    </row>
    <row r="29" spans="1:9" s="122" customFormat="1" ht="18.75">
      <c r="A29" s="114" t="s">
        <v>270</v>
      </c>
      <c r="B29" s="21" t="s">
        <v>263</v>
      </c>
      <c r="C29" s="21" t="s">
        <v>269</v>
      </c>
      <c r="D29" s="21" t="s">
        <v>271</v>
      </c>
      <c r="E29" s="210">
        <v>2100</v>
      </c>
      <c r="F29" s="209">
        <v>-300</v>
      </c>
      <c r="G29" s="210">
        <f>E29+F29</f>
        <v>1800</v>
      </c>
      <c r="H29" s="209"/>
      <c r="I29" s="210">
        <f>G29+H29</f>
        <v>1800</v>
      </c>
    </row>
    <row r="30" spans="1:9" s="122" customFormat="1" ht="75">
      <c r="A30" s="114" t="s">
        <v>272</v>
      </c>
      <c r="B30" s="21" t="s">
        <v>263</v>
      </c>
      <c r="C30" s="21" t="s">
        <v>273</v>
      </c>
      <c r="D30" s="21"/>
      <c r="E30" s="210">
        <f>E31</f>
        <v>200</v>
      </c>
      <c r="F30" s="209">
        <f>F31</f>
        <v>0</v>
      </c>
      <c r="G30" s="210">
        <f>G31</f>
        <v>200</v>
      </c>
      <c r="H30" s="209">
        <f>H31</f>
        <v>0</v>
      </c>
      <c r="I30" s="210">
        <f>I31</f>
        <v>200</v>
      </c>
    </row>
    <row r="31" spans="1:9" s="122" customFormat="1" ht="18.75">
      <c r="A31" s="114" t="s">
        <v>270</v>
      </c>
      <c r="B31" s="21" t="s">
        <v>263</v>
      </c>
      <c r="C31" s="21" t="s">
        <v>273</v>
      </c>
      <c r="D31" s="21" t="s">
        <v>271</v>
      </c>
      <c r="E31" s="210">
        <v>200</v>
      </c>
      <c r="F31" s="209"/>
      <c r="G31" s="210">
        <f>E31+F31</f>
        <v>200</v>
      </c>
      <c r="H31" s="209"/>
      <c r="I31" s="210">
        <f>G31+H31</f>
        <v>200</v>
      </c>
    </row>
    <row r="32" spans="1:9" s="122" customFormat="1" ht="75">
      <c r="A32" s="114" t="s">
        <v>274</v>
      </c>
      <c r="B32" s="21" t="s">
        <v>263</v>
      </c>
      <c r="C32" s="21" t="s">
        <v>275</v>
      </c>
      <c r="D32" s="21"/>
      <c r="E32" s="210">
        <f>E33</f>
        <v>400</v>
      </c>
      <c r="F32" s="209">
        <f>F33</f>
        <v>0</v>
      </c>
      <c r="G32" s="210">
        <f>G33</f>
        <v>400</v>
      </c>
      <c r="H32" s="209">
        <f>H33</f>
        <v>0</v>
      </c>
      <c r="I32" s="210">
        <f>I33</f>
        <v>400</v>
      </c>
    </row>
    <row r="33" spans="1:9" s="122" customFormat="1" ht="18.75">
      <c r="A33" s="114" t="s">
        <v>270</v>
      </c>
      <c r="B33" s="21" t="s">
        <v>263</v>
      </c>
      <c r="C33" s="21" t="s">
        <v>275</v>
      </c>
      <c r="D33" s="21" t="s">
        <v>271</v>
      </c>
      <c r="E33" s="210">
        <v>400</v>
      </c>
      <c r="F33" s="209"/>
      <c r="G33" s="210">
        <f>E33+F33</f>
        <v>400</v>
      </c>
      <c r="H33" s="209"/>
      <c r="I33" s="210">
        <f aca="true" t="shared" si="0" ref="I33:I38">G33+H33</f>
        <v>400</v>
      </c>
    </row>
    <row r="34" spans="1:9" s="122" customFormat="1" ht="37.5">
      <c r="A34" s="114" t="s">
        <v>954</v>
      </c>
      <c r="B34" s="21" t="s">
        <v>263</v>
      </c>
      <c r="C34" s="21" t="s">
        <v>866</v>
      </c>
      <c r="D34" s="21"/>
      <c r="E34" s="210">
        <f>E35</f>
        <v>0</v>
      </c>
      <c r="F34" s="209">
        <f>F35</f>
        <v>300</v>
      </c>
      <c r="G34" s="210">
        <f>E34+F34</f>
        <v>300</v>
      </c>
      <c r="H34" s="209">
        <f>H35</f>
        <v>0</v>
      </c>
      <c r="I34" s="210">
        <f t="shared" si="0"/>
        <v>300</v>
      </c>
    </row>
    <row r="35" spans="1:9" s="122" customFormat="1" ht="18.75">
      <c r="A35" s="114" t="s">
        <v>270</v>
      </c>
      <c r="B35" s="21" t="s">
        <v>263</v>
      </c>
      <c r="C35" s="21" t="s">
        <v>866</v>
      </c>
      <c r="D35" s="21" t="s">
        <v>271</v>
      </c>
      <c r="E35" s="210"/>
      <c r="F35" s="209">
        <v>300</v>
      </c>
      <c r="G35" s="210">
        <f>E35+F35</f>
        <v>300</v>
      </c>
      <c r="H35" s="209"/>
      <c r="I35" s="210">
        <f t="shared" si="0"/>
        <v>300</v>
      </c>
    </row>
    <row r="36" spans="1:9" s="122" customFormat="1" ht="37.5">
      <c r="A36" s="114" t="s">
        <v>965</v>
      </c>
      <c r="B36" s="21" t="s">
        <v>263</v>
      </c>
      <c r="C36" s="21" t="s">
        <v>966</v>
      </c>
      <c r="D36" s="21"/>
      <c r="E36" s="210"/>
      <c r="F36" s="209"/>
      <c r="G36" s="210">
        <f>G37</f>
        <v>0</v>
      </c>
      <c r="H36" s="218">
        <f>H37</f>
        <v>284.6</v>
      </c>
      <c r="I36" s="210">
        <f t="shared" si="0"/>
        <v>284.6</v>
      </c>
    </row>
    <row r="37" spans="1:9" s="122" customFormat="1" ht="18.75">
      <c r="A37" s="114" t="s">
        <v>270</v>
      </c>
      <c r="B37" s="21" t="s">
        <v>263</v>
      </c>
      <c r="C37" s="21" t="s">
        <v>966</v>
      </c>
      <c r="D37" s="21" t="s">
        <v>271</v>
      </c>
      <c r="E37" s="210"/>
      <c r="F37" s="209"/>
      <c r="G37" s="210"/>
      <c r="H37" s="209">
        <v>284.6</v>
      </c>
      <c r="I37" s="210">
        <f t="shared" si="0"/>
        <v>284.6</v>
      </c>
    </row>
    <row r="38" spans="1:9" s="122" customFormat="1" ht="58.5">
      <c r="A38" s="123" t="s">
        <v>276</v>
      </c>
      <c r="B38" s="161" t="s">
        <v>263</v>
      </c>
      <c r="C38" s="161" t="s">
        <v>277</v>
      </c>
      <c r="D38" s="215"/>
      <c r="E38" s="216">
        <f>E39</f>
        <v>0</v>
      </c>
      <c r="F38" s="216">
        <f>F39</f>
        <v>71.43</v>
      </c>
      <c r="G38" s="216">
        <f>E38+F38</f>
        <v>71.43</v>
      </c>
      <c r="H38" s="216">
        <f>H39+H41</f>
        <v>463.421</v>
      </c>
      <c r="I38" s="216">
        <f t="shared" si="0"/>
        <v>534.851</v>
      </c>
    </row>
    <row r="39" spans="1:9" s="122" customFormat="1" ht="56.25">
      <c r="A39" s="114" t="s">
        <v>855</v>
      </c>
      <c r="B39" s="19" t="s">
        <v>263</v>
      </c>
      <c r="C39" s="19" t="s">
        <v>828</v>
      </c>
      <c r="D39" s="114"/>
      <c r="E39" s="210">
        <f>E40</f>
        <v>0</v>
      </c>
      <c r="F39" s="210">
        <f>F40</f>
        <v>71.43</v>
      </c>
      <c r="G39" s="210">
        <f>G40</f>
        <v>71.43</v>
      </c>
      <c r="H39" s="210">
        <f>H40</f>
        <v>0</v>
      </c>
      <c r="I39" s="210">
        <f>I40</f>
        <v>71.43</v>
      </c>
    </row>
    <row r="40" spans="1:9" s="122" customFormat="1" ht="18.75">
      <c r="A40" s="114" t="s">
        <v>270</v>
      </c>
      <c r="B40" s="19" t="s">
        <v>263</v>
      </c>
      <c r="C40" s="19" t="s">
        <v>828</v>
      </c>
      <c r="D40" s="114" t="s">
        <v>271</v>
      </c>
      <c r="E40" s="210">
        <v>0</v>
      </c>
      <c r="F40" s="210">
        <v>71.43</v>
      </c>
      <c r="G40" s="210">
        <f>E40+F40</f>
        <v>71.43</v>
      </c>
      <c r="H40" s="210"/>
      <c r="I40" s="210">
        <f>G40+H40</f>
        <v>71.43</v>
      </c>
    </row>
    <row r="41" spans="1:9" s="122" customFormat="1" ht="37.5">
      <c r="A41" s="237" t="s">
        <v>964</v>
      </c>
      <c r="B41" s="19" t="s">
        <v>263</v>
      </c>
      <c r="C41" s="19" t="s">
        <v>967</v>
      </c>
      <c r="D41" s="114"/>
      <c r="E41" s="210"/>
      <c r="F41" s="210"/>
      <c r="G41" s="210">
        <f>G42</f>
        <v>0</v>
      </c>
      <c r="H41" s="210">
        <f>H42</f>
        <v>463.421</v>
      </c>
      <c r="I41" s="210">
        <f>G41+H41</f>
        <v>463.421</v>
      </c>
    </row>
    <row r="42" spans="1:9" s="122" customFormat="1" ht="18.75">
      <c r="A42" s="114" t="s">
        <v>270</v>
      </c>
      <c r="B42" s="19" t="s">
        <v>263</v>
      </c>
      <c r="C42" s="19" t="s">
        <v>967</v>
      </c>
      <c r="D42" s="114" t="s">
        <v>271</v>
      </c>
      <c r="E42" s="210"/>
      <c r="F42" s="210"/>
      <c r="G42" s="210"/>
      <c r="H42" s="210">
        <v>463.421</v>
      </c>
      <c r="I42" s="210">
        <f>G42+H42</f>
        <v>463.421</v>
      </c>
    </row>
    <row r="43" spans="1:9" s="122" customFormat="1" ht="19.5">
      <c r="A43" s="123" t="s">
        <v>279</v>
      </c>
      <c r="B43" s="161" t="s">
        <v>263</v>
      </c>
      <c r="C43" s="161" t="s">
        <v>280</v>
      </c>
      <c r="D43" s="215"/>
      <c r="E43" s="216">
        <f>E48+E44+E46</f>
        <v>2143</v>
      </c>
      <c r="F43" s="216">
        <f>F48</f>
        <v>0</v>
      </c>
      <c r="G43" s="216">
        <f>G48+G44+G46</f>
        <v>2143</v>
      </c>
      <c r="H43" s="216">
        <f>H48</f>
        <v>0</v>
      </c>
      <c r="I43" s="216">
        <f>I48+I44+I46</f>
        <v>2143</v>
      </c>
    </row>
    <row r="44" spans="1:9" s="122" customFormat="1" ht="56.25">
      <c r="A44" s="214" t="s">
        <v>800</v>
      </c>
      <c r="B44" s="19" t="s">
        <v>263</v>
      </c>
      <c r="C44" s="19" t="s">
        <v>802</v>
      </c>
      <c r="D44" s="114"/>
      <c r="E44" s="210">
        <f>E45</f>
        <v>830</v>
      </c>
      <c r="F44" s="210"/>
      <c r="G44" s="210">
        <f>E44+F44</f>
        <v>830</v>
      </c>
      <c r="H44" s="210"/>
      <c r="I44" s="210">
        <f>G44+H44</f>
        <v>830</v>
      </c>
    </row>
    <row r="45" spans="1:9" s="122" customFormat="1" ht="37.5">
      <c r="A45" s="114" t="s">
        <v>260</v>
      </c>
      <c r="B45" s="19" t="s">
        <v>263</v>
      </c>
      <c r="C45" s="19" t="s">
        <v>802</v>
      </c>
      <c r="D45" s="114" t="s">
        <v>261</v>
      </c>
      <c r="E45" s="210">
        <v>830</v>
      </c>
      <c r="F45" s="210"/>
      <c r="G45" s="210">
        <f>E45+F45</f>
        <v>830</v>
      </c>
      <c r="H45" s="210"/>
      <c r="I45" s="210">
        <f>G45+H45</f>
        <v>830</v>
      </c>
    </row>
    <row r="46" spans="1:9" s="122" customFormat="1" ht="37.5">
      <c r="A46" s="214" t="s">
        <v>801</v>
      </c>
      <c r="B46" s="19" t="s">
        <v>263</v>
      </c>
      <c r="C46" s="19" t="s">
        <v>799</v>
      </c>
      <c r="D46" s="114"/>
      <c r="E46" s="210">
        <f>E47</f>
        <v>113</v>
      </c>
      <c r="F46" s="210"/>
      <c r="G46" s="210">
        <f>E46+F46</f>
        <v>113</v>
      </c>
      <c r="H46" s="210"/>
      <c r="I46" s="210">
        <f>G46+H46</f>
        <v>113</v>
      </c>
    </row>
    <row r="47" spans="1:9" s="122" customFormat="1" ht="37.5">
      <c r="A47" s="114" t="s">
        <v>260</v>
      </c>
      <c r="B47" s="19" t="s">
        <v>263</v>
      </c>
      <c r="C47" s="19" t="s">
        <v>799</v>
      </c>
      <c r="D47" s="114" t="s">
        <v>261</v>
      </c>
      <c r="E47" s="210">
        <v>113</v>
      </c>
      <c r="F47" s="210"/>
      <c r="G47" s="210">
        <f>E47+F47</f>
        <v>113</v>
      </c>
      <c r="H47" s="210"/>
      <c r="I47" s="210">
        <f>G47+H47</f>
        <v>113</v>
      </c>
    </row>
    <row r="48" spans="1:9" s="122" customFormat="1" ht="93.75">
      <c r="A48" s="114" t="s">
        <v>281</v>
      </c>
      <c r="B48" s="19" t="s">
        <v>263</v>
      </c>
      <c r="C48" s="19" t="s">
        <v>282</v>
      </c>
      <c r="D48" s="19"/>
      <c r="E48" s="210">
        <f>E49</f>
        <v>1200</v>
      </c>
      <c r="F48" s="210">
        <f>F49</f>
        <v>0</v>
      </c>
      <c r="G48" s="210">
        <f>G49</f>
        <v>1200</v>
      </c>
      <c r="H48" s="210">
        <f>H49</f>
        <v>0</v>
      </c>
      <c r="I48" s="210">
        <f>I49</f>
        <v>1200</v>
      </c>
    </row>
    <row r="49" spans="1:9" s="122" customFormat="1" ht="18.75">
      <c r="A49" s="114" t="s">
        <v>270</v>
      </c>
      <c r="B49" s="19" t="s">
        <v>263</v>
      </c>
      <c r="C49" s="19" t="s">
        <v>282</v>
      </c>
      <c r="D49" s="19" t="s">
        <v>271</v>
      </c>
      <c r="E49" s="210">
        <v>1200</v>
      </c>
      <c r="F49" s="210"/>
      <c r="G49" s="210">
        <f>E49+F49</f>
        <v>1200</v>
      </c>
      <c r="H49" s="210"/>
      <c r="I49" s="210">
        <f>G49+H49</f>
        <v>1200</v>
      </c>
    </row>
    <row r="50" spans="1:9" s="122" customFormat="1" ht="75">
      <c r="A50" s="18" t="s">
        <v>283</v>
      </c>
      <c r="B50" s="163" t="s">
        <v>263</v>
      </c>
      <c r="C50" s="163" t="s">
        <v>284</v>
      </c>
      <c r="D50" s="19"/>
      <c r="E50" s="210"/>
      <c r="F50" s="210"/>
      <c r="G50" s="210">
        <f>G51</f>
        <v>0</v>
      </c>
      <c r="H50" s="210">
        <f>H51</f>
        <v>856.608</v>
      </c>
      <c r="I50" s="210">
        <f>G50+H50</f>
        <v>856.608</v>
      </c>
    </row>
    <row r="51" spans="1:9" s="122" customFormat="1" ht="58.5">
      <c r="A51" s="123" t="s">
        <v>285</v>
      </c>
      <c r="B51" s="19" t="s">
        <v>263</v>
      </c>
      <c r="C51" s="19" t="s">
        <v>286</v>
      </c>
      <c r="D51" s="19"/>
      <c r="E51" s="210"/>
      <c r="F51" s="210"/>
      <c r="G51" s="210">
        <v>0</v>
      </c>
      <c r="H51" s="210">
        <f>H52</f>
        <v>856.608</v>
      </c>
      <c r="I51" s="210">
        <f>G51+H51</f>
        <v>856.608</v>
      </c>
    </row>
    <row r="52" spans="1:9" s="122" customFormat="1" ht="18.75">
      <c r="A52" s="64" t="s">
        <v>615</v>
      </c>
      <c r="B52" s="19" t="s">
        <v>263</v>
      </c>
      <c r="C52" s="19" t="s">
        <v>616</v>
      </c>
      <c r="D52" s="19"/>
      <c r="E52" s="210"/>
      <c r="F52" s="210"/>
      <c r="G52" s="210">
        <v>0</v>
      </c>
      <c r="H52" s="210">
        <f>H53</f>
        <v>856.608</v>
      </c>
      <c r="I52" s="210">
        <f>G52+H52</f>
        <v>856.608</v>
      </c>
    </row>
    <row r="53" spans="1:9" s="122" customFormat="1" ht="37.5">
      <c r="A53" s="114" t="s">
        <v>260</v>
      </c>
      <c r="B53" s="19" t="s">
        <v>263</v>
      </c>
      <c r="C53" s="19" t="s">
        <v>616</v>
      </c>
      <c r="D53" s="19" t="s">
        <v>261</v>
      </c>
      <c r="E53" s="210"/>
      <c r="F53" s="210"/>
      <c r="G53" s="210">
        <v>0</v>
      </c>
      <c r="H53" s="438">
        <v>856.608</v>
      </c>
      <c r="I53" s="210">
        <f>G53+H53</f>
        <v>856.608</v>
      </c>
    </row>
    <row r="54" spans="1:9" s="122" customFormat="1" ht="56.25">
      <c r="A54" s="124" t="s">
        <v>291</v>
      </c>
      <c r="B54" s="161" t="s">
        <v>263</v>
      </c>
      <c r="C54" s="163" t="s">
        <v>292</v>
      </c>
      <c r="D54" s="163"/>
      <c r="E54" s="217">
        <f>E55+E58+E63</f>
        <v>600</v>
      </c>
      <c r="F54" s="217">
        <f>F55+F58+F63</f>
        <v>0</v>
      </c>
      <c r="G54" s="217">
        <f>G55+G58+G63</f>
        <v>600</v>
      </c>
      <c r="H54" s="217">
        <f>H55+H58+H63</f>
        <v>0</v>
      </c>
      <c r="I54" s="217">
        <f>I55+I58+I63</f>
        <v>600</v>
      </c>
    </row>
    <row r="55" spans="1:9" s="122" customFormat="1" ht="39">
      <c r="A55" s="123" t="s">
        <v>293</v>
      </c>
      <c r="B55" s="161" t="s">
        <v>263</v>
      </c>
      <c r="C55" s="163" t="s">
        <v>294</v>
      </c>
      <c r="D55" s="163"/>
      <c r="E55" s="217">
        <f aca="true" t="shared" si="1" ref="E55:I56">E56</f>
        <v>0</v>
      </c>
      <c r="F55" s="217">
        <f t="shared" si="1"/>
        <v>0</v>
      </c>
      <c r="G55" s="217">
        <f t="shared" si="1"/>
        <v>0</v>
      </c>
      <c r="H55" s="217">
        <f t="shared" si="1"/>
        <v>0</v>
      </c>
      <c r="I55" s="217">
        <f t="shared" si="1"/>
        <v>0</v>
      </c>
    </row>
    <row r="56" spans="1:9" s="122" customFormat="1" ht="56.25">
      <c r="A56" s="114" t="s">
        <v>295</v>
      </c>
      <c r="B56" s="161" t="s">
        <v>263</v>
      </c>
      <c r="C56" s="163" t="s">
        <v>296</v>
      </c>
      <c r="D56" s="163"/>
      <c r="E56" s="217">
        <f t="shared" si="1"/>
        <v>0</v>
      </c>
      <c r="F56" s="217">
        <f t="shared" si="1"/>
        <v>0</v>
      </c>
      <c r="G56" s="217">
        <f t="shared" si="1"/>
        <v>0</v>
      </c>
      <c r="H56" s="217">
        <f t="shared" si="1"/>
        <v>0</v>
      </c>
      <c r="I56" s="217">
        <f t="shared" si="1"/>
        <v>0</v>
      </c>
    </row>
    <row r="57" spans="1:9" s="122" customFormat="1" ht="37.5">
      <c r="A57" s="114" t="s">
        <v>260</v>
      </c>
      <c r="B57" s="161" t="s">
        <v>263</v>
      </c>
      <c r="C57" s="163" t="s">
        <v>296</v>
      </c>
      <c r="D57" s="163" t="s">
        <v>261</v>
      </c>
      <c r="E57" s="217">
        <v>0</v>
      </c>
      <c r="F57" s="217">
        <v>0</v>
      </c>
      <c r="G57" s="217">
        <f>E57+F57</f>
        <v>0</v>
      </c>
      <c r="H57" s="217">
        <v>0</v>
      </c>
      <c r="I57" s="217">
        <f>G57+H57</f>
        <v>0</v>
      </c>
    </row>
    <row r="58" spans="1:9" s="122" customFormat="1" ht="39">
      <c r="A58" s="123" t="s">
        <v>297</v>
      </c>
      <c r="B58" s="161" t="s">
        <v>263</v>
      </c>
      <c r="C58" s="163" t="s">
        <v>298</v>
      </c>
      <c r="D58" s="163"/>
      <c r="E58" s="217">
        <f>E59+E61</f>
        <v>300</v>
      </c>
      <c r="F58" s="217">
        <f>F59+F61</f>
        <v>-128</v>
      </c>
      <c r="G58" s="217">
        <f>E58+F58</f>
        <v>172</v>
      </c>
      <c r="H58" s="217">
        <f>H59+H61</f>
        <v>0</v>
      </c>
      <c r="I58" s="217">
        <f>G58+H58</f>
        <v>172</v>
      </c>
    </row>
    <row r="59" spans="1:9" s="122" customFormat="1" ht="56.25">
      <c r="A59" s="114" t="s">
        <v>299</v>
      </c>
      <c r="B59" s="19" t="s">
        <v>263</v>
      </c>
      <c r="C59" s="21" t="s">
        <v>300</v>
      </c>
      <c r="D59" s="21"/>
      <c r="E59" s="209">
        <f>E60</f>
        <v>0</v>
      </c>
      <c r="F59" s="209">
        <f>F60</f>
        <v>0</v>
      </c>
      <c r="G59" s="209">
        <f>G60</f>
        <v>0</v>
      </c>
      <c r="H59" s="209">
        <f>H60</f>
        <v>0</v>
      </c>
      <c r="I59" s="209">
        <f>I60</f>
        <v>0</v>
      </c>
    </row>
    <row r="60" spans="1:9" s="122" customFormat="1" ht="37.5">
      <c r="A60" s="114" t="s">
        <v>260</v>
      </c>
      <c r="B60" s="19" t="s">
        <v>263</v>
      </c>
      <c r="C60" s="21" t="s">
        <v>300</v>
      </c>
      <c r="D60" s="21" t="s">
        <v>261</v>
      </c>
      <c r="E60" s="209"/>
      <c r="F60" s="209">
        <v>0</v>
      </c>
      <c r="G60" s="209">
        <f>E60+F60</f>
        <v>0</v>
      </c>
      <c r="H60" s="209">
        <v>0</v>
      </c>
      <c r="I60" s="209">
        <f>G60+H60</f>
        <v>0</v>
      </c>
    </row>
    <row r="61" spans="1:9" s="122" customFormat="1" ht="75">
      <c r="A61" s="114" t="s">
        <v>301</v>
      </c>
      <c r="B61" s="19" t="s">
        <v>263</v>
      </c>
      <c r="C61" s="21" t="s">
        <v>302</v>
      </c>
      <c r="D61" s="21"/>
      <c r="E61" s="209">
        <f>E62</f>
        <v>300</v>
      </c>
      <c r="F61" s="209">
        <f>F62</f>
        <v>-128</v>
      </c>
      <c r="G61" s="209">
        <f>G62</f>
        <v>172</v>
      </c>
      <c r="H61" s="209">
        <f>H62</f>
        <v>0</v>
      </c>
      <c r="I61" s="209">
        <f>I62</f>
        <v>172</v>
      </c>
    </row>
    <row r="62" spans="1:9" s="122" customFormat="1" ht="37.5">
      <c r="A62" s="114" t="s">
        <v>260</v>
      </c>
      <c r="B62" s="19" t="s">
        <v>263</v>
      </c>
      <c r="C62" s="21" t="s">
        <v>302</v>
      </c>
      <c r="D62" s="21" t="s">
        <v>261</v>
      </c>
      <c r="E62" s="209">
        <v>300</v>
      </c>
      <c r="F62" s="209">
        <v>-128</v>
      </c>
      <c r="G62" s="209">
        <f>E62+F62</f>
        <v>172</v>
      </c>
      <c r="H62" s="209"/>
      <c r="I62" s="209">
        <f>G62+H62</f>
        <v>172</v>
      </c>
    </row>
    <row r="63" spans="1:9" s="121" customFormat="1" ht="39">
      <c r="A63" s="123" t="s">
        <v>303</v>
      </c>
      <c r="B63" s="161" t="s">
        <v>263</v>
      </c>
      <c r="C63" s="163" t="s">
        <v>304</v>
      </c>
      <c r="D63" s="163"/>
      <c r="E63" s="217">
        <f>E64</f>
        <v>300</v>
      </c>
      <c r="F63" s="217">
        <f>F64</f>
        <v>128</v>
      </c>
      <c r="G63" s="217">
        <f>G64</f>
        <v>428</v>
      </c>
      <c r="H63" s="217">
        <f>H64</f>
        <v>0</v>
      </c>
      <c r="I63" s="217">
        <f>I64</f>
        <v>428</v>
      </c>
    </row>
    <row r="64" spans="1:9" s="121" customFormat="1" ht="56.25">
      <c r="A64" s="114" t="s">
        <v>305</v>
      </c>
      <c r="B64" s="19" t="s">
        <v>263</v>
      </c>
      <c r="C64" s="21" t="s">
        <v>306</v>
      </c>
      <c r="D64" s="21"/>
      <c r="E64" s="209">
        <f>E66+E65+E67</f>
        <v>300</v>
      </c>
      <c r="F64" s="209">
        <f>F66+F65+F67</f>
        <v>128</v>
      </c>
      <c r="G64" s="209">
        <f>E64+F64</f>
        <v>428</v>
      </c>
      <c r="H64" s="209">
        <f>H66+H65+H67</f>
        <v>0</v>
      </c>
      <c r="I64" s="209">
        <f>G64+H64</f>
        <v>428</v>
      </c>
    </row>
    <row r="65" spans="1:9" s="121" customFormat="1" ht="93.75">
      <c r="A65" s="114" t="s">
        <v>256</v>
      </c>
      <c r="B65" s="19" t="s">
        <v>263</v>
      </c>
      <c r="C65" s="21" t="s">
        <v>306</v>
      </c>
      <c r="D65" s="21" t="s">
        <v>257</v>
      </c>
      <c r="E65" s="209">
        <v>27</v>
      </c>
      <c r="F65" s="209">
        <v>14</v>
      </c>
      <c r="G65" s="209">
        <f>E65+F65</f>
        <v>41</v>
      </c>
      <c r="H65" s="209"/>
      <c r="I65" s="209">
        <f>G65+H65</f>
        <v>41</v>
      </c>
    </row>
    <row r="66" spans="1:9" s="121" customFormat="1" ht="37.5">
      <c r="A66" s="114" t="s">
        <v>260</v>
      </c>
      <c r="B66" s="19" t="s">
        <v>263</v>
      </c>
      <c r="C66" s="21" t="s">
        <v>306</v>
      </c>
      <c r="D66" s="21" t="s">
        <v>261</v>
      </c>
      <c r="E66" s="209">
        <v>93</v>
      </c>
      <c r="F66" s="209">
        <v>-30</v>
      </c>
      <c r="G66" s="209">
        <f>E66+F66</f>
        <v>63</v>
      </c>
      <c r="H66" s="209"/>
      <c r="I66" s="209">
        <f>G66+H66</f>
        <v>63</v>
      </c>
    </row>
    <row r="67" spans="1:9" s="121" customFormat="1" ht="37.5">
      <c r="A67" s="114" t="s">
        <v>307</v>
      </c>
      <c r="B67" s="19" t="s">
        <v>263</v>
      </c>
      <c r="C67" s="21" t="s">
        <v>306</v>
      </c>
      <c r="D67" s="21" t="s">
        <v>308</v>
      </c>
      <c r="E67" s="209">
        <v>180</v>
      </c>
      <c r="F67" s="209">
        <v>144</v>
      </c>
      <c r="G67" s="209">
        <f>E67+F67</f>
        <v>324</v>
      </c>
      <c r="H67" s="209"/>
      <c r="I67" s="209">
        <f>G67+H67</f>
        <v>324</v>
      </c>
    </row>
    <row r="68" spans="1:9" s="121" customFormat="1" ht="56.25">
      <c r="A68" s="18" t="s">
        <v>309</v>
      </c>
      <c r="B68" s="161" t="s">
        <v>263</v>
      </c>
      <c r="C68" s="163" t="s">
        <v>310</v>
      </c>
      <c r="D68" s="163"/>
      <c r="E68" s="217">
        <f>E69+E74+E79+E82</f>
        <v>30037.242000000002</v>
      </c>
      <c r="F68" s="217">
        <f>F69+F74+F79+F82</f>
        <v>653.94</v>
      </c>
      <c r="G68" s="217">
        <f>G69+G74+G79+G82+G77</f>
        <v>30691.182</v>
      </c>
      <c r="H68" s="217">
        <f>H69+H74+H79+H82</f>
        <v>1294.853</v>
      </c>
      <c r="I68" s="217">
        <f>I69+I74+I79+I82+I77</f>
        <v>31986.035</v>
      </c>
    </row>
    <row r="69" spans="1:9" s="121" customFormat="1" ht="78">
      <c r="A69" s="24" t="s">
        <v>311</v>
      </c>
      <c r="B69" s="161" t="s">
        <v>263</v>
      </c>
      <c r="C69" s="163" t="s">
        <v>312</v>
      </c>
      <c r="D69" s="163"/>
      <c r="E69" s="217">
        <f>E70+E72</f>
        <v>10</v>
      </c>
      <c r="F69" s="217">
        <f>F70</f>
        <v>0</v>
      </c>
      <c r="G69" s="217">
        <f>G70+G72</f>
        <v>10</v>
      </c>
      <c r="H69" s="217">
        <f>H70</f>
        <v>0</v>
      </c>
      <c r="I69" s="217">
        <f>I70+I72</f>
        <v>10</v>
      </c>
    </row>
    <row r="70" spans="1:9" s="121" customFormat="1" ht="18.75">
      <c r="A70" s="22" t="s">
        <v>313</v>
      </c>
      <c r="B70" s="19" t="s">
        <v>263</v>
      </c>
      <c r="C70" s="21" t="s">
        <v>314</v>
      </c>
      <c r="D70" s="21"/>
      <c r="E70" s="209">
        <f>E71</f>
        <v>5</v>
      </c>
      <c r="F70" s="209">
        <f>F71</f>
        <v>0</v>
      </c>
      <c r="G70" s="209">
        <f>G71</f>
        <v>5</v>
      </c>
      <c r="H70" s="209">
        <f>H71</f>
        <v>0</v>
      </c>
      <c r="I70" s="209">
        <f>I71</f>
        <v>5</v>
      </c>
    </row>
    <row r="71" spans="1:9" s="121" customFormat="1" ht="37.5">
      <c r="A71" s="114" t="s">
        <v>260</v>
      </c>
      <c r="B71" s="19" t="s">
        <v>263</v>
      </c>
      <c r="C71" s="21" t="s">
        <v>314</v>
      </c>
      <c r="D71" s="21" t="s">
        <v>261</v>
      </c>
      <c r="E71" s="209">
        <v>5</v>
      </c>
      <c r="F71" s="209">
        <v>0</v>
      </c>
      <c r="G71" s="209">
        <f>E71+F71</f>
        <v>5</v>
      </c>
      <c r="H71" s="209">
        <v>0</v>
      </c>
      <c r="I71" s="209">
        <f>G71+H71</f>
        <v>5</v>
      </c>
    </row>
    <row r="72" spans="1:9" s="121" customFormat="1" ht="37.5">
      <c r="A72" s="114" t="s">
        <v>315</v>
      </c>
      <c r="B72" s="19" t="s">
        <v>263</v>
      </c>
      <c r="C72" s="21" t="s">
        <v>316</v>
      </c>
      <c r="D72" s="21"/>
      <c r="E72" s="209">
        <f>E73</f>
        <v>5</v>
      </c>
      <c r="F72" s="209">
        <f>F73</f>
        <v>0</v>
      </c>
      <c r="G72" s="209">
        <f>G73</f>
        <v>5</v>
      </c>
      <c r="H72" s="209">
        <f>H73</f>
        <v>0</v>
      </c>
      <c r="I72" s="209">
        <f>I73</f>
        <v>5</v>
      </c>
    </row>
    <row r="73" spans="1:9" s="121" customFormat="1" ht="37.5">
      <c r="A73" s="114" t="s">
        <v>260</v>
      </c>
      <c r="B73" s="19" t="s">
        <v>263</v>
      </c>
      <c r="C73" s="21" t="s">
        <v>316</v>
      </c>
      <c r="D73" s="21" t="s">
        <v>261</v>
      </c>
      <c r="E73" s="209">
        <v>5</v>
      </c>
      <c r="F73" s="209">
        <v>0</v>
      </c>
      <c r="G73" s="209">
        <f>E73+F73</f>
        <v>5</v>
      </c>
      <c r="H73" s="209">
        <v>0</v>
      </c>
      <c r="I73" s="209">
        <f>G73+H73</f>
        <v>5</v>
      </c>
    </row>
    <row r="74" spans="1:9" s="121" customFormat="1" ht="58.5">
      <c r="A74" s="123" t="s">
        <v>317</v>
      </c>
      <c r="B74" s="161" t="s">
        <v>263</v>
      </c>
      <c r="C74" s="163" t="s">
        <v>318</v>
      </c>
      <c r="D74" s="163"/>
      <c r="E74" s="217">
        <f>E75+E77</f>
        <v>2349.7</v>
      </c>
      <c r="F74" s="217">
        <f>F75+F77</f>
        <v>0</v>
      </c>
      <c r="G74" s="217">
        <f aca="true" t="shared" si="2" ref="E74:I75">G75</f>
        <v>10</v>
      </c>
      <c r="H74" s="217">
        <f>H75+H77</f>
        <v>0</v>
      </c>
      <c r="I74" s="217">
        <f t="shared" si="2"/>
        <v>10</v>
      </c>
    </row>
    <row r="75" spans="1:9" s="121" customFormat="1" ht="37.5">
      <c r="A75" s="22" t="s">
        <v>319</v>
      </c>
      <c r="B75" s="19" t="s">
        <v>320</v>
      </c>
      <c r="C75" s="21" t="s">
        <v>321</v>
      </c>
      <c r="D75" s="21"/>
      <c r="E75" s="209">
        <f t="shared" si="2"/>
        <v>10</v>
      </c>
      <c r="F75" s="209">
        <f t="shared" si="2"/>
        <v>0</v>
      </c>
      <c r="G75" s="209">
        <f t="shared" si="2"/>
        <v>10</v>
      </c>
      <c r="H75" s="209">
        <f t="shared" si="2"/>
        <v>0</v>
      </c>
      <c r="I75" s="209">
        <f t="shared" si="2"/>
        <v>10</v>
      </c>
    </row>
    <row r="76" spans="1:9" s="121" customFormat="1" ht="37.5">
      <c r="A76" s="114" t="s">
        <v>260</v>
      </c>
      <c r="B76" s="19" t="s">
        <v>320</v>
      </c>
      <c r="C76" s="21" t="s">
        <v>321</v>
      </c>
      <c r="D76" s="21" t="s">
        <v>261</v>
      </c>
      <c r="E76" s="209">
        <v>10</v>
      </c>
      <c r="F76" s="209">
        <v>0</v>
      </c>
      <c r="G76" s="209">
        <f>E76+F76</f>
        <v>10</v>
      </c>
      <c r="H76" s="209">
        <v>0</v>
      </c>
      <c r="I76" s="209">
        <f>G76+H76</f>
        <v>10</v>
      </c>
    </row>
    <row r="77" spans="1:9" s="121" customFormat="1" ht="37.5">
      <c r="A77" s="114" t="s">
        <v>798</v>
      </c>
      <c r="B77" s="19" t="s">
        <v>263</v>
      </c>
      <c r="C77" s="21" t="s">
        <v>797</v>
      </c>
      <c r="D77" s="21"/>
      <c r="E77" s="209">
        <f>E78</f>
        <v>2339.7</v>
      </c>
      <c r="F77" s="209">
        <f>F78</f>
        <v>0</v>
      </c>
      <c r="G77" s="209">
        <f>E77+F77</f>
        <v>2339.7</v>
      </c>
      <c r="H77" s="209">
        <f>H78</f>
        <v>0</v>
      </c>
      <c r="I77" s="209">
        <f>G77+H77</f>
        <v>2339.7</v>
      </c>
    </row>
    <row r="78" spans="1:9" s="121" customFormat="1" ht="56.25">
      <c r="A78" s="114" t="s">
        <v>394</v>
      </c>
      <c r="B78" s="19" t="s">
        <v>263</v>
      </c>
      <c r="C78" s="21" t="s">
        <v>797</v>
      </c>
      <c r="D78" s="21" t="s">
        <v>373</v>
      </c>
      <c r="E78" s="209">
        <v>2339.7</v>
      </c>
      <c r="F78" s="209"/>
      <c r="G78" s="209">
        <f>E78+F78</f>
        <v>2339.7</v>
      </c>
      <c r="H78" s="209"/>
      <c r="I78" s="209">
        <f>G78+H78</f>
        <v>2339.7</v>
      </c>
    </row>
    <row r="79" spans="1:9" s="121" customFormat="1" ht="58.5">
      <c r="A79" s="123" t="s">
        <v>322</v>
      </c>
      <c r="B79" s="161" t="s">
        <v>320</v>
      </c>
      <c r="C79" s="163" t="s">
        <v>323</v>
      </c>
      <c r="D79" s="163"/>
      <c r="E79" s="217">
        <f aca="true" t="shared" si="3" ref="E79:I80">E80</f>
        <v>60</v>
      </c>
      <c r="F79" s="217">
        <f t="shared" si="3"/>
        <v>0</v>
      </c>
      <c r="G79" s="217">
        <f t="shared" si="3"/>
        <v>60</v>
      </c>
      <c r="H79" s="217">
        <f t="shared" si="3"/>
        <v>0</v>
      </c>
      <c r="I79" s="217">
        <f t="shared" si="3"/>
        <v>60</v>
      </c>
    </row>
    <row r="80" spans="1:9" s="121" customFormat="1" ht="37.5">
      <c r="A80" s="114" t="s">
        <v>324</v>
      </c>
      <c r="B80" s="19" t="s">
        <v>320</v>
      </c>
      <c r="C80" s="21" t="s">
        <v>325</v>
      </c>
      <c r="D80" s="21"/>
      <c r="E80" s="209">
        <f t="shared" si="3"/>
        <v>60</v>
      </c>
      <c r="F80" s="209">
        <f t="shared" si="3"/>
        <v>0</v>
      </c>
      <c r="G80" s="209">
        <f t="shared" si="3"/>
        <v>60</v>
      </c>
      <c r="H80" s="209">
        <f t="shared" si="3"/>
        <v>0</v>
      </c>
      <c r="I80" s="209">
        <f t="shared" si="3"/>
        <v>60</v>
      </c>
    </row>
    <row r="81" spans="1:9" s="121" customFormat="1" ht="37.5">
      <c r="A81" s="114" t="s">
        <v>260</v>
      </c>
      <c r="B81" s="19" t="s">
        <v>263</v>
      </c>
      <c r="C81" s="21" t="s">
        <v>325</v>
      </c>
      <c r="D81" s="21" t="s">
        <v>261</v>
      </c>
      <c r="E81" s="209">
        <v>60</v>
      </c>
      <c r="F81" s="209"/>
      <c r="G81" s="209">
        <f>E81+F81</f>
        <v>60</v>
      </c>
      <c r="H81" s="209"/>
      <c r="I81" s="209">
        <f>G81+H81</f>
        <v>60</v>
      </c>
    </row>
    <row r="82" spans="1:9" s="121" customFormat="1" ht="37.5">
      <c r="A82" s="124" t="s">
        <v>326</v>
      </c>
      <c r="B82" s="161" t="s">
        <v>320</v>
      </c>
      <c r="C82" s="163" t="s">
        <v>327</v>
      </c>
      <c r="D82" s="163"/>
      <c r="E82" s="217">
        <f>E83</f>
        <v>27617.542</v>
      </c>
      <c r="F82" s="217">
        <f>F83</f>
        <v>653.94</v>
      </c>
      <c r="G82" s="217">
        <f>G83</f>
        <v>28271.482</v>
      </c>
      <c r="H82" s="217">
        <f>H83</f>
        <v>1294.853</v>
      </c>
      <c r="I82" s="217">
        <f>I83</f>
        <v>29566.335</v>
      </c>
    </row>
    <row r="83" spans="1:9" s="121" customFormat="1" ht="56.25">
      <c r="A83" s="114" t="s">
        <v>328</v>
      </c>
      <c r="B83" s="19" t="s">
        <v>320</v>
      </c>
      <c r="C83" s="21" t="s">
        <v>329</v>
      </c>
      <c r="D83" s="21"/>
      <c r="E83" s="209">
        <f>E84+E85+E86</f>
        <v>27617.542</v>
      </c>
      <c r="F83" s="209">
        <f>F84+F85+F86</f>
        <v>653.94</v>
      </c>
      <c r="G83" s="209">
        <f>G84+G85+G86</f>
        <v>28271.482</v>
      </c>
      <c r="H83" s="209">
        <f>H84+H85+H86</f>
        <v>1294.853</v>
      </c>
      <c r="I83" s="209">
        <f>I84+I85+I86</f>
        <v>29566.335</v>
      </c>
    </row>
    <row r="84" spans="1:9" s="121" customFormat="1" ht="93.75">
      <c r="A84" s="114" t="s">
        <v>256</v>
      </c>
      <c r="B84" s="19" t="s">
        <v>320</v>
      </c>
      <c r="C84" s="21" t="s">
        <v>329</v>
      </c>
      <c r="D84" s="19" t="s">
        <v>257</v>
      </c>
      <c r="E84" s="210">
        <v>23538.572</v>
      </c>
      <c r="F84" s="210">
        <v>653.94</v>
      </c>
      <c r="G84" s="210">
        <f>E84+F84</f>
        <v>24192.512</v>
      </c>
      <c r="H84" s="438">
        <v>30</v>
      </c>
      <c r="I84" s="210">
        <f>G84+H84</f>
        <v>24222.512</v>
      </c>
    </row>
    <row r="85" spans="1:9" s="121" customFormat="1" ht="37.5">
      <c r="A85" s="114" t="s">
        <v>260</v>
      </c>
      <c r="B85" s="19" t="s">
        <v>320</v>
      </c>
      <c r="C85" s="21" t="s">
        <v>329</v>
      </c>
      <c r="D85" s="19" t="s">
        <v>261</v>
      </c>
      <c r="E85" s="210">
        <v>4062.97</v>
      </c>
      <c r="F85" s="210"/>
      <c r="G85" s="210">
        <f>E85+F85</f>
        <v>4062.97</v>
      </c>
      <c r="H85" s="438">
        <v>1264.853</v>
      </c>
      <c r="I85" s="210">
        <f>G85+H85</f>
        <v>5327.823</v>
      </c>
    </row>
    <row r="86" spans="1:9" s="121" customFormat="1" ht="18.75">
      <c r="A86" s="114" t="s">
        <v>270</v>
      </c>
      <c r="B86" s="19" t="s">
        <v>320</v>
      </c>
      <c r="C86" s="21" t="s">
        <v>329</v>
      </c>
      <c r="D86" s="19" t="s">
        <v>271</v>
      </c>
      <c r="E86" s="210">
        <v>16</v>
      </c>
      <c r="F86" s="210"/>
      <c r="G86" s="210">
        <f>E86+F86</f>
        <v>16</v>
      </c>
      <c r="H86" s="210"/>
      <c r="I86" s="210">
        <f>G86+H86</f>
        <v>16</v>
      </c>
    </row>
    <row r="87" spans="1:9" s="121" customFormat="1" ht="56.25">
      <c r="A87" s="124" t="s">
        <v>330</v>
      </c>
      <c r="B87" s="161" t="s">
        <v>263</v>
      </c>
      <c r="C87" s="161" t="s">
        <v>331</v>
      </c>
      <c r="D87" s="163"/>
      <c r="E87" s="217">
        <f>E88</f>
        <v>223.934</v>
      </c>
      <c r="F87" s="217">
        <f>F88</f>
        <v>-0.034</v>
      </c>
      <c r="G87" s="217">
        <f>G88</f>
        <v>223.9</v>
      </c>
      <c r="H87" s="217">
        <f>H88</f>
        <v>2200</v>
      </c>
      <c r="I87" s="217">
        <f>I88</f>
        <v>2423.9</v>
      </c>
    </row>
    <row r="88" spans="1:9" s="121" customFormat="1" ht="19.5">
      <c r="A88" s="123" t="s">
        <v>332</v>
      </c>
      <c r="B88" s="161" t="s">
        <v>263</v>
      </c>
      <c r="C88" s="161" t="s">
        <v>333</v>
      </c>
      <c r="D88" s="161"/>
      <c r="E88" s="216">
        <f>E91</f>
        <v>223.934</v>
      </c>
      <c r="F88" s="216">
        <f>F91</f>
        <v>-0.034</v>
      </c>
      <c r="G88" s="216">
        <f>E88+F88+G89</f>
        <v>223.9</v>
      </c>
      <c r="H88" s="216">
        <f>H91+H89</f>
        <v>2200</v>
      </c>
      <c r="I88" s="216">
        <f>G88+H88</f>
        <v>2423.9</v>
      </c>
    </row>
    <row r="89" spans="1:9" s="121" customFormat="1" ht="18.75">
      <c r="A89" s="114" t="s">
        <v>395</v>
      </c>
      <c r="B89" s="19" t="s">
        <v>263</v>
      </c>
      <c r="C89" s="19" t="s">
        <v>502</v>
      </c>
      <c r="D89" s="19"/>
      <c r="E89" s="216"/>
      <c r="F89" s="216"/>
      <c r="G89" s="216">
        <f>G90</f>
        <v>0</v>
      </c>
      <c r="H89" s="216">
        <f>H90</f>
        <v>2200</v>
      </c>
      <c r="I89" s="216">
        <f>I90</f>
        <v>2200</v>
      </c>
    </row>
    <row r="90" spans="1:9" s="121" customFormat="1" ht="37.5">
      <c r="A90" s="64" t="s">
        <v>260</v>
      </c>
      <c r="B90" s="19" t="s">
        <v>263</v>
      </c>
      <c r="C90" s="19" t="s">
        <v>502</v>
      </c>
      <c r="D90" s="19" t="s">
        <v>261</v>
      </c>
      <c r="E90" s="216"/>
      <c r="F90" s="216"/>
      <c r="G90" s="210"/>
      <c r="H90" s="210">
        <v>2200</v>
      </c>
      <c r="I90" s="210">
        <f>G90+H90</f>
        <v>2200</v>
      </c>
    </row>
    <row r="91" spans="1:9" s="121" customFormat="1" ht="75">
      <c r="A91" s="114" t="s">
        <v>334</v>
      </c>
      <c r="B91" s="19" t="s">
        <v>263</v>
      </c>
      <c r="C91" s="19" t="s">
        <v>335</v>
      </c>
      <c r="D91" s="19"/>
      <c r="E91" s="209">
        <f>E92</f>
        <v>223.934</v>
      </c>
      <c r="F91" s="210">
        <f>F92</f>
        <v>-0.034</v>
      </c>
      <c r="G91" s="209">
        <f>E91+F91</f>
        <v>223.9</v>
      </c>
      <c r="H91" s="210">
        <f>H92</f>
        <v>0</v>
      </c>
      <c r="I91" s="209">
        <f>G91+H91</f>
        <v>223.9</v>
      </c>
    </row>
    <row r="92" spans="1:9" s="121" customFormat="1" ht="37.5">
      <c r="A92" s="114" t="s">
        <v>260</v>
      </c>
      <c r="B92" s="19" t="s">
        <v>263</v>
      </c>
      <c r="C92" s="19" t="s">
        <v>335</v>
      </c>
      <c r="D92" s="19" t="s">
        <v>261</v>
      </c>
      <c r="E92" s="209">
        <v>223.934</v>
      </c>
      <c r="F92" s="210">
        <v>-0.034</v>
      </c>
      <c r="G92" s="209">
        <f>E92+F92</f>
        <v>223.9</v>
      </c>
      <c r="H92" s="210"/>
      <c r="I92" s="209">
        <f>G92+H92</f>
        <v>223.9</v>
      </c>
    </row>
    <row r="93" spans="1:9" s="121" customFormat="1" ht="37.5">
      <c r="A93" s="124" t="s">
        <v>336</v>
      </c>
      <c r="B93" s="161" t="s">
        <v>263</v>
      </c>
      <c r="C93" s="163" t="s">
        <v>337</v>
      </c>
      <c r="D93" s="163"/>
      <c r="E93" s="217">
        <f>E94+E105</f>
        <v>1000</v>
      </c>
      <c r="F93" s="217">
        <f>F94+F105</f>
        <v>-400</v>
      </c>
      <c r="G93" s="217">
        <f>G94+G105</f>
        <v>600</v>
      </c>
      <c r="H93" s="217">
        <f>H94+H105</f>
        <v>-60</v>
      </c>
      <c r="I93" s="217">
        <f>I94+I105</f>
        <v>540</v>
      </c>
    </row>
    <row r="94" spans="1:9" s="121" customFormat="1" ht="78">
      <c r="A94" s="123" t="s">
        <v>338</v>
      </c>
      <c r="B94" s="161" t="s">
        <v>320</v>
      </c>
      <c r="C94" s="163" t="s">
        <v>339</v>
      </c>
      <c r="D94" s="163"/>
      <c r="E94" s="217">
        <f>E95+E97+E99+E102</f>
        <v>900</v>
      </c>
      <c r="F94" s="217">
        <f>F95+F97+F99+F102</f>
        <v>-300</v>
      </c>
      <c r="G94" s="217">
        <f>G95+G97+G99+G102</f>
        <v>600</v>
      </c>
      <c r="H94" s="217">
        <f>H95+H97+H99+H102</f>
        <v>-60</v>
      </c>
      <c r="I94" s="217">
        <f>I95+I97+I99+I102</f>
        <v>540</v>
      </c>
    </row>
    <row r="95" spans="1:9" s="121" customFormat="1" ht="75">
      <c r="A95" s="114" t="s">
        <v>340</v>
      </c>
      <c r="B95" s="19" t="s">
        <v>320</v>
      </c>
      <c r="C95" s="21" t="s">
        <v>341</v>
      </c>
      <c r="D95" s="21"/>
      <c r="E95" s="209">
        <f>E96</f>
        <v>150</v>
      </c>
      <c r="F95" s="209">
        <f>F96</f>
        <v>-100</v>
      </c>
      <c r="G95" s="209">
        <f>G96</f>
        <v>50</v>
      </c>
      <c r="H95" s="209">
        <f>H96</f>
        <v>0</v>
      </c>
      <c r="I95" s="209">
        <f>I96</f>
        <v>50</v>
      </c>
    </row>
    <row r="96" spans="1:9" s="121" customFormat="1" ht="37.5">
      <c r="A96" s="114" t="s">
        <v>307</v>
      </c>
      <c r="B96" s="19" t="s">
        <v>320</v>
      </c>
      <c r="C96" s="21" t="s">
        <v>341</v>
      </c>
      <c r="D96" s="21" t="s">
        <v>308</v>
      </c>
      <c r="E96" s="209">
        <v>150</v>
      </c>
      <c r="F96" s="209">
        <v>-100</v>
      </c>
      <c r="G96" s="209">
        <f>E96+F96</f>
        <v>50</v>
      </c>
      <c r="H96" s="218"/>
      <c r="I96" s="209">
        <f>G96+H96</f>
        <v>50</v>
      </c>
    </row>
    <row r="97" spans="1:9" s="121" customFormat="1" ht="37.5">
      <c r="A97" s="114" t="s">
        <v>342</v>
      </c>
      <c r="B97" s="19" t="s">
        <v>263</v>
      </c>
      <c r="C97" s="21" t="s">
        <v>343</v>
      </c>
      <c r="D97" s="21"/>
      <c r="E97" s="209">
        <f>E98</f>
        <v>50</v>
      </c>
      <c r="F97" s="209">
        <f>F98</f>
        <v>0</v>
      </c>
      <c r="G97" s="209">
        <f>G98</f>
        <v>50</v>
      </c>
      <c r="H97" s="209">
        <f>H98</f>
        <v>0</v>
      </c>
      <c r="I97" s="209">
        <f>I98</f>
        <v>50</v>
      </c>
    </row>
    <row r="98" spans="1:9" s="121" customFormat="1" ht="37.5">
      <c r="A98" s="114" t="s">
        <v>260</v>
      </c>
      <c r="B98" s="19" t="s">
        <v>263</v>
      </c>
      <c r="C98" s="21" t="s">
        <v>343</v>
      </c>
      <c r="D98" s="21" t="s">
        <v>261</v>
      </c>
      <c r="E98" s="209">
        <v>50</v>
      </c>
      <c r="F98" s="209"/>
      <c r="G98" s="209">
        <f>E98+F98</f>
        <v>50</v>
      </c>
      <c r="H98" s="209"/>
      <c r="I98" s="209">
        <f>G98+H98</f>
        <v>50</v>
      </c>
    </row>
    <row r="99" spans="1:9" s="121" customFormat="1" ht="56.25">
      <c r="A99" s="64" t="s">
        <v>972</v>
      </c>
      <c r="B99" s="19" t="s">
        <v>263</v>
      </c>
      <c r="C99" s="21" t="s">
        <v>345</v>
      </c>
      <c r="D99" s="21"/>
      <c r="E99" s="209">
        <f>E101</f>
        <v>300</v>
      </c>
      <c r="F99" s="209">
        <f>F100+F101</f>
        <v>0</v>
      </c>
      <c r="G99" s="209">
        <f>G101+G100</f>
        <v>300</v>
      </c>
      <c r="H99" s="209">
        <f>H100+H101</f>
        <v>-60</v>
      </c>
      <c r="I99" s="209">
        <f>I101+I100</f>
        <v>240</v>
      </c>
    </row>
    <row r="100" spans="1:9" s="121" customFormat="1" ht="56.25">
      <c r="A100" s="114" t="s">
        <v>394</v>
      </c>
      <c r="B100" s="19" t="s">
        <v>320</v>
      </c>
      <c r="C100" s="21" t="s">
        <v>345</v>
      </c>
      <c r="D100" s="21" t="s">
        <v>373</v>
      </c>
      <c r="E100" s="209"/>
      <c r="F100" s="209">
        <v>300</v>
      </c>
      <c r="G100" s="209">
        <f>E100+F100</f>
        <v>300</v>
      </c>
      <c r="H100" s="218">
        <v>-60</v>
      </c>
      <c r="I100" s="209">
        <f>G100+H100</f>
        <v>240</v>
      </c>
    </row>
    <row r="101" spans="1:9" s="121" customFormat="1" ht="18.75">
      <c r="A101" s="114" t="s">
        <v>270</v>
      </c>
      <c r="B101" s="19" t="s">
        <v>263</v>
      </c>
      <c r="C101" s="21" t="s">
        <v>345</v>
      </c>
      <c r="D101" s="21" t="s">
        <v>271</v>
      </c>
      <c r="E101" s="209">
        <v>300</v>
      </c>
      <c r="F101" s="209">
        <v>-300</v>
      </c>
      <c r="G101" s="209">
        <f>E101+F101</f>
        <v>0</v>
      </c>
      <c r="H101" s="209"/>
      <c r="I101" s="209">
        <f>G101+H101</f>
        <v>0</v>
      </c>
    </row>
    <row r="102" spans="1:9" s="121" customFormat="1" ht="37.5">
      <c r="A102" s="114" t="s">
        <v>346</v>
      </c>
      <c r="B102" s="19" t="s">
        <v>263</v>
      </c>
      <c r="C102" s="21" t="s">
        <v>347</v>
      </c>
      <c r="D102" s="21"/>
      <c r="E102" s="209">
        <f>E103+E104</f>
        <v>400</v>
      </c>
      <c r="F102" s="209">
        <f>F103+F104</f>
        <v>-200</v>
      </c>
      <c r="G102" s="209">
        <f>G103+G104</f>
        <v>200</v>
      </c>
      <c r="H102" s="209">
        <f>H103+H104</f>
        <v>0</v>
      </c>
      <c r="I102" s="209">
        <f>I103+I104</f>
        <v>200</v>
      </c>
    </row>
    <row r="103" spans="1:9" s="121" customFormat="1" ht="56.25">
      <c r="A103" s="114" t="s">
        <v>394</v>
      </c>
      <c r="B103" s="19" t="s">
        <v>263</v>
      </c>
      <c r="C103" s="21" t="s">
        <v>347</v>
      </c>
      <c r="D103" s="21" t="s">
        <v>373</v>
      </c>
      <c r="E103" s="209">
        <v>0</v>
      </c>
      <c r="F103" s="209">
        <v>200</v>
      </c>
      <c r="G103" s="209">
        <f>E103+F103</f>
        <v>200</v>
      </c>
      <c r="H103" s="209"/>
      <c r="I103" s="209">
        <f>G103+H103</f>
        <v>200</v>
      </c>
    </row>
    <row r="104" spans="1:9" s="121" customFormat="1" ht="18.75">
      <c r="A104" s="114" t="s">
        <v>270</v>
      </c>
      <c r="B104" s="19" t="s">
        <v>263</v>
      </c>
      <c r="C104" s="21" t="s">
        <v>347</v>
      </c>
      <c r="D104" s="21" t="s">
        <v>271</v>
      </c>
      <c r="E104" s="209">
        <v>400</v>
      </c>
      <c r="F104" s="209">
        <v>-400</v>
      </c>
      <c r="G104" s="209">
        <f>E104+F104</f>
        <v>0</v>
      </c>
      <c r="H104" s="209"/>
      <c r="I104" s="209">
        <f>G104+H104</f>
        <v>0</v>
      </c>
    </row>
    <row r="105" spans="1:9" s="121" customFormat="1" ht="39">
      <c r="A105" s="123" t="s">
        <v>348</v>
      </c>
      <c r="B105" s="161" t="s">
        <v>320</v>
      </c>
      <c r="C105" s="163" t="s">
        <v>349</v>
      </c>
      <c r="D105" s="163"/>
      <c r="E105" s="217">
        <f aca="true" t="shared" si="4" ref="E105:I106">E106</f>
        <v>100</v>
      </c>
      <c r="F105" s="217">
        <f t="shared" si="4"/>
        <v>-100</v>
      </c>
      <c r="G105" s="217">
        <f t="shared" si="4"/>
        <v>0</v>
      </c>
      <c r="H105" s="217">
        <f t="shared" si="4"/>
        <v>0</v>
      </c>
      <c r="I105" s="217">
        <f t="shared" si="4"/>
        <v>0</v>
      </c>
    </row>
    <row r="106" spans="1:9" s="121" customFormat="1" ht="37.5">
      <c r="A106" s="114" t="s">
        <v>350</v>
      </c>
      <c r="B106" s="19" t="s">
        <v>263</v>
      </c>
      <c r="C106" s="21" t="s">
        <v>351</v>
      </c>
      <c r="D106" s="21"/>
      <c r="E106" s="209">
        <f t="shared" si="4"/>
        <v>100</v>
      </c>
      <c r="F106" s="209">
        <f t="shared" si="4"/>
        <v>-100</v>
      </c>
      <c r="G106" s="209">
        <f t="shared" si="4"/>
        <v>0</v>
      </c>
      <c r="H106" s="209">
        <f t="shared" si="4"/>
        <v>0</v>
      </c>
      <c r="I106" s="209">
        <f t="shared" si="4"/>
        <v>0</v>
      </c>
    </row>
    <row r="107" spans="1:9" s="121" customFormat="1" ht="37.5">
      <c r="A107" s="114" t="s">
        <v>307</v>
      </c>
      <c r="B107" s="25">
        <v>923</v>
      </c>
      <c r="C107" s="25" t="s">
        <v>351</v>
      </c>
      <c r="D107" s="25">
        <v>300</v>
      </c>
      <c r="E107" s="209">
        <v>100</v>
      </c>
      <c r="F107" s="209">
        <v>-100</v>
      </c>
      <c r="G107" s="209">
        <f>E107+F107</f>
        <v>0</v>
      </c>
      <c r="H107" s="209"/>
      <c r="I107" s="209">
        <f>G107+H107</f>
        <v>0</v>
      </c>
    </row>
    <row r="108" spans="1:9" s="121" customFormat="1" ht="18.75">
      <c r="A108" s="124" t="s">
        <v>252</v>
      </c>
      <c r="B108" s="161" t="s">
        <v>263</v>
      </c>
      <c r="C108" s="161" t="s">
        <v>352</v>
      </c>
      <c r="D108" s="161" t="s">
        <v>353</v>
      </c>
      <c r="E108" s="216">
        <f>E109</f>
        <v>8379.862000000001</v>
      </c>
      <c r="F108" s="216">
        <f>F109</f>
        <v>-0.002</v>
      </c>
      <c r="G108" s="216">
        <f>G109</f>
        <v>8379.86</v>
      </c>
      <c r="H108" s="216">
        <f>H109</f>
        <v>27.842</v>
      </c>
      <c r="I108" s="216">
        <f>I109</f>
        <v>8407.702000000001</v>
      </c>
    </row>
    <row r="109" spans="1:9" s="121" customFormat="1" ht="18.75">
      <c r="A109" s="114" t="s">
        <v>354</v>
      </c>
      <c r="B109" s="161" t="s">
        <v>263</v>
      </c>
      <c r="C109" s="161" t="s">
        <v>355</v>
      </c>
      <c r="D109" s="161"/>
      <c r="E109" s="216">
        <f>E110+E122+E124+E114+E116+E119+E112</f>
        <v>8379.862000000001</v>
      </c>
      <c r="F109" s="216">
        <f>F110+F122+F124+F114+F116+F119+F112</f>
        <v>-0.002</v>
      </c>
      <c r="G109" s="216">
        <f>E109+F109</f>
        <v>8379.86</v>
      </c>
      <c r="H109" s="216">
        <f>H110+H122+H124+H114+H116+H119+H112</f>
        <v>27.842</v>
      </c>
      <c r="I109" s="216">
        <f>G109+H109</f>
        <v>8407.702000000001</v>
      </c>
    </row>
    <row r="110" spans="1:9" s="121" customFormat="1" ht="18.75">
      <c r="A110" s="114" t="s">
        <v>356</v>
      </c>
      <c r="B110" s="19" t="s">
        <v>263</v>
      </c>
      <c r="C110" s="19" t="s">
        <v>357</v>
      </c>
      <c r="D110" s="19"/>
      <c r="E110" s="210">
        <f>E111</f>
        <v>1712.6</v>
      </c>
      <c r="F110" s="210">
        <f>F111</f>
        <v>0</v>
      </c>
      <c r="G110" s="210">
        <f>G111</f>
        <v>1712.6</v>
      </c>
      <c r="H110" s="210">
        <f>H111</f>
        <v>0</v>
      </c>
      <c r="I110" s="210">
        <f>I111</f>
        <v>1712.6</v>
      </c>
    </row>
    <row r="111" spans="1:9" s="121" customFormat="1" ht="93.75">
      <c r="A111" s="114" t="s">
        <v>256</v>
      </c>
      <c r="B111" s="19" t="s">
        <v>320</v>
      </c>
      <c r="C111" s="19" t="s">
        <v>357</v>
      </c>
      <c r="D111" s="19" t="s">
        <v>257</v>
      </c>
      <c r="E111" s="210">
        <v>1712.6</v>
      </c>
      <c r="F111" s="210"/>
      <c r="G111" s="210">
        <f>E111+F111</f>
        <v>1712.6</v>
      </c>
      <c r="H111" s="210"/>
      <c r="I111" s="210">
        <f>G111+H111</f>
        <v>1712.6</v>
      </c>
    </row>
    <row r="112" spans="1:9" s="121" customFormat="1" ht="112.5">
      <c r="A112" s="114" t="s">
        <v>780</v>
      </c>
      <c r="B112" s="19" t="s">
        <v>263</v>
      </c>
      <c r="C112" s="19" t="s">
        <v>779</v>
      </c>
      <c r="D112" s="19"/>
      <c r="E112" s="210">
        <f>E113</f>
        <v>0</v>
      </c>
      <c r="F112" s="210">
        <f>F113</f>
        <v>0</v>
      </c>
      <c r="G112" s="210">
        <f>E112+F112</f>
        <v>0</v>
      </c>
      <c r="H112" s="210">
        <f>H113</f>
        <v>0</v>
      </c>
      <c r="I112" s="210">
        <f>G112+H112</f>
        <v>0</v>
      </c>
    </row>
    <row r="113" spans="1:9" s="121" customFormat="1" ht="37.5">
      <c r="A113" s="114" t="s">
        <v>260</v>
      </c>
      <c r="B113" s="19" t="s">
        <v>263</v>
      </c>
      <c r="C113" s="19" t="s">
        <v>779</v>
      </c>
      <c r="D113" s="19" t="s">
        <v>261</v>
      </c>
      <c r="E113" s="210">
        <v>0</v>
      </c>
      <c r="F113" s="210"/>
      <c r="G113" s="210">
        <f>E113+F113</f>
        <v>0</v>
      </c>
      <c r="H113" s="210"/>
      <c r="I113" s="210">
        <f>G113+H113</f>
        <v>0</v>
      </c>
    </row>
    <row r="114" spans="1:9" s="121" customFormat="1" ht="112.5">
      <c r="A114" s="114" t="s">
        <v>358</v>
      </c>
      <c r="B114" s="19" t="s">
        <v>263</v>
      </c>
      <c r="C114" s="21" t="s">
        <v>359</v>
      </c>
      <c r="D114" s="21"/>
      <c r="E114" s="209">
        <f>E115</f>
        <v>48.844</v>
      </c>
      <c r="F114" s="209">
        <f>F115</f>
        <v>0</v>
      </c>
      <c r="G114" s="209">
        <f>G115</f>
        <v>48.844</v>
      </c>
      <c r="H114" s="209">
        <f>H115</f>
        <v>0</v>
      </c>
      <c r="I114" s="209">
        <f>I115</f>
        <v>48.844</v>
      </c>
    </row>
    <row r="115" spans="1:9" s="121" customFormat="1" ht="37.5">
      <c r="A115" s="114" t="s">
        <v>260</v>
      </c>
      <c r="B115" s="19" t="s">
        <v>263</v>
      </c>
      <c r="C115" s="21" t="s">
        <v>359</v>
      </c>
      <c r="D115" s="21" t="s">
        <v>261</v>
      </c>
      <c r="E115" s="209">
        <v>48.844</v>
      </c>
      <c r="F115" s="209"/>
      <c r="G115" s="209">
        <f>E115+F115</f>
        <v>48.844</v>
      </c>
      <c r="H115" s="209"/>
      <c r="I115" s="209">
        <f>G115+H115</f>
        <v>48.844</v>
      </c>
    </row>
    <row r="116" spans="1:9" s="121" customFormat="1" ht="262.5">
      <c r="A116" s="125" t="s">
        <v>360</v>
      </c>
      <c r="B116" s="19" t="s">
        <v>263</v>
      </c>
      <c r="C116" s="21" t="s">
        <v>361</v>
      </c>
      <c r="D116" s="19"/>
      <c r="E116" s="210">
        <f>E118+E117</f>
        <v>176.77100000000002</v>
      </c>
      <c r="F116" s="210">
        <f>F118+F117</f>
        <v>0</v>
      </c>
      <c r="G116" s="210">
        <f>G118+G117</f>
        <v>176.77100000000002</v>
      </c>
      <c r="H116" s="210">
        <f>H118+H117</f>
        <v>-2.103999999999999</v>
      </c>
      <c r="I116" s="210">
        <f>I118+I117</f>
        <v>174.66700000000003</v>
      </c>
    </row>
    <row r="117" spans="1:9" s="121" customFormat="1" ht="93.75">
      <c r="A117" s="114" t="s">
        <v>256</v>
      </c>
      <c r="B117" s="19" t="s">
        <v>263</v>
      </c>
      <c r="C117" s="21" t="s">
        <v>361</v>
      </c>
      <c r="D117" s="19" t="s">
        <v>257</v>
      </c>
      <c r="E117" s="210">
        <v>119.263</v>
      </c>
      <c r="F117" s="210"/>
      <c r="G117" s="210">
        <f>E117+F117</f>
        <v>119.263</v>
      </c>
      <c r="H117" s="210">
        <v>52.633</v>
      </c>
      <c r="I117" s="210">
        <f>G117+H117</f>
        <v>171.89600000000002</v>
      </c>
    </row>
    <row r="118" spans="1:9" s="121" customFormat="1" ht="37.5">
      <c r="A118" s="114" t="s">
        <v>260</v>
      </c>
      <c r="B118" s="21" t="s">
        <v>263</v>
      </c>
      <c r="C118" s="21" t="s">
        <v>361</v>
      </c>
      <c r="D118" s="21" t="s">
        <v>261</v>
      </c>
      <c r="E118" s="209">
        <v>57.508</v>
      </c>
      <c r="F118" s="209"/>
      <c r="G118" s="209">
        <f>E118+F118</f>
        <v>57.508</v>
      </c>
      <c r="H118" s="209">
        <f>-2.104-52.633</f>
        <v>-54.737</v>
      </c>
      <c r="I118" s="209">
        <f>G118+H118</f>
        <v>2.771000000000001</v>
      </c>
    </row>
    <row r="119" spans="1:9" s="121" customFormat="1" ht="168.75">
      <c r="A119" s="114" t="s">
        <v>364</v>
      </c>
      <c r="B119" s="21" t="s">
        <v>263</v>
      </c>
      <c r="C119" s="21" t="s">
        <v>365</v>
      </c>
      <c r="D119" s="21"/>
      <c r="E119" s="209">
        <f>E121</f>
        <v>6.084</v>
      </c>
      <c r="F119" s="209">
        <f>F121</f>
        <v>-0.002</v>
      </c>
      <c r="G119" s="209">
        <f>E119+F119</f>
        <v>6.082</v>
      </c>
      <c r="H119" s="209">
        <f>H121+H120</f>
        <v>-0.05400000000000027</v>
      </c>
      <c r="I119" s="209">
        <f>G119+H119</f>
        <v>6.028</v>
      </c>
    </row>
    <row r="120" spans="1:9" s="121" customFormat="1" ht="93.75">
      <c r="A120" s="114" t="s">
        <v>256</v>
      </c>
      <c r="B120" s="21" t="s">
        <v>263</v>
      </c>
      <c r="C120" s="21" t="s">
        <v>365</v>
      </c>
      <c r="D120" s="21" t="s">
        <v>257</v>
      </c>
      <c r="E120" s="209"/>
      <c r="F120" s="209"/>
      <c r="G120" s="209">
        <v>0</v>
      </c>
      <c r="H120" s="209">
        <v>4.582</v>
      </c>
      <c r="I120" s="209">
        <f>G120+H120</f>
        <v>4.582</v>
      </c>
    </row>
    <row r="121" spans="1:9" s="121" customFormat="1" ht="37.5">
      <c r="A121" s="114" t="s">
        <v>260</v>
      </c>
      <c r="B121" s="21" t="s">
        <v>263</v>
      </c>
      <c r="C121" s="21" t="s">
        <v>365</v>
      </c>
      <c r="D121" s="21" t="s">
        <v>261</v>
      </c>
      <c r="E121" s="209">
        <v>6.084</v>
      </c>
      <c r="F121" s="209">
        <v>-0.002</v>
      </c>
      <c r="G121" s="209">
        <f>E121+F121</f>
        <v>6.082</v>
      </c>
      <c r="H121" s="218">
        <f>-0.054-4.582</f>
        <v>-4.636</v>
      </c>
      <c r="I121" s="209">
        <f>G121+H121</f>
        <v>1.4459999999999997</v>
      </c>
    </row>
    <row r="122" spans="1:18" s="121" customFormat="1" ht="56.25">
      <c r="A122" s="114" t="s">
        <v>368</v>
      </c>
      <c r="B122" s="19" t="s">
        <v>263</v>
      </c>
      <c r="C122" s="19" t="s">
        <v>369</v>
      </c>
      <c r="D122" s="19"/>
      <c r="E122" s="210">
        <f>E123</f>
        <v>1500</v>
      </c>
      <c r="F122" s="210">
        <f>F123</f>
        <v>0</v>
      </c>
      <c r="G122" s="210">
        <f>G123</f>
        <v>1500</v>
      </c>
      <c r="H122" s="210">
        <f>H123</f>
        <v>0</v>
      </c>
      <c r="I122" s="210">
        <f>I123</f>
        <v>1500</v>
      </c>
      <c r="P122" s="114"/>
      <c r="Q122" s="19"/>
      <c r="R122" s="19"/>
    </row>
    <row r="123" spans="1:9" s="121" customFormat="1" ht="18.75">
      <c r="A123" s="114" t="s">
        <v>270</v>
      </c>
      <c r="B123" s="19" t="s">
        <v>263</v>
      </c>
      <c r="C123" s="19" t="s">
        <v>369</v>
      </c>
      <c r="D123" s="19" t="s">
        <v>271</v>
      </c>
      <c r="E123" s="210">
        <v>1500</v>
      </c>
      <c r="F123" s="210"/>
      <c r="G123" s="210">
        <f aca="true" t="shared" si="5" ref="G123:G128">E123+F123</f>
        <v>1500</v>
      </c>
      <c r="H123" s="210"/>
      <c r="I123" s="210">
        <f aca="true" t="shared" si="6" ref="I123:I128">G123+H123</f>
        <v>1500</v>
      </c>
    </row>
    <row r="124" spans="1:9" s="121" customFormat="1" ht="37.5">
      <c r="A124" s="114" t="s">
        <v>370</v>
      </c>
      <c r="B124" s="19" t="s">
        <v>263</v>
      </c>
      <c r="C124" s="19" t="s">
        <v>371</v>
      </c>
      <c r="D124" s="19"/>
      <c r="E124" s="210">
        <f>E125+E127+E126</f>
        <v>4935.563</v>
      </c>
      <c r="F124" s="210">
        <f>F125+F127</f>
        <v>0</v>
      </c>
      <c r="G124" s="210">
        <f t="shared" si="5"/>
        <v>4935.563</v>
      </c>
      <c r="H124" s="210">
        <f>H125+H127</f>
        <v>30</v>
      </c>
      <c r="I124" s="210">
        <f t="shared" si="6"/>
        <v>4965.563</v>
      </c>
    </row>
    <row r="125" spans="1:9" s="122" customFormat="1" ht="37.5">
      <c r="A125" s="114" t="s">
        <v>260</v>
      </c>
      <c r="B125" s="19" t="s">
        <v>263</v>
      </c>
      <c r="C125" s="19" t="s">
        <v>371</v>
      </c>
      <c r="D125" s="19" t="s">
        <v>261</v>
      </c>
      <c r="E125" s="210">
        <v>1208</v>
      </c>
      <c r="F125" s="210"/>
      <c r="G125" s="210">
        <f t="shared" si="5"/>
        <v>1208</v>
      </c>
      <c r="H125" s="210"/>
      <c r="I125" s="210">
        <f t="shared" si="6"/>
        <v>1208</v>
      </c>
    </row>
    <row r="126" spans="1:9" s="122" customFormat="1" ht="37.5">
      <c r="A126" s="114" t="s">
        <v>307</v>
      </c>
      <c r="B126" s="19" t="s">
        <v>263</v>
      </c>
      <c r="C126" s="19" t="s">
        <v>371</v>
      </c>
      <c r="D126" s="19" t="s">
        <v>308</v>
      </c>
      <c r="E126" s="210">
        <v>3657.563</v>
      </c>
      <c r="F126" s="210"/>
      <c r="G126" s="210">
        <f>E126+F126</f>
        <v>3657.563</v>
      </c>
      <c r="H126" s="210"/>
      <c r="I126" s="210">
        <f t="shared" si="6"/>
        <v>3657.563</v>
      </c>
    </row>
    <row r="127" spans="1:9" s="121" customFormat="1" ht="18.75">
      <c r="A127" s="114" t="s">
        <v>270</v>
      </c>
      <c r="B127" s="19" t="s">
        <v>263</v>
      </c>
      <c r="C127" s="19" t="s">
        <v>374</v>
      </c>
      <c r="D127" s="19" t="s">
        <v>271</v>
      </c>
      <c r="E127" s="210">
        <v>70</v>
      </c>
      <c r="F127" s="210"/>
      <c r="G127" s="210">
        <f t="shared" si="5"/>
        <v>70</v>
      </c>
      <c r="H127" s="438">
        <v>30</v>
      </c>
      <c r="I127" s="210">
        <f t="shared" si="6"/>
        <v>100</v>
      </c>
    </row>
    <row r="128" spans="1:9" s="122" customFormat="1" ht="56.25">
      <c r="A128" s="18" t="s">
        <v>377</v>
      </c>
      <c r="B128" s="232" t="s">
        <v>378</v>
      </c>
      <c r="C128" s="165"/>
      <c r="D128" s="165"/>
      <c r="E128" s="219">
        <f>E129+E135+E197</f>
        <v>67293.857</v>
      </c>
      <c r="F128" s="219">
        <f>F129+F135+F197</f>
        <v>192.79999999999995</v>
      </c>
      <c r="G128" s="219">
        <f t="shared" si="5"/>
        <v>67486.657</v>
      </c>
      <c r="H128" s="219">
        <f>H129+H135+H197</f>
        <v>7.1</v>
      </c>
      <c r="I128" s="219">
        <f t="shared" si="6"/>
        <v>67493.75700000001</v>
      </c>
    </row>
    <row r="129" spans="1:9" s="122" customFormat="1" ht="37.5">
      <c r="A129" s="18" t="s">
        <v>264</v>
      </c>
      <c r="B129" s="163" t="s">
        <v>378</v>
      </c>
      <c r="C129" s="163" t="s">
        <v>265</v>
      </c>
      <c r="D129" s="163"/>
      <c r="E129" s="217">
        <f>E130</f>
        <v>232</v>
      </c>
      <c r="F129" s="217">
        <f>F130</f>
        <v>0</v>
      </c>
      <c r="G129" s="217">
        <f>G130</f>
        <v>232</v>
      </c>
      <c r="H129" s="217">
        <f>H130</f>
        <v>0</v>
      </c>
      <c r="I129" s="217">
        <f>I130</f>
        <v>232</v>
      </c>
    </row>
    <row r="130" spans="1:9" s="122" customFormat="1" ht="58.5">
      <c r="A130" s="123" t="s">
        <v>382</v>
      </c>
      <c r="B130" s="161" t="s">
        <v>378</v>
      </c>
      <c r="C130" s="163" t="s">
        <v>383</v>
      </c>
      <c r="D130" s="163"/>
      <c r="E130" s="217">
        <f>E131+E133</f>
        <v>232</v>
      </c>
      <c r="F130" s="217">
        <f>F133</f>
        <v>0</v>
      </c>
      <c r="G130" s="217">
        <f>G131+G133</f>
        <v>232</v>
      </c>
      <c r="H130" s="217">
        <f>H133</f>
        <v>0</v>
      </c>
      <c r="I130" s="217">
        <f>I131+I133</f>
        <v>232</v>
      </c>
    </row>
    <row r="131" spans="1:9" s="122" customFormat="1" ht="37.5">
      <c r="A131" s="114" t="s">
        <v>384</v>
      </c>
      <c r="B131" s="19" t="s">
        <v>378</v>
      </c>
      <c r="C131" s="21" t="s">
        <v>385</v>
      </c>
      <c r="D131" s="21"/>
      <c r="E131" s="209">
        <f>E132</f>
        <v>200</v>
      </c>
      <c r="F131" s="209">
        <f>F132</f>
        <v>0</v>
      </c>
      <c r="G131" s="209">
        <f>G132</f>
        <v>200</v>
      </c>
      <c r="H131" s="209">
        <f>H132</f>
        <v>0</v>
      </c>
      <c r="I131" s="209">
        <f>I132</f>
        <v>200</v>
      </c>
    </row>
    <row r="132" spans="1:9" s="122" customFormat="1" ht="18.75">
      <c r="A132" s="114" t="s">
        <v>270</v>
      </c>
      <c r="B132" s="19" t="s">
        <v>378</v>
      </c>
      <c r="C132" s="21" t="s">
        <v>385</v>
      </c>
      <c r="D132" s="21" t="s">
        <v>271</v>
      </c>
      <c r="E132" s="209">
        <v>200</v>
      </c>
      <c r="F132" s="209"/>
      <c r="G132" s="209">
        <f>E132+F132</f>
        <v>200</v>
      </c>
      <c r="H132" s="209"/>
      <c r="I132" s="209">
        <f>G132+H132</f>
        <v>200</v>
      </c>
    </row>
    <row r="133" spans="1:9" s="122" customFormat="1" ht="56.25">
      <c r="A133" s="114" t="s">
        <v>386</v>
      </c>
      <c r="B133" s="19" t="s">
        <v>378</v>
      </c>
      <c r="C133" s="21" t="s">
        <v>387</v>
      </c>
      <c r="D133" s="21"/>
      <c r="E133" s="209">
        <f>E134</f>
        <v>32</v>
      </c>
      <c r="F133" s="209">
        <f>F134</f>
        <v>0</v>
      </c>
      <c r="G133" s="209">
        <f>G134</f>
        <v>32</v>
      </c>
      <c r="H133" s="209">
        <f>H134</f>
        <v>0</v>
      </c>
      <c r="I133" s="209">
        <f>I134</f>
        <v>32</v>
      </c>
    </row>
    <row r="134" spans="1:9" s="122" customFormat="1" ht="37.5">
      <c r="A134" s="114" t="s">
        <v>260</v>
      </c>
      <c r="B134" s="19" t="s">
        <v>378</v>
      </c>
      <c r="C134" s="21" t="s">
        <v>387</v>
      </c>
      <c r="D134" s="21" t="s">
        <v>261</v>
      </c>
      <c r="E134" s="209">
        <v>32</v>
      </c>
      <c r="F134" s="209"/>
      <c r="G134" s="209">
        <f>E134+F134</f>
        <v>32</v>
      </c>
      <c r="H134" s="209"/>
      <c r="I134" s="209">
        <f>G134+H134</f>
        <v>32</v>
      </c>
    </row>
    <row r="135" spans="1:9" s="122" customFormat="1" ht="56.25">
      <c r="A135" s="18" t="s">
        <v>388</v>
      </c>
      <c r="B135" s="161" t="s">
        <v>378</v>
      </c>
      <c r="C135" s="163" t="s">
        <v>389</v>
      </c>
      <c r="D135" s="163"/>
      <c r="E135" s="217">
        <f>E136+E143+E164+E169+E186+E194</f>
        <v>66698.357</v>
      </c>
      <c r="F135" s="217">
        <f>F136+F143+F164+F169+F186+F194+F141</f>
        <v>192.79999999999995</v>
      </c>
      <c r="G135" s="217">
        <f>G136+G143+G164+G169+G186+G194</f>
        <v>66891.157</v>
      </c>
      <c r="H135" s="217">
        <f>H136+H143+H164+H169+H186+H194+H141</f>
        <v>7.1</v>
      </c>
      <c r="I135" s="217">
        <f>I136+I143+I164+I169+I186+I194</f>
        <v>66898.257</v>
      </c>
    </row>
    <row r="136" spans="1:9" s="122" customFormat="1" ht="39">
      <c r="A136" s="24" t="s">
        <v>390</v>
      </c>
      <c r="B136" s="161" t="s">
        <v>378</v>
      </c>
      <c r="C136" s="163" t="s">
        <v>391</v>
      </c>
      <c r="D136" s="163"/>
      <c r="E136" s="217">
        <f>E137+E141</f>
        <v>11871.363000000001</v>
      </c>
      <c r="F136" s="217">
        <f>F137+F141</f>
        <v>0</v>
      </c>
      <c r="G136" s="217">
        <f>E136+F136</f>
        <v>11871.363000000001</v>
      </c>
      <c r="H136" s="217">
        <f>H137+H141</f>
        <v>0</v>
      </c>
      <c r="I136" s="217">
        <f>G136+H136</f>
        <v>11871.363000000001</v>
      </c>
    </row>
    <row r="137" spans="1:9" s="122" customFormat="1" ht="56.25">
      <c r="A137" s="22" t="s">
        <v>953</v>
      </c>
      <c r="B137" s="19" t="s">
        <v>378</v>
      </c>
      <c r="C137" s="21" t="s">
        <v>393</v>
      </c>
      <c r="D137" s="21"/>
      <c r="E137" s="209">
        <f>E138</f>
        <v>68.2</v>
      </c>
      <c r="F137" s="209">
        <f>F138</f>
        <v>0</v>
      </c>
      <c r="G137" s="209">
        <f>G138</f>
        <v>68.2</v>
      </c>
      <c r="H137" s="209">
        <f>H138</f>
        <v>0</v>
      </c>
      <c r="I137" s="209">
        <f>I138</f>
        <v>68.2</v>
      </c>
    </row>
    <row r="138" spans="1:9" s="122" customFormat="1" ht="56.25">
      <c r="A138" s="114" t="s">
        <v>394</v>
      </c>
      <c r="B138" s="19" t="s">
        <v>378</v>
      </c>
      <c r="C138" s="21" t="s">
        <v>393</v>
      </c>
      <c r="D138" s="21" t="s">
        <v>373</v>
      </c>
      <c r="E138" s="209">
        <v>68.2</v>
      </c>
      <c r="F138" s="209">
        <f>F139</f>
        <v>0</v>
      </c>
      <c r="G138" s="209">
        <f>E138+F138</f>
        <v>68.2</v>
      </c>
      <c r="H138" s="209">
        <f>H139</f>
        <v>0</v>
      </c>
      <c r="I138" s="209">
        <f>G138+H138</f>
        <v>68.2</v>
      </c>
    </row>
    <row r="139" spans="1:9" s="122" customFormat="1" ht="18.75">
      <c r="A139" s="27" t="s">
        <v>395</v>
      </c>
      <c r="B139" s="19" t="s">
        <v>378</v>
      </c>
      <c r="C139" s="19" t="s">
        <v>396</v>
      </c>
      <c r="D139" s="21"/>
      <c r="E139" s="209">
        <f>E140</f>
        <v>0</v>
      </c>
      <c r="F139" s="209"/>
      <c r="G139" s="209">
        <f>G140</f>
        <v>0</v>
      </c>
      <c r="H139" s="209"/>
      <c r="I139" s="209">
        <f>I140</f>
        <v>0</v>
      </c>
    </row>
    <row r="140" spans="1:9" s="122" customFormat="1" ht="56.25">
      <c r="A140" s="114" t="s">
        <v>394</v>
      </c>
      <c r="B140" s="19" t="s">
        <v>378</v>
      </c>
      <c r="C140" s="19" t="s">
        <v>396</v>
      </c>
      <c r="D140" s="21" t="s">
        <v>373</v>
      </c>
      <c r="E140" s="209"/>
      <c r="F140" s="209">
        <v>0</v>
      </c>
      <c r="G140" s="209">
        <f>E140+F140</f>
        <v>0</v>
      </c>
      <c r="H140" s="209">
        <v>0</v>
      </c>
      <c r="I140" s="209">
        <f>G140+H140</f>
        <v>0</v>
      </c>
    </row>
    <row r="141" spans="1:9" s="122" customFormat="1" ht="18.75">
      <c r="A141" s="27" t="s">
        <v>397</v>
      </c>
      <c r="B141" s="19" t="s">
        <v>378</v>
      </c>
      <c r="C141" s="19" t="s">
        <v>398</v>
      </c>
      <c r="D141" s="21"/>
      <c r="E141" s="209">
        <f>E142</f>
        <v>11803.163</v>
      </c>
      <c r="F141" s="209">
        <f>F142</f>
        <v>0</v>
      </c>
      <c r="G141" s="209">
        <f>G142</f>
        <v>11803.163</v>
      </c>
      <c r="H141" s="209">
        <f>H142</f>
        <v>0</v>
      </c>
      <c r="I141" s="209">
        <f>I142</f>
        <v>11803.163</v>
      </c>
    </row>
    <row r="142" spans="1:9" s="122" customFormat="1" ht="56.25">
      <c r="A142" s="114" t="s">
        <v>394</v>
      </c>
      <c r="B142" s="19" t="s">
        <v>378</v>
      </c>
      <c r="C142" s="19" t="s">
        <v>398</v>
      </c>
      <c r="D142" s="21" t="s">
        <v>373</v>
      </c>
      <c r="E142" s="209">
        <v>11803.163</v>
      </c>
      <c r="F142" s="209">
        <v>0</v>
      </c>
      <c r="G142" s="209">
        <f>E142+F142</f>
        <v>11803.163</v>
      </c>
      <c r="H142" s="209">
        <v>0</v>
      </c>
      <c r="I142" s="209">
        <f>G142+H142</f>
        <v>11803.163</v>
      </c>
    </row>
    <row r="143" spans="1:9" s="122" customFormat="1" ht="39">
      <c r="A143" s="24" t="s">
        <v>404</v>
      </c>
      <c r="B143" s="161" t="s">
        <v>401</v>
      </c>
      <c r="C143" s="163" t="s">
        <v>405</v>
      </c>
      <c r="D143" s="163"/>
      <c r="E143" s="217">
        <f>E144+E147+E149+E151+E153+E159+E161+E155</f>
        <v>15107</v>
      </c>
      <c r="F143" s="217">
        <f>F144+F147+F149+F151+F153+F159+F161+F155</f>
        <v>-125.60000000000001</v>
      </c>
      <c r="G143" s="217">
        <f>E143+F143</f>
        <v>14981.4</v>
      </c>
      <c r="H143" s="217">
        <f>H144+H147+H149+H151+H153+H159+H161+H155+H157</f>
        <v>7.1</v>
      </c>
      <c r="I143" s="217">
        <f>G143+H143</f>
        <v>14988.5</v>
      </c>
    </row>
    <row r="144" spans="1:9" s="122" customFormat="1" ht="18.75">
      <c r="A144" s="22" t="s">
        <v>406</v>
      </c>
      <c r="B144" s="19" t="s">
        <v>378</v>
      </c>
      <c r="C144" s="21" t="s">
        <v>407</v>
      </c>
      <c r="D144" s="21"/>
      <c r="E144" s="209">
        <f>E146+E145</f>
        <v>78.7</v>
      </c>
      <c r="F144" s="209">
        <f>F146+F145</f>
        <v>49</v>
      </c>
      <c r="G144" s="209">
        <f>G146+G145</f>
        <v>127.7</v>
      </c>
      <c r="H144" s="209">
        <f>H146+H145</f>
        <v>0</v>
      </c>
      <c r="I144" s="209">
        <f>I146+I145</f>
        <v>127.7</v>
      </c>
    </row>
    <row r="145" spans="1:9" s="122" customFormat="1" ht="37.5">
      <c r="A145" s="114" t="s">
        <v>260</v>
      </c>
      <c r="B145" s="19" t="s">
        <v>378</v>
      </c>
      <c r="C145" s="21" t="s">
        <v>407</v>
      </c>
      <c r="D145" s="21" t="s">
        <v>261</v>
      </c>
      <c r="E145" s="209"/>
      <c r="F145" s="209">
        <v>49</v>
      </c>
      <c r="G145" s="209">
        <f>E145+F145</f>
        <v>49</v>
      </c>
      <c r="H145" s="209"/>
      <c r="I145" s="209">
        <f>G145+H145</f>
        <v>49</v>
      </c>
    </row>
    <row r="146" spans="1:9" s="122" customFormat="1" ht="56.25">
      <c r="A146" s="114" t="s">
        <v>394</v>
      </c>
      <c r="B146" s="19" t="s">
        <v>378</v>
      </c>
      <c r="C146" s="21" t="s">
        <v>407</v>
      </c>
      <c r="D146" s="21" t="s">
        <v>373</v>
      </c>
      <c r="E146" s="209">
        <v>78.7</v>
      </c>
      <c r="F146" s="209"/>
      <c r="G146" s="209">
        <f>E146+F146</f>
        <v>78.7</v>
      </c>
      <c r="H146" s="209"/>
      <c r="I146" s="209">
        <f>G146+H146</f>
        <v>78.7</v>
      </c>
    </row>
    <row r="147" spans="1:9" s="122" customFormat="1" ht="18.75">
      <c r="A147" s="22" t="s">
        <v>408</v>
      </c>
      <c r="B147" s="19" t="s">
        <v>378</v>
      </c>
      <c r="C147" s="21" t="s">
        <v>409</v>
      </c>
      <c r="D147" s="21"/>
      <c r="E147" s="209">
        <f>E148</f>
        <v>230</v>
      </c>
      <c r="F147" s="209">
        <f>F148</f>
        <v>0</v>
      </c>
      <c r="G147" s="209">
        <f>G148</f>
        <v>230</v>
      </c>
      <c r="H147" s="209">
        <f>H148</f>
        <v>0</v>
      </c>
      <c r="I147" s="209">
        <f>I148</f>
        <v>230</v>
      </c>
    </row>
    <row r="148" spans="1:9" s="122" customFormat="1" ht="56.25">
      <c r="A148" s="114" t="s">
        <v>394</v>
      </c>
      <c r="B148" s="19" t="s">
        <v>378</v>
      </c>
      <c r="C148" s="21" t="s">
        <v>409</v>
      </c>
      <c r="D148" s="21" t="s">
        <v>373</v>
      </c>
      <c r="E148" s="209">
        <v>230</v>
      </c>
      <c r="F148" s="209"/>
      <c r="G148" s="209">
        <f>E148+F148</f>
        <v>230</v>
      </c>
      <c r="H148" s="209"/>
      <c r="I148" s="209">
        <f>G148+H148</f>
        <v>230</v>
      </c>
    </row>
    <row r="149" spans="1:9" s="122" customFormat="1" ht="18.75">
      <c r="A149" s="114" t="s">
        <v>410</v>
      </c>
      <c r="B149" s="19" t="s">
        <v>378</v>
      </c>
      <c r="C149" s="21" t="s">
        <v>411</v>
      </c>
      <c r="D149" s="21"/>
      <c r="E149" s="209">
        <f>E150</f>
        <v>135.3</v>
      </c>
      <c r="F149" s="209">
        <f>F150</f>
        <v>-135.3</v>
      </c>
      <c r="G149" s="209">
        <f>G150</f>
        <v>0</v>
      </c>
      <c r="H149" s="209">
        <f>H150</f>
        <v>0</v>
      </c>
      <c r="I149" s="209">
        <f>I150</f>
        <v>0</v>
      </c>
    </row>
    <row r="150" spans="1:9" s="122" customFormat="1" ht="56.25">
      <c r="A150" s="114" t="s">
        <v>394</v>
      </c>
      <c r="B150" s="19" t="s">
        <v>378</v>
      </c>
      <c r="C150" s="21" t="s">
        <v>411</v>
      </c>
      <c r="D150" s="21" t="s">
        <v>373</v>
      </c>
      <c r="E150" s="209">
        <v>135.3</v>
      </c>
      <c r="F150" s="209">
        <v>-135.3</v>
      </c>
      <c r="G150" s="209">
        <f>E150+F150</f>
        <v>0</v>
      </c>
      <c r="H150" s="209"/>
      <c r="I150" s="209">
        <f>G150+H150</f>
        <v>0</v>
      </c>
    </row>
    <row r="151" spans="1:9" s="122" customFormat="1" ht="18.75">
      <c r="A151" s="114" t="s">
        <v>412</v>
      </c>
      <c r="B151" s="19" t="s">
        <v>401</v>
      </c>
      <c r="C151" s="21" t="s">
        <v>413</v>
      </c>
      <c r="D151" s="21"/>
      <c r="E151" s="209">
        <f>E152</f>
        <v>0</v>
      </c>
      <c r="F151" s="209">
        <f>F152</f>
        <v>0</v>
      </c>
      <c r="G151" s="209">
        <f>G152</f>
        <v>0</v>
      </c>
      <c r="H151" s="209">
        <f>H152</f>
        <v>0</v>
      </c>
      <c r="I151" s="209">
        <f>I152</f>
        <v>0</v>
      </c>
    </row>
    <row r="152" spans="1:9" s="122" customFormat="1" ht="56.25">
      <c r="A152" s="114" t="s">
        <v>394</v>
      </c>
      <c r="B152" s="19" t="s">
        <v>378</v>
      </c>
      <c r="C152" s="21" t="s">
        <v>413</v>
      </c>
      <c r="D152" s="21" t="s">
        <v>373</v>
      </c>
      <c r="E152" s="209">
        <v>0</v>
      </c>
      <c r="F152" s="209"/>
      <c r="G152" s="209">
        <f>E152+F152</f>
        <v>0</v>
      </c>
      <c r="H152" s="209"/>
      <c r="I152" s="209">
        <f>G152+H152</f>
        <v>0</v>
      </c>
    </row>
    <row r="153" spans="1:9" s="122" customFormat="1" ht="56.25">
      <c r="A153" s="214" t="s">
        <v>805</v>
      </c>
      <c r="B153" s="19" t="s">
        <v>378</v>
      </c>
      <c r="C153" s="21" t="s">
        <v>413</v>
      </c>
      <c r="D153" s="21"/>
      <c r="E153" s="209">
        <f>E154</f>
        <v>126</v>
      </c>
      <c r="F153" s="209">
        <f>F154</f>
        <v>0</v>
      </c>
      <c r="G153" s="209">
        <f>G154</f>
        <v>126</v>
      </c>
      <c r="H153" s="209">
        <f>H154</f>
        <v>0</v>
      </c>
      <c r="I153" s="209">
        <f>I154</f>
        <v>126</v>
      </c>
    </row>
    <row r="154" spans="1:9" s="122" customFormat="1" ht="56.25">
      <c r="A154" s="114" t="s">
        <v>394</v>
      </c>
      <c r="B154" s="19" t="s">
        <v>378</v>
      </c>
      <c r="C154" s="21" t="s">
        <v>413</v>
      </c>
      <c r="D154" s="21" t="s">
        <v>373</v>
      </c>
      <c r="E154" s="209">
        <v>126</v>
      </c>
      <c r="F154" s="209">
        <v>0</v>
      </c>
      <c r="G154" s="209">
        <f>E154+F154</f>
        <v>126</v>
      </c>
      <c r="H154" s="209">
        <v>0</v>
      </c>
      <c r="I154" s="209">
        <f>G154+H154</f>
        <v>126</v>
      </c>
    </row>
    <row r="155" spans="1:9" s="122" customFormat="1" ht="18.75">
      <c r="A155" s="214" t="s">
        <v>397</v>
      </c>
      <c r="B155" s="19" t="s">
        <v>378</v>
      </c>
      <c r="C155" s="21" t="s">
        <v>414</v>
      </c>
      <c r="D155" s="21"/>
      <c r="E155" s="209">
        <f>E156</f>
        <v>14339</v>
      </c>
      <c r="F155" s="209">
        <f>F156</f>
        <v>0</v>
      </c>
      <c r="G155" s="209">
        <f>E155+F155</f>
        <v>14339</v>
      </c>
      <c r="H155" s="209">
        <f>H156</f>
        <v>0</v>
      </c>
      <c r="I155" s="209">
        <f>G155+H155</f>
        <v>14339</v>
      </c>
    </row>
    <row r="156" spans="1:9" s="122" customFormat="1" ht="56.25">
      <c r="A156" s="114" t="s">
        <v>394</v>
      </c>
      <c r="B156" s="19" t="s">
        <v>378</v>
      </c>
      <c r="C156" s="21" t="s">
        <v>414</v>
      </c>
      <c r="D156" s="21" t="s">
        <v>373</v>
      </c>
      <c r="E156" s="209">
        <v>14339</v>
      </c>
      <c r="F156" s="209"/>
      <c r="G156" s="209">
        <f>E156+F156</f>
        <v>14339</v>
      </c>
      <c r="H156" s="209"/>
      <c r="I156" s="209">
        <f>G156+H156</f>
        <v>14339</v>
      </c>
    </row>
    <row r="157" spans="1:9" s="122" customFormat="1" ht="75">
      <c r="A157" s="114" t="s">
        <v>971</v>
      </c>
      <c r="B157" s="19" t="s">
        <v>378</v>
      </c>
      <c r="C157" s="21" t="s">
        <v>957</v>
      </c>
      <c r="D157" s="21"/>
      <c r="E157" s="209"/>
      <c r="F157" s="209"/>
      <c r="G157" s="209">
        <f>G158</f>
        <v>0</v>
      </c>
      <c r="H157" s="209">
        <f>H158</f>
        <v>7.1</v>
      </c>
      <c r="I157" s="209">
        <f>G157+H157</f>
        <v>7.1</v>
      </c>
    </row>
    <row r="158" spans="1:9" s="122" customFormat="1" ht="56.25">
      <c r="A158" s="114" t="s">
        <v>394</v>
      </c>
      <c r="B158" s="19" t="s">
        <v>378</v>
      </c>
      <c r="C158" s="21" t="s">
        <v>957</v>
      </c>
      <c r="D158" s="21" t="s">
        <v>373</v>
      </c>
      <c r="E158" s="209"/>
      <c r="F158" s="209"/>
      <c r="G158" s="209"/>
      <c r="H158" s="209">
        <v>7.1</v>
      </c>
      <c r="I158" s="209">
        <f>G158+H158</f>
        <v>7.1</v>
      </c>
    </row>
    <row r="159" spans="1:9" s="122" customFormat="1" ht="56.25">
      <c r="A159" s="214" t="s">
        <v>803</v>
      </c>
      <c r="B159" s="19" t="s">
        <v>378</v>
      </c>
      <c r="C159" s="19" t="s">
        <v>804</v>
      </c>
      <c r="D159" s="21"/>
      <c r="E159" s="209">
        <f>E160</f>
        <v>119.3</v>
      </c>
      <c r="F159" s="209">
        <f>F160</f>
        <v>0</v>
      </c>
      <c r="G159" s="209">
        <f>G160</f>
        <v>119.3</v>
      </c>
      <c r="H159" s="209">
        <f>H160</f>
        <v>0</v>
      </c>
      <c r="I159" s="209">
        <f>I160</f>
        <v>119.3</v>
      </c>
    </row>
    <row r="160" spans="1:9" s="122" customFormat="1" ht="56.25">
      <c r="A160" s="114" t="s">
        <v>394</v>
      </c>
      <c r="B160" s="19" t="s">
        <v>378</v>
      </c>
      <c r="C160" s="19" t="s">
        <v>804</v>
      </c>
      <c r="D160" s="21" t="s">
        <v>373</v>
      </c>
      <c r="E160" s="218">
        <v>119.3</v>
      </c>
      <c r="F160" s="209"/>
      <c r="G160" s="209">
        <f>E160+F160</f>
        <v>119.3</v>
      </c>
      <c r="H160" s="209"/>
      <c r="I160" s="209">
        <f>G160+H160</f>
        <v>119.3</v>
      </c>
    </row>
    <row r="161" spans="1:9" s="122" customFormat="1" ht="37.5">
      <c r="A161" s="114" t="s">
        <v>417</v>
      </c>
      <c r="B161" s="19" t="s">
        <v>378</v>
      </c>
      <c r="C161" s="19" t="s">
        <v>418</v>
      </c>
      <c r="D161" s="21"/>
      <c r="E161" s="209">
        <f>E162+E163</f>
        <v>78.7</v>
      </c>
      <c r="F161" s="209">
        <f>F162+F163</f>
        <v>-39.3</v>
      </c>
      <c r="G161" s="209">
        <f>E161+F161</f>
        <v>39.400000000000006</v>
      </c>
      <c r="H161" s="209">
        <f>H162+H163</f>
        <v>0</v>
      </c>
      <c r="I161" s="209">
        <f>G161+H161</f>
        <v>39.400000000000006</v>
      </c>
    </row>
    <row r="162" spans="1:9" s="122" customFormat="1" ht="37.5">
      <c r="A162" s="114" t="s">
        <v>260</v>
      </c>
      <c r="B162" s="19" t="s">
        <v>378</v>
      </c>
      <c r="C162" s="19" t="s">
        <v>418</v>
      </c>
      <c r="D162" s="21" t="s">
        <v>261</v>
      </c>
      <c r="E162" s="209">
        <v>0</v>
      </c>
      <c r="F162" s="209">
        <v>0</v>
      </c>
      <c r="G162" s="209">
        <f>E162+F162</f>
        <v>0</v>
      </c>
      <c r="H162" s="209">
        <v>0</v>
      </c>
      <c r="I162" s="209">
        <f>G162+H162</f>
        <v>0</v>
      </c>
    </row>
    <row r="163" spans="1:9" s="122" customFormat="1" ht="56.25">
      <c r="A163" s="114" t="s">
        <v>394</v>
      </c>
      <c r="B163" s="19" t="s">
        <v>378</v>
      </c>
      <c r="C163" s="19" t="s">
        <v>418</v>
      </c>
      <c r="D163" s="21" t="s">
        <v>373</v>
      </c>
      <c r="E163" s="209">
        <v>78.7</v>
      </c>
      <c r="F163" s="218">
        <v>-39.3</v>
      </c>
      <c r="G163" s="209">
        <f>E163+F163</f>
        <v>39.400000000000006</v>
      </c>
      <c r="H163" s="218"/>
      <c r="I163" s="209">
        <f>G163+H163</f>
        <v>39.400000000000006</v>
      </c>
    </row>
    <row r="164" spans="1:9" s="122" customFormat="1" ht="19.5">
      <c r="A164" s="123" t="s">
        <v>419</v>
      </c>
      <c r="B164" s="161" t="s">
        <v>378</v>
      </c>
      <c r="C164" s="163" t="s">
        <v>420</v>
      </c>
      <c r="D164" s="163"/>
      <c r="E164" s="217">
        <f>E165+E167</f>
        <v>2116.18</v>
      </c>
      <c r="F164" s="217">
        <f>F165+F167</f>
        <v>0</v>
      </c>
      <c r="G164" s="217">
        <f>E164+F164</f>
        <v>2116.18</v>
      </c>
      <c r="H164" s="217">
        <f>H165+H167</f>
        <v>0</v>
      </c>
      <c r="I164" s="217">
        <f>G164+H164</f>
        <v>2116.18</v>
      </c>
    </row>
    <row r="165" spans="1:9" s="122" customFormat="1" ht="18.75">
      <c r="A165" s="114" t="s">
        <v>410</v>
      </c>
      <c r="B165" s="19" t="s">
        <v>378</v>
      </c>
      <c r="C165" s="21" t="s">
        <v>421</v>
      </c>
      <c r="D165" s="21"/>
      <c r="E165" s="209">
        <f>E166</f>
        <v>18.6</v>
      </c>
      <c r="F165" s="209">
        <f>F166</f>
        <v>0</v>
      </c>
      <c r="G165" s="209">
        <f>G166</f>
        <v>18.6</v>
      </c>
      <c r="H165" s="209">
        <f>H166</f>
        <v>0</v>
      </c>
      <c r="I165" s="209">
        <f>I166</f>
        <v>18.6</v>
      </c>
    </row>
    <row r="166" spans="1:9" s="122" customFormat="1" ht="56.25">
      <c r="A166" s="114" t="s">
        <v>394</v>
      </c>
      <c r="B166" s="19" t="s">
        <v>378</v>
      </c>
      <c r="C166" s="21" t="s">
        <v>421</v>
      </c>
      <c r="D166" s="21" t="s">
        <v>373</v>
      </c>
      <c r="E166" s="209">
        <v>18.6</v>
      </c>
      <c r="F166" s="209"/>
      <c r="G166" s="209">
        <f>E166+F166</f>
        <v>18.6</v>
      </c>
      <c r="H166" s="209"/>
      <c r="I166" s="209">
        <f>G166+H166</f>
        <v>18.6</v>
      </c>
    </row>
    <row r="167" spans="1:9" s="122" customFormat="1" ht="18.75">
      <c r="A167" s="114" t="s">
        <v>397</v>
      </c>
      <c r="B167" s="19" t="s">
        <v>378</v>
      </c>
      <c r="C167" s="21" t="s">
        <v>422</v>
      </c>
      <c r="D167" s="21"/>
      <c r="E167" s="209">
        <f>E168</f>
        <v>2097.58</v>
      </c>
      <c r="F167" s="209">
        <f>F168</f>
        <v>0</v>
      </c>
      <c r="G167" s="209">
        <f>G168</f>
        <v>2097.58</v>
      </c>
      <c r="H167" s="209">
        <f>H168</f>
        <v>0</v>
      </c>
      <c r="I167" s="209">
        <f>I168</f>
        <v>2097.58</v>
      </c>
    </row>
    <row r="168" spans="1:9" s="122" customFormat="1" ht="56.25">
      <c r="A168" s="114" t="s">
        <v>394</v>
      </c>
      <c r="B168" s="19" t="s">
        <v>378</v>
      </c>
      <c r="C168" s="21" t="s">
        <v>422</v>
      </c>
      <c r="D168" s="21" t="s">
        <v>373</v>
      </c>
      <c r="E168" s="209">
        <v>2097.58</v>
      </c>
      <c r="F168" s="209"/>
      <c r="G168" s="209">
        <f>E168+F168</f>
        <v>2097.58</v>
      </c>
      <c r="H168" s="209"/>
      <c r="I168" s="209">
        <f>G168+H168</f>
        <v>2097.58</v>
      </c>
    </row>
    <row r="169" spans="1:9" s="122" customFormat="1" ht="58.5">
      <c r="A169" s="123" t="s">
        <v>423</v>
      </c>
      <c r="B169" s="161" t="s">
        <v>378</v>
      </c>
      <c r="C169" s="163" t="s">
        <v>424</v>
      </c>
      <c r="D169" s="163"/>
      <c r="E169" s="217">
        <f>E170+E172+E174+E176+E178+E180+E182+E184</f>
        <v>24014.099999999995</v>
      </c>
      <c r="F169" s="217">
        <f>F170+F172+F174+F176+F178+F180+F182+F184</f>
        <v>318.4</v>
      </c>
      <c r="G169" s="217">
        <f>E169+F169</f>
        <v>24332.499999999996</v>
      </c>
      <c r="H169" s="217">
        <f>H170+H172+H174+H176+H178+H180+H182+H184</f>
        <v>0</v>
      </c>
      <c r="I169" s="217">
        <f>G169+H169</f>
        <v>24332.499999999996</v>
      </c>
    </row>
    <row r="170" spans="1:9" s="122" customFormat="1" ht="18.75">
      <c r="A170" s="114" t="s">
        <v>397</v>
      </c>
      <c r="B170" s="19" t="s">
        <v>378</v>
      </c>
      <c r="C170" s="21" t="s">
        <v>425</v>
      </c>
      <c r="D170" s="21"/>
      <c r="E170" s="209">
        <f>E171</f>
        <v>23058.8</v>
      </c>
      <c r="F170" s="209">
        <f>F171</f>
        <v>0</v>
      </c>
      <c r="G170" s="209">
        <f>G171</f>
        <v>23058.8</v>
      </c>
      <c r="H170" s="209">
        <f>H171</f>
        <v>0</v>
      </c>
      <c r="I170" s="209">
        <f>I171</f>
        <v>23058.8</v>
      </c>
    </row>
    <row r="171" spans="1:9" s="122" customFormat="1" ht="56.25">
      <c r="A171" s="114" t="s">
        <v>394</v>
      </c>
      <c r="B171" s="19" t="s">
        <v>378</v>
      </c>
      <c r="C171" s="21" t="s">
        <v>425</v>
      </c>
      <c r="D171" s="21" t="s">
        <v>373</v>
      </c>
      <c r="E171" s="209">
        <v>23058.8</v>
      </c>
      <c r="F171" s="209">
        <v>0</v>
      </c>
      <c r="G171" s="209">
        <f>E171+F171</f>
        <v>23058.8</v>
      </c>
      <c r="H171" s="209">
        <v>0</v>
      </c>
      <c r="I171" s="209">
        <f>G171+H171</f>
        <v>23058.8</v>
      </c>
    </row>
    <row r="172" spans="1:9" s="122" customFormat="1" ht="18.75">
      <c r="A172" s="114" t="s">
        <v>426</v>
      </c>
      <c r="B172" s="19" t="s">
        <v>401</v>
      </c>
      <c r="C172" s="21" t="s">
        <v>427</v>
      </c>
      <c r="D172" s="21"/>
      <c r="E172" s="209">
        <f>E173</f>
        <v>400</v>
      </c>
      <c r="F172" s="209">
        <f>F173</f>
        <v>-49</v>
      </c>
      <c r="G172" s="209">
        <f>E172+F172</f>
        <v>351</v>
      </c>
      <c r="H172" s="209">
        <f>H173</f>
        <v>0</v>
      </c>
      <c r="I172" s="209">
        <f>G172+H172</f>
        <v>351</v>
      </c>
    </row>
    <row r="173" spans="1:9" s="122" customFormat="1" ht="56.25">
      <c r="A173" s="114" t="s">
        <v>394</v>
      </c>
      <c r="B173" s="19" t="s">
        <v>378</v>
      </c>
      <c r="C173" s="21" t="s">
        <v>427</v>
      </c>
      <c r="D173" s="21" t="s">
        <v>373</v>
      </c>
      <c r="E173" s="209">
        <v>400</v>
      </c>
      <c r="F173" s="209">
        <v>-49</v>
      </c>
      <c r="G173" s="209">
        <f>E173+F173</f>
        <v>351</v>
      </c>
      <c r="H173" s="209"/>
      <c r="I173" s="209">
        <f>G173+H173</f>
        <v>351</v>
      </c>
    </row>
    <row r="174" spans="1:9" s="122" customFormat="1" ht="18.75">
      <c r="A174" s="114" t="s">
        <v>428</v>
      </c>
      <c r="B174" s="19" t="s">
        <v>378</v>
      </c>
      <c r="C174" s="21" t="s">
        <v>429</v>
      </c>
      <c r="D174" s="21"/>
      <c r="E174" s="209">
        <f>E175</f>
        <v>195.6</v>
      </c>
      <c r="F174" s="209">
        <f>F175</f>
        <v>-97.8</v>
      </c>
      <c r="G174" s="209">
        <f>G175</f>
        <v>97.8</v>
      </c>
      <c r="H174" s="209">
        <f>H175</f>
        <v>0</v>
      </c>
      <c r="I174" s="209">
        <f>I175</f>
        <v>97.8</v>
      </c>
    </row>
    <row r="175" spans="1:9" s="122" customFormat="1" ht="56.25">
      <c r="A175" s="114" t="s">
        <v>394</v>
      </c>
      <c r="B175" s="19" t="s">
        <v>378</v>
      </c>
      <c r="C175" s="21" t="s">
        <v>429</v>
      </c>
      <c r="D175" s="21" t="s">
        <v>373</v>
      </c>
      <c r="E175" s="209">
        <v>195.6</v>
      </c>
      <c r="F175" s="209">
        <v>-97.8</v>
      </c>
      <c r="G175" s="209">
        <f>E175+F175</f>
        <v>97.8</v>
      </c>
      <c r="H175" s="209"/>
      <c r="I175" s="209">
        <f>G175+H175</f>
        <v>97.8</v>
      </c>
    </row>
    <row r="176" spans="1:9" s="122" customFormat="1" ht="56.25">
      <c r="A176" s="114" t="s">
        <v>430</v>
      </c>
      <c r="B176" s="19" t="s">
        <v>378</v>
      </c>
      <c r="C176" s="21" t="s">
        <v>431</v>
      </c>
      <c r="D176" s="21"/>
      <c r="E176" s="209">
        <f>E177</f>
        <v>164.1</v>
      </c>
      <c r="F176" s="209">
        <f>F177</f>
        <v>0</v>
      </c>
      <c r="G176" s="209">
        <f>G177</f>
        <v>164.1</v>
      </c>
      <c r="H176" s="209">
        <f>H177</f>
        <v>0</v>
      </c>
      <c r="I176" s="209">
        <f>I177</f>
        <v>164.1</v>
      </c>
    </row>
    <row r="177" spans="1:9" s="122" customFormat="1" ht="56.25">
      <c r="A177" s="114" t="s">
        <v>394</v>
      </c>
      <c r="B177" s="19" t="s">
        <v>378</v>
      </c>
      <c r="C177" s="21" t="s">
        <v>431</v>
      </c>
      <c r="D177" s="21" t="s">
        <v>373</v>
      </c>
      <c r="E177" s="209">
        <v>164.1</v>
      </c>
      <c r="F177" s="209"/>
      <c r="G177" s="209">
        <f>E177+F177</f>
        <v>164.1</v>
      </c>
      <c r="H177" s="209"/>
      <c r="I177" s="209">
        <f>G177+H177</f>
        <v>164.1</v>
      </c>
    </row>
    <row r="178" spans="1:9" s="122" customFormat="1" ht="18.75">
      <c r="A178" s="114" t="s">
        <v>432</v>
      </c>
      <c r="B178" s="19" t="s">
        <v>378</v>
      </c>
      <c r="C178" s="19" t="s">
        <v>433</v>
      </c>
      <c r="D178" s="21"/>
      <c r="E178" s="209">
        <f>E179</f>
        <v>0</v>
      </c>
      <c r="F178" s="209">
        <f>F179</f>
        <v>0</v>
      </c>
      <c r="G178" s="209">
        <f>G179</f>
        <v>0</v>
      </c>
      <c r="H178" s="209">
        <f>H179</f>
        <v>0</v>
      </c>
      <c r="I178" s="209">
        <f>I179</f>
        <v>0</v>
      </c>
    </row>
    <row r="179" spans="1:9" s="122" customFormat="1" ht="56.25">
      <c r="A179" s="114" t="s">
        <v>394</v>
      </c>
      <c r="B179" s="19" t="s">
        <v>401</v>
      </c>
      <c r="C179" s="19" t="s">
        <v>433</v>
      </c>
      <c r="D179" s="21" t="s">
        <v>373</v>
      </c>
      <c r="E179" s="209"/>
      <c r="F179" s="209">
        <v>0</v>
      </c>
      <c r="G179" s="209">
        <f aca="true" t="shared" si="7" ref="G179:G185">E179+F179</f>
        <v>0</v>
      </c>
      <c r="H179" s="209">
        <v>0</v>
      </c>
      <c r="I179" s="209">
        <f aca="true" t="shared" si="8" ref="I179:I185">G179+H179</f>
        <v>0</v>
      </c>
    </row>
    <row r="180" spans="1:9" s="122" customFormat="1" ht="18.75">
      <c r="A180" s="114" t="s">
        <v>439</v>
      </c>
      <c r="B180" s="19" t="s">
        <v>378</v>
      </c>
      <c r="C180" s="19" t="s">
        <v>440</v>
      </c>
      <c r="D180" s="21"/>
      <c r="E180" s="209">
        <f>E181</f>
        <v>0</v>
      </c>
      <c r="F180" s="209">
        <f>F181</f>
        <v>563</v>
      </c>
      <c r="G180" s="209">
        <f t="shared" si="7"/>
        <v>563</v>
      </c>
      <c r="H180" s="209">
        <f>H181</f>
        <v>0</v>
      </c>
      <c r="I180" s="209">
        <f t="shared" si="8"/>
        <v>563</v>
      </c>
    </row>
    <row r="181" spans="1:9" s="122" customFormat="1" ht="56.25">
      <c r="A181" s="114" t="s">
        <v>394</v>
      </c>
      <c r="B181" s="19" t="s">
        <v>378</v>
      </c>
      <c r="C181" s="19" t="s">
        <v>440</v>
      </c>
      <c r="D181" s="21" t="s">
        <v>373</v>
      </c>
      <c r="E181" s="209"/>
      <c r="F181" s="209">
        <f>400+163</f>
        <v>563</v>
      </c>
      <c r="G181" s="209">
        <f t="shared" si="7"/>
        <v>563</v>
      </c>
      <c r="H181" s="209"/>
      <c r="I181" s="209">
        <f t="shared" si="8"/>
        <v>563</v>
      </c>
    </row>
    <row r="182" spans="1:9" s="122" customFormat="1" ht="131.25">
      <c r="A182" s="114" t="s">
        <v>443</v>
      </c>
      <c r="B182" s="19" t="s">
        <v>378</v>
      </c>
      <c r="C182" s="19" t="s">
        <v>444</v>
      </c>
      <c r="D182" s="21"/>
      <c r="E182" s="209">
        <f>E183</f>
        <v>195.6</v>
      </c>
      <c r="F182" s="209">
        <f>F183</f>
        <v>-97.8</v>
      </c>
      <c r="G182" s="209">
        <f t="shared" si="7"/>
        <v>97.8</v>
      </c>
      <c r="H182" s="209">
        <f>H183</f>
        <v>0</v>
      </c>
      <c r="I182" s="209">
        <f t="shared" si="8"/>
        <v>97.8</v>
      </c>
    </row>
    <row r="183" spans="1:9" s="122" customFormat="1" ht="56.25">
      <c r="A183" s="114" t="s">
        <v>394</v>
      </c>
      <c r="B183" s="19" t="s">
        <v>378</v>
      </c>
      <c r="C183" s="19" t="s">
        <v>444</v>
      </c>
      <c r="D183" s="21" t="s">
        <v>373</v>
      </c>
      <c r="E183" s="209">
        <v>195.6</v>
      </c>
      <c r="F183" s="209">
        <v>-97.8</v>
      </c>
      <c r="G183" s="209">
        <f t="shared" si="7"/>
        <v>97.8</v>
      </c>
      <c r="H183" s="209"/>
      <c r="I183" s="209">
        <f t="shared" si="8"/>
        <v>97.8</v>
      </c>
    </row>
    <row r="184" spans="1:9" s="122" customFormat="1" ht="37.5">
      <c r="A184" s="114" t="s">
        <v>216</v>
      </c>
      <c r="B184" s="19" t="s">
        <v>378</v>
      </c>
      <c r="C184" s="19" t="s">
        <v>445</v>
      </c>
      <c r="D184" s="21"/>
      <c r="E184" s="209">
        <f>E185</f>
        <v>0</v>
      </c>
      <c r="F184" s="209">
        <f>F185</f>
        <v>0</v>
      </c>
      <c r="G184" s="209">
        <f t="shared" si="7"/>
        <v>0</v>
      </c>
      <c r="H184" s="209">
        <f>H185</f>
        <v>0</v>
      </c>
      <c r="I184" s="209">
        <f t="shared" si="8"/>
        <v>0</v>
      </c>
    </row>
    <row r="185" spans="1:9" s="122" customFormat="1" ht="56.25">
      <c r="A185" s="114" t="s">
        <v>394</v>
      </c>
      <c r="B185" s="19" t="s">
        <v>378</v>
      </c>
      <c r="C185" s="19" t="s">
        <v>445</v>
      </c>
      <c r="D185" s="21" t="s">
        <v>373</v>
      </c>
      <c r="E185" s="209"/>
      <c r="F185" s="209"/>
      <c r="G185" s="209">
        <f t="shared" si="7"/>
        <v>0</v>
      </c>
      <c r="H185" s="209"/>
      <c r="I185" s="209">
        <f t="shared" si="8"/>
        <v>0</v>
      </c>
    </row>
    <row r="186" spans="1:9" s="122" customFormat="1" ht="37.5">
      <c r="A186" s="124" t="s">
        <v>446</v>
      </c>
      <c r="B186" s="161" t="s">
        <v>378</v>
      </c>
      <c r="C186" s="163" t="s">
        <v>447</v>
      </c>
      <c r="D186" s="163"/>
      <c r="E186" s="217">
        <f>E187+E190</f>
        <v>2932.023</v>
      </c>
      <c r="F186" s="217">
        <f>F187+F190</f>
        <v>0</v>
      </c>
      <c r="G186" s="217">
        <f>G187+G190</f>
        <v>2932.023</v>
      </c>
      <c r="H186" s="217">
        <f>H187+H190</f>
        <v>0</v>
      </c>
      <c r="I186" s="217">
        <f>I187+I190</f>
        <v>2932.023</v>
      </c>
    </row>
    <row r="187" spans="1:9" s="122" customFormat="1" ht="37.5">
      <c r="A187" s="114" t="s">
        <v>448</v>
      </c>
      <c r="B187" s="19" t="s">
        <v>378</v>
      </c>
      <c r="C187" s="21" t="s">
        <v>449</v>
      </c>
      <c r="D187" s="21"/>
      <c r="E187" s="209">
        <f>E188+E189</f>
        <v>1182.035</v>
      </c>
      <c r="F187" s="209">
        <f>F188+F189</f>
        <v>0</v>
      </c>
      <c r="G187" s="209">
        <f>E187+F187</f>
        <v>1182.035</v>
      </c>
      <c r="H187" s="209">
        <f>H188+H189</f>
        <v>0</v>
      </c>
      <c r="I187" s="209">
        <f>G187+H187</f>
        <v>1182.035</v>
      </c>
    </row>
    <row r="188" spans="1:9" s="122" customFormat="1" ht="93.75">
      <c r="A188" s="114" t="s">
        <v>256</v>
      </c>
      <c r="B188" s="19" t="s">
        <v>378</v>
      </c>
      <c r="C188" s="21" t="s">
        <v>449</v>
      </c>
      <c r="D188" s="21" t="s">
        <v>257</v>
      </c>
      <c r="E188" s="209">
        <v>1172.035</v>
      </c>
      <c r="F188" s="209"/>
      <c r="G188" s="209">
        <f>E188+F188</f>
        <v>1172.035</v>
      </c>
      <c r="H188" s="209"/>
      <c r="I188" s="209">
        <f>G188+H188</f>
        <v>1172.035</v>
      </c>
    </row>
    <row r="189" spans="1:9" s="122" customFormat="1" ht="37.5">
      <c r="A189" s="114" t="s">
        <v>260</v>
      </c>
      <c r="B189" s="19" t="s">
        <v>378</v>
      </c>
      <c r="C189" s="21" t="s">
        <v>449</v>
      </c>
      <c r="D189" s="21" t="s">
        <v>261</v>
      </c>
      <c r="E189" s="209">
        <v>10</v>
      </c>
      <c r="F189" s="209"/>
      <c r="G189" s="209">
        <f>E189+F189</f>
        <v>10</v>
      </c>
      <c r="H189" s="209"/>
      <c r="I189" s="209">
        <f>G189+H189</f>
        <v>10</v>
      </c>
    </row>
    <row r="190" spans="1:9" s="122" customFormat="1" ht="37.5">
      <c r="A190" s="114" t="s">
        <v>375</v>
      </c>
      <c r="B190" s="19" t="s">
        <v>378</v>
      </c>
      <c r="C190" s="21" t="s">
        <v>450</v>
      </c>
      <c r="D190" s="21"/>
      <c r="E190" s="209">
        <f>E191+E192+E193</f>
        <v>1749.9879999999998</v>
      </c>
      <c r="F190" s="209">
        <f>F191+F192</f>
        <v>0</v>
      </c>
      <c r="G190" s="209">
        <f>G191+G192+G193</f>
        <v>1749.9879999999998</v>
      </c>
      <c r="H190" s="209">
        <f>H191+H192</f>
        <v>0</v>
      </c>
      <c r="I190" s="209">
        <f>I191+I192+I193</f>
        <v>1749.9879999999998</v>
      </c>
    </row>
    <row r="191" spans="1:9" s="122" customFormat="1" ht="93.75">
      <c r="A191" s="114" t="s">
        <v>256</v>
      </c>
      <c r="B191" s="19" t="s">
        <v>378</v>
      </c>
      <c r="C191" s="21" t="s">
        <v>450</v>
      </c>
      <c r="D191" s="19" t="s">
        <v>257</v>
      </c>
      <c r="E191" s="209">
        <v>1150.847</v>
      </c>
      <c r="F191" s="210">
        <v>0</v>
      </c>
      <c r="G191" s="209">
        <f>E191+F191</f>
        <v>1150.847</v>
      </c>
      <c r="H191" s="210">
        <v>0</v>
      </c>
      <c r="I191" s="209">
        <f>G191+H191</f>
        <v>1150.847</v>
      </c>
    </row>
    <row r="192" spans="1:9" s="122" customFormat="1" ht="37.5">
      <c r="A192" s="114" t="s">
        <v>260</v>
      </c>
      <c r="B192" s="19" t="s">
        <v>378</v>
      </c>
      <c r="C192" s="21" t="s">
        <v>450</v>
      </c>
      <c r="D192" s="21" t="s">
        <v>261</v>
      </c>
      <c r="E192" s="209">
        <v>598.141</v>
      </c>
      <c r="F192" s="209">
        <v>0</v>
      </c>
      <c r="G192" s="209">
        <f>E192+F192</f>
        <v>598.141</v>
      </c>
      <c r="H192" s="209">
        <v>0</v>
      </c>
      <c r="I192" s="209">
        <f>G192+H192</f>
        <v>598.141</v>
      </c>
    </row>
    <row r="193" spans="1:9" s="122" customFormat="1" ht="18.75">
      <c r="A193" s="114" t="s">
        <v>270</v>
      </c>
      <c r="B193" s="19" t="s">
        <v>378</v>
      </c>
      <c r="C193" s="21" t="s">
        <v>450</v>
      </c>
      <c r="D193" s="21" t="s">
        <v>271</v>
      </c>
      <c r="E193" s="209">
        <v>1</v>
      </c>
      <c r="F193" s="209">
        <f>F197</f>
        <v>0</v>
      </c>
      <c r="G193" s="209">
        <f>E193+F193</f>
        <v>1</v>
      </c>
      <c r="H193" s="209">
        <f>H197</f>
        <v>0</v>
      </c>
      <c r="I193" s="209">
        <f>G193+H193</f>
        <v>1</v>
      </c>
    </row>
    <row r="194" spans="1:9" s="122" customFormat="1" ht="39">
      <c r="A194" s="123" t="s">
        <v>451</v>
      </c>
      <c r="B194" s="161" t="s">
        <v>378</v>
      </c>
      <c r="C194" s="163" t="s">
        <v>452</v>
      </c>
      <c r="D194" s="163"/>
      <c r="E194" s="217">
        <f aca="true" t="shared" si="9" ref="E194:I195">E195</f>
        <v>10657.691</v>
      </c>
      <c r="F194" s="217">
        <f t="shared" si="9"/>
        <v>0</v>
      </c>
      <c r="G194" s="217">
        <f t="shared" si="9"/>
        <v>10657.691</v>
      </c>
      <c r="H194" s="217">
        <f t="shared" si="9"/>
        <v>0</v>
      </c>
      <c r="I194" s="217">
        <f t="shared" si="9"/>
        <v>10657.691</v>
      </c>
    </row>
    <row r="195" spans="1:9" s="122" customFormat="1" ht="18.75">
      <c r="A195" s="114" t="s">
        <v>397</v>
      </c>
      <c r="B195" s="19" t="s">
        <v>378</v>
      </c>
      <c r="C195" s="21" t="s">
        <v>453</v>
      </c>
      <c r="D195" s="21"/>
      <c r="E195" s="209">
        <f t="shared" si="9"/>
        <v>10657.691</v>
      </c>
      <c r="F195" s="209">
        <f t="shared" si="9"/>
        <v>0</v>
      </c>
      <c r="G195" s="209">
        <f t="shared" si="9"/>
        <v>10657.691</v>
      </c>
      <c r="H195" s="209">
        <f t="shared" si="9"/>
        <v>0</v>
      </c>
      <c r="I195" s="209">
        <f t="shared" si="9"/>
        <v>10657.691</v>
      </c>
    </row>
    <row r="196" spans="1:9" s="122" customFormat="1" ht="56.25">
      <c r="A196" s="114" t="s">
        <v>394</v>
      </c>
      <c r="B196" s="19" t="s">
        <v>378</v>
      </c>
      <c r="C196" s="21" t="s">
        <v>453</v>
      </c>
      <c r="D196" s="21" t="s">
        <v>373</v>
      </c>
      <c r="E196" s="209">
        <v>10657.691</v>
      </c>
      <c r="F196" s="209"/>
      <c r="G196" s="209">
        <f>E196+F196</f>
        <v>10657.691</v>
      </c>
      <c r="H196" s="209"/>
      <c r="I196" s="209">
        <f>G196+H196</f>
        <v>10657.691</v>
      </c>
    </row>
    <row r="197" spans="1:9" s="122" customFormat="1" ht="56.25">
      <c r="A197" s="124" t="s">
        <v>454</v>
      </c>
      <c r="B197" s="161" t="s">
        <v>378</v>
      </c>
      <c r="C197" s="161" t="s">
        <v>331</v>
      </c>
      <c r="D197" s="163"/>
      <c r="E197" s="217">
        <f aca="true" t="shared" si="10" ref="E197:I198">E198</f>
        <v>363.5</v>
      </c>
      <c r="F197" s="217">
        <f t="shared" si="10"/>
        <v>0</v>
      </c>
      <c r="G197" s="217">
        <f t="shared" si="10"/>
        <v>363.5</v>
      </c>
      <c r="H197" s="217">
        <f t="shared" si="10"/>
        <v>0</v>
      </c>
      <c r="I197" s="217">
        <f t="shared" si="10"/>
        <v>363.5</v>
      </c>
    </row>
    <row r="198" spans="1:9" s="122" customFormat="1" ht="39">
      <c r="A198" s="123" t="s">
        <v>455</v>
      </c>
      <c r="B198" s="161" t="s">
        <v>378</v>
      </c>
      <c r="C198" s="161" t="s">
        <v>456</v>
      </c>
      <c r="D198" s="163"/>
      <c r="E198" s="217">
        <f t="shared" si="10"/>
        <v>363.5</v>
      </c>
      <c r="F198" s="217">
        <f t="shared" si="10"/>
        <v>0</v>
      </c>
      <c r="G198" s="217">
        <f t="shared" si="10"/>
        <v>363.5</v>
      </c>
      <c r="H198" s="217">
        <f t="shared" si="10"/>
        <v>0</v>
      </c>
      <c r="I198" s="217">
        <f t="shared" si="10"/>
        <v>363.5</v>
      </c>
    </row>
    <row r="199" spans="1:9" s="122" customFormat="1" ht="37.5">
      <c r="A199" s="114" t="s">
        <v>457</v>
      </c>
      <c r="B199" s="19" t="s">
        <v>378</v>
      </c>
      <c r="C199" s="19" t="s">
        <v>458</v>
      </c>
      <c r="D199" s="21"/>
      <c r="E199" s="209">
        <f>E201</f>
        <v>363.5</v>
      </c>
      <c r="F199" s="209">
        <f>F201</f>
        <v>0</v>
      </c>
      <c r="G199" s="209">
        <f>G201</f>
        <v>363.5</v>
      </c>
      <c r="H199" s="209">
        <f>H201+H200</f>
        <v>0</v>
      </c>
      <c r="I199" s="209">
        <f>G199+H199</f>
        <v>363.5</v>
      </c>
    </row>
    <row r="200" spans="1:9" s="122" customFormat="1" ht="37.5">
      <c r="A200" s="114" t="s">
        <v>307</v>
      </c>
      <c r="B200" s="19" t="s">
        <v>378</v>
      </c>
      <c r="C200" s="19" t="s">
        <v>458</v>
      </c>
      <c r="D200" s="21" t="s">
        <v>308</v>
      </c>
      <c r="E200" s="209"/>
      <c r="F200" s="209"/>
      <c r="G200" s="209"/>
      <c r="H200" s="209">
        <v>363.5</v>
      </c>
      <c r="I200" s="209">
        <f>G200+H200</f>
        <v>363.5</v>
      </c>
    </row>
    <row r="201" spans="1:9" s="122" customFormat="1" ht="56.25">
      <c r="A201" s="114" t="s">
        <v>394</v>
      </c>
      <c r="B201" s="19" t="s">
        <v>378</v>
      </c>
      <c r="C201" s="19" t="s">
        <v>458</v>
      </c>
      <c r="D201" s="19" t="s">
        <v>373</v>
      </c>
      <c r="E201" s="209">
        <v>363.5</v>
      </c>
      <c r="F201" s="210"/>
      <c r="G201" s="209">
        <f aca="true" t="shared" si="11" ref="G201:G219">E201+F201</f>
        <v>363.5</v>
      </c>
      <c r="H201" s="210">
        <v>-363.5</v>
      </c>
      <c r="I201" s="209">
        <f aca="true" t="shared" si="12" ref="I201:I214">G201+H201</f>
        <v>0</v>
      </c>
    </row>
    <row r="202" spans="1:9" s="121" customFormat="1" ht="75">
      <c r="A202" s="18" t="s">
        <v>459</v>
      </c>
      <c r="B202" s="230" t="s">
        <v>460</v>
      </c>
      <c r="C202" s="165"/>
      <c r="D202" s="165"/>
      <c r="E202" s="219">
        <f>E203+E207+E225+E272+E278</f>
        <v>126527.284</v>
      </c>
      <c r="F202" s="219">
        <f>F203+F207+F225+F272+F278</f>
        <v>112356.436</v>
      </c>
      <c r="G202" s="219">
        <f>E202+F202</f>
        <v>238883.72</v>
      </c>
      <c r="H202" s="219">
        <f>H203+H207+H225+H272+H278</f>
        <v>27463.572</v>
      </c>
      <c r="I202" s="219">
        <f t="shared" si="12"/>
        <v>266347.292</v>
      </c>
    </row>
    <row r="203" spans="1:9" s="121" customFormat="1" ht="37.5">
      <c r="A203" s="18" t="s">
        <v>264</v>
      </c>
      <c r="B203" s="163" t="s">
        <v>460</v>
      </c>
      <c r="C203" s="163" t="s">
        <v>265</v>
      </c>
      <c r="D203" s="165"/>
      <c r="E203" s="217">
        <f aca="true" t="shared" si="13" ref="E203:H205">E204</f>
        <v>306</v>
      </c>
      <c r="F203" s="217">
        <f t="shared" si="13"/>
        <v>0</v>
      </c>
      <c r="G203" s="217">
        <f t="shared" si="11"/>
        <v>306</v>
      </c>
      <c r="H203" s="217">
        <f t="shared" si="13"/>
        <v>0</v>
      </c>
      <c r="I203" s="217">
        <f t="shared" si="12"/>
        <v>306</v>
      </c>
    </row>
    <row r="204" spans="1:9" s="121" customFormat="1" ht="19.5">
      <c r="A204" s="123" t="s">
        <v>279</v>
      </c>
      <c r="B204" s="161" t="s">
        <v>460</v>
      </c>
      <c r="C204" s="161" t="s">
        <v>280</v>
      </c>
      <c r="D204" s="165"/>
      <c r="E204" s="217">
        <f t="shared" si="13"/>
        <v>306</v>
      </c>
      <c r="F204" s="217">
        <f t="shared" si="13"/>
        <v>0</v>
      </c>
      <c r="G204" s="217">
        <f t="shared" si="11"/>
        <v>306</v>
      </c>
      <c r="H204" s="217">
        <f t="shared" si="13"/>
        <v>0</v>
      </c>
      <c r="I204" s="217">
        <f t="shared" si="12"/>
        <v>306</v>
      </c>
    </row>
    <row r="205" spans="1:9" s="121" customFormat="1" ht="37.5">
      <c r="A205" s="214" t="s">
        <v>865</v>
      </c>
      <c r="B205" s="19" t="s">
        <v>460</v>
      </c>
      <c r="C205" s="19" t="s">
        <v>812</v>
      </c>
      <c r="D205" s="16"/>
      <c r="E205" s="209">
        <f t="shared" si="13"/>
        <v>306</v>
      </c>
      <c r="F205" s="209">
        <f t="shared" si="13"/>
        <v>0</v>
      </c>
      <c r="G205" s="209">
        <f t="shared" si="11"/>
        <v>306</v>
      </c>
      <c r="H205" s="209">
        <f t="shared" si="13"/>
        <v>0</v>
      </c>
      <c r="I205" s="209">
        <f t="shared" si="12"/>
        <v>306</v>
      </c>
    </row>
    <row r="206" spans="1:9" s="121" customFormat="1" ht="37.5">
      <c r="A206" s="114" t="s">
        <v>260</v>
      </c>
      <c r="B206" s="21" t="s">
        <v>460</v>
      </c>
      <c r="C206" s="20" t="s">
        <v>812</v>
      </c>
      <c r="D206" s="20" t="s">
        <v>261</v>
      </c>
      <c r="E206" s="209">
        <v>306</v>
      </c>
      <c r="F206" s="209"/>
      <c r="G206" s="209">
        <f t="shared" si="11"/>
        <v>306</v>
      </c>
      <c r="H206" s="209"/>
      <c r="I206" s="209">
        <f t="shared" si="12"/>
        <v>306</v>
      </c>
    </row>
    <row r="207" spans="1:9" s="121" customFormat="1" ht="56.25">
      <c r="A207" s="18" t="s">
        <v>461</v>
      </c>
      <c r="B207" s="163" t="s">
        <v>460</v>
      </c>
      <c r="C207" s="162" t="s">
        <v>462</v>
      </c>
      <c r="D207" s="162"/>
      <c r="E207" s="217">
        <f>E208</f>
        <v>44926.894</v>
      </c>
      <c r="F207" s="217">
        <f>F208</f>
        <v>-5525.5</v>
      </c>
      <c r="G207" s="217">
        <f t="shared" si="11"/>
        <v>39401.394</v>
      </c>
      <c r="H207" s="217">
        <f>H208</f>
        <v>-662.668</v>
      </c>
      <c r="I207" s="217">
        <f t="shared" si="12"/>
        <v>38738.726</v>
      </c>
    </row>
    <row r="208" spans="1:9" s="121" customFormat="1" ht="78">
      <c r="A208" s="24" t="s">
        <v>463</v>
      </c>
      <c r="B208" s="163" t="s">
        <v>460</v>
      </c>
      <c r="C208" s="162" t="s">
        <v>464</v>
      </c>
      <c r="D208" s="162"/>
      <c r="E208" s="217">
        <f>E216+E209+E211+E213+E218+E220+E222</f>
        <v>44926.894</v>
      </c>
      <c r="F208" s="217">
        <f>F216+F209+F211+F213+F218+F220+F222</f>
        <v>-5525.5</v>
      </c>
      <c r="G208" s="217">
        <f t="shared" si="11"/>
        <v>39401.394</v>
      </c>
      <c r="H208" s="217">
        <f>H216+H209+H211+H213+H218+H220+H222</f>
        <v>-662.668</v>
      </c>
      <c r="I208" s="217">
        <f t="shared" si="12"/>
        <v>38738.726</v>
      </c>
    </row>
    <row r="209" spans="1:9" s="121" customFormat="1" ht="56.25">
      <c r="A209" s="214" t="s">
        <v>807</v>
      </c>
      <c r="B209" s="21" t="s">
        <v>460</v>
      </c>
      <c r="C209" s="20" t="s">
        <v>605</v>
      </c>
      <c r="D209" s="20"/>
      <c r="E209" s="209">
        <f>E210</f>
        <v>4371.124</v>
      </c>
      <c r="F209" s="209">
        <f>F210</f>
        <v>0</v>
      </c>
      <c r="G209" s="209">
        <f t="shared" si="11"/>
        <v>4371.124</v>
      </c>
      <c r="H209" s="209">
        <f>H210</f>
        <v>-6.706</v>
      </c>
      <c r="I209" s="209">
        <f t="shared" si="12"/>
        <v>4364.418</v>
      </c>
    </row>
    <row r="210" spans="1:10" s="121" customFormat="1" ht="37.5">
      <c r="A210" s="114" t="s">
        <v>260</v>
      </c>
      <c r="B210" s="21" t="s">
        <v>460</v>
      </c>
      <c r="C210" s="20" t="s">
        <v>605</v>
      </c>
      <c r="D210" s="20" t="s">
        <v>261</v>
      </c>
      <c r="E210" s="209">
        <v>4371.124</v>
      </c>
      <c r="F210" s="209"/>
      <c r="G210" s="209">
        <f t="shared" si="11"/>
        <v>4371.124</v>
      </c>
      <c r="H210" s="209">
        <v>-6.706</v>
      </c>
      <c r="I210" s="209">
        <f t="shared" si="12"/>
        <v>4364.418</v>
      </c>
      <c r="J210" s="121">
        <v>6702.65</v>
      </c>
    </row>
    <row r="211" spans="1:9" s="121" customFormat="1" ht="18.75">
      <c r="A211" s="214" t="s">
        <v>608</v>
      </c>
      <c r="B211" s="21" t="s">
        <v>460</v>
      </c>
      <c r="C211" s="20" t="s">
        <v>609</v>
      </c>
      <c r="D211" s="20"/>
      <c r="E211" s="209">
        <f>E212</f>
        <v>19.77</v>
      </c>
      <c r="F211" s="209">
        <f>F212</f>
        <v>0</v>
      </c>
      <c r="G211" s="209">
        <f t="shared" si="11"/>
        <v>19.77</v>
      </c>
      <c r="H211" s="209">
        <f>H212</f>
        <v>0</v>
      </c>
      <c r="I211" s="209">
        <f t="shared" si="12"/>
        <v>19.77</v>
      </c>
    </row>
    <row r="212" spans="1:9" s="121" customFormat="1" ht="37.5">
      <c r="A212" s="114" t="s">
        <v>260</v>
      </c>
      <c r="B212" s="21" t="s">
        <v>460</v>
      </c>
      <c r="C212" s="20" t="s">
        <v>609</v>
      </c>
      <c r="D212" s="20" t="s">
        <v>261</v>
      </c>
      <c r="E212" s="209">
        <v>19.77</v>
      </c>
      <c r="F212" s="209"/>
      <c r="G212" s="209">
        <f t="shared" si="11"/>
        <v>19.77</v>
      </c>
      <c r="H212" s="209"/>
      <c r="I212" s="209">
        <f t="shared" si="12"/>
        <v>19.77</v>
      </c>
    </row>
    <row r="213" spans="1:9" s="121" customFormat="1" ht="75">
      <c r="A213" s="114" t="s">
        <v>610</v>
      </c>
      <c r="B213" s="21" t="s">
        <v>460</v>
      </c>
      <c r="C213" s="20" t="s">
        <v>611</v>
      </c>
      <c r="D213" s="20"/>
      <c r="E213" s="209">
        <f>E214+E215</f>
        <v>3000</v>
      </c>
      <c r="F213" s="209">
        <f>F214+F215</f>
        <v>-3000</v>
      </c>
      <c r="G213" s="209">
        <f t="shared" si="11"/>
        <v>0</v>
      </c>
      <c r="H213" s="209">
        <f>H214+H215</f>
        <v>0</v>
      </c>
      <c r="I213" s="209">
        <f t="shared" si="12"/>
        <v>0</v>
      </c>
    </row>
    <row r="214" spans="1:9" s="121" customFormat="1" ht="37.5">
      <c r="A214" s="114" t="s">
        <v>260</v>
      </c>
      <c r="B214" s="21" t="s">
        <v>460</v>
      </c>
      <c r="C214" s="20" t="s">
        <v>611</v>
      </c>
      <c r="D214" s="20" t="s">
        <v>261</v>
      </c>
      <c r="E214" s="209">
        <v>3000</v>
      </c>
      <c r="F214" s="209">
        <v>-3000</v>
      </c>
      <c r="G214" s="209">
        <f t="shared" si="11"/>
        <v>0</v>
      </c>
      <c r="H214" s="209"/>
      <c r="I214" s="209">
        <f t="shared" si="12"/>
        <v>0</v>
      </c>
    </row>
    <row r="215" spans="1:9" s="121" customFormat="1" ht="18.75">
      <c r="A215" s="114" t="s">
        <v>606</v>
      </c>
      <c r="B215" s="21" t="s">
        <v>460</v>
      </c>
      <c r="C215" s="20" t="s">
        <v>611</v>
      </c>
      <c r="D215" s="20" t="s">
        <v>607</v>
      </c>
      <c r="E215" s="209">
        <v>0</v>
      </c>
      <c r="F215" s="209"/>
      <c r="G215" s="209">
        <f>E215+F215</f>
        <v>0</v>
      </c>
      <c r="H215" s="209"/>
      <c r="I215" s="209">
        <f>G215+H215</f>
        <v>0</v>
      </c>
    </row>
    <row r="216" spans="1:9" s="121" customFormat="1" ht="18.75">
      <c r="A216" s="22" t="s">
        <v>465</v>
      </c>
      <c r="B216" s="21" t="s">
        <v>460</v>
      </c>
      <c r="C216" s="20" t="s">
        <v>810</v>
      </c>
      <c r="D216" s="20"/>
      <c r="E216" s="209">
        <f>E217</f>
        <v>26000</v>
      </c>
      <c r="F216" s="209">
        <f>F217</f>
        <v>0</v>
      </c>
      <c r="G216" s="209">
        <f t="shared" si="11"/>
        <v>26000</v>
      </c>
      <c r="H216" s="209">
        <f>H217</f>
        <v>0</v>
      </c>
      <c r="I216" s="209">
        <f>G216+H216</f>
        <v>26000</v>
      </c>
    </row>
    <row r="217" spans="1:9" s="121" customFormat="1" ht="37.5">
      <c r="A217" s="114" t="s">
        <v>260</v>
      </c>
      <c r="B217" s="20" t="s">
        <v>460</v>
      </c>
      <c r="C217" s="20" t="s">
        <v>810</v>
      </c>
      <c r="D217" s="20" t="s">
        <v>261</v>
      </c>
      <c r="E217" s="209">
        <v>26000</v>
      </c>
      <c r="F217" s="209"/>
      <c r="G217" s="209">
        <f t="shared" si="11"/>
        <v>26000</v>
      </c>
      <c r="H217" s="209"/>
      <c r="I217" s="209">
        <f>G217+H217</f>
        <v>26000</v>
      </c>
    </row>
    <row r="218" spans="1:9" s="121" customFormat="1" ht="56.25">
      <c r="A218" s="214" t="s">
        <v>808</v>
      </c>
      <c r="B218" s="20" t="s">
        <v>460</v>
      </c>
      <c r="C218" s="20" t="s">
        <v>809</v>
      </c>
      <c r="D218" s="20"/>
      <c r="E218" s="209">
        <f>E219</f>
        <v>2525.5</v>
      </c>
      <c r="F218" s="209">
        <f>F219</f>
        <v>-2525.5</v>
      </c>
      <c r="G218" s="209">
        <f t="shared" si="11"/>
        <v>0</v>
      </c>
      <c r="H218" s="209">
        <f>H219</f>
        <v>0</v>
      </c>
      <c r="I218" s="209">
        <f>G218+H218</f>
        <v>0</v>
      </c>
    </row>
    <row r="219" spans="1:9" s="121" customFormat="1" ht="37.5">
      <c r="A219" s="114" t="s">
        <v>260</v>
      </c>
      <c r="B219" s="20" t="s">
        <v>460</v>
      </c>
      <c r="C219" s="20" t="s">
        <v>809</v>
      </c>
      <c r="D219" s="20" t="s">
        <v>261</v>
      </c>
      <c r="E219" s="209">
        <v>2525.5</v>
      </c>
      <c r="F219" s="209">
        <v>-2525.5</v>
      </c>
      <c r="G219" s="209">
        <f t="shared" si="11"/>
        <v>0</v>
      </c>
      <c r="H219" s="209"/>
      <c r="I219" s="209">
        <f>G219+H219</f>
        <v>0</v>
      </c>
    </row>
    <row r="220" spans="1:9" s="121" customFormat="1" ht="75">
      <c r="A220" s="130" t="s">
        <v>188</v>
      </c>
      <c r="B220" s="20" t="s">
        <v>460</v>
      </c>
      <c r="C220" s="20" t="s">
        <v>612</v>
      </c>
      <c r="D220" s="20"/>
      <c r="E220" s="209">
        <f>E221</f>
        <v>375.4</v>
      </c>
      <c r="F220" s="209">
        <f>F221</f>
        <v>0</v>
      </c>
      <c r="G220" s="209">
        <f>G221</f>
        <v>375.4</v>
      </c>
      <c r="H220" s="209">
        <f>H221</f>
        <v>0</v>
      </c>
      <c r="I220" s="209">
        <f>I221</f>
        <v>375.4</v>
      </c>
    </row>
    <row r="221" spans="1:9" s="121" customFormat="1" ht="37.5">
      <c r="A221" s="114" t="s">
        <v>260</v>
      </c>
      <c r="B221" s="20" t="s">
        <v>460</v>
      </c>
      <c r="C221" s="20" t="s">
        <v>612</v>
      </c>
      <c r="D221" s="20" t="s">
        <v>261</v>
      </c>
      <c r="E221" s="209">
        <v>375.4</v>
      </c>
      <c r="F221" s="209"/>
      <c r="G221" s="209">
        <f>E221+F221</f>
        <v>375.4</v>
      </c>
      <c r="H221" s="209"/>
      <c r="I221" s="209">
        <f>G221+H221</f>
        <v>375.4</v>
      </c>
    </row>
    <row r="222" spans="1:9" s="121" customFormat="1" ht="37.5">
      <c r="A222" s="114" t="s">
        <v>613</v>
      </c>
      <c r="B222" s="19" t="s">
        <v>460</v>
      </c>
      <c r="C222" s="21" t="s">
        <v>614</v>
      </c>
      <c r="D222" s="21"/>
      <c r="E222" s="209">
        <f>E224</f>
        <v>8635.1</v>
      </c>
      <c r="F222" s="209">
        <f>F224+F223</f>
        <v>0</v>
      </c>
      <c r="G222" s="209">
        <f>G224+G223</f>
        <v>8635.1</v>
      </c>
      <c r="H222" s="209">
        <f>H224+H223</f>
        <v>-655.962</v>
      </c>
      <c r="I222" s="209">
        <f>I224+I223</f>
        <v>7979.138000000001</v>
      </c>
    </row>
    <row r="223" spans="1:10" s="121" customFormat="1" ht="37.5">
      <c r="A223" s="114" t="s">
        <v>260</v>
      </c>
      <c r="B223" s="19" t="s">
        <v>460</v>
      </c>
      <c r="C223" s="21" t="s">
        <v>614</v>
      </c>
      <c r="D223" s="21" t="s">
        <v>261</v>
      </c>
      <c r="E223" s="209"/>
      <c r="F223" s="209">
        <v>8635.1</v>
      </c>
      <c r="G223" s="209">
        <f>E223+F223</f>
        <v>8635.1</v>
      </c>
      <c r="H223" s="209">
        <v>-655.962</v>
      </c>
      <c r="I223" s="209">
        <f>G223+H223</f>
        <v>7979.138000000001</v>
      </c>
      <c r="J223" s="121">
        <v>655962.3</v>
      </c>
    </row>
    <row r="224" spans="1:9" s="121" customFormat="1" ht="18.75">
      <c r="A224" s="114" t="s">
        <v>606</v>
      </c>
      <c r="B224" s="19" t="s">
        <v>460</v>
      </c>
      <c r="C224" s="21" t="s">
        <v>614</v>
      </c>
      <c r="D224" s="21" t="s">
        <v>607</v>
      </c>
      <c r="E224" s="209">
        <v>8635.1</v>
      </c>
      <c r="F224" s="209">
        <v>-8635.1</v>
      </c>
      <c r="G224" s="209">
        <f>E224+F224</f>
        <v>0</v>
      </c>
      <c r="H224" s="209"/>
      <c r="I224" s="209">
        <f>G224+H224</f>
        <v>0</v>
      </c>
    </row>
    <row r="225" spans="1:9" s="121" customFormat="1" ht="75">
      <c r="A225" s="18" t="s">
        <v>283</v>
      </c>
      <c r="B225" s="163" t="s">
        <v>460</v>
      </c>
      <c r="C225" s="163" t="s">
        <v>284</v>
      </c>
      <c r="D225" s="162"/>
      <c r="E225" s="217">
        <f>E226+E258</f>
        <v>75541.25</v>
      </c>
      <c r="F225" s="217">
        <f>F226+F258</f>
        <v>118535.876</v>
      </c>
      <c r="G225" s="217">
        <f>E225+F225</f>
        <v>194077.126</v>
      </c>
      <c r="H225" s="217">
        <f>H226+H258+H269</f>
        <v>28126.34</v>
      </c>
      <c r="I225" s="217">
        <f>G225+H225</f>
        <v>222203.466</v>
      </c>
    </row>
    <row r="226" spans="1:9" s="121" customFormat="1" ht="58.5">
      <c r="A226" s="24" t="s">
        <v>466</v>
      </c>
      <c r="B226" s="163" t="s">
        <v>460</v>
      </c>
      <c r="C226" s="163" t="s">
        <v>467</v>
      </c>
      <c r="D226" s="163"/>
      <c r="E226" s="217">
        <f>E227+E229+E231+E233+E235+E237+E239+E241+E244+E246+E248+E250+E254</f>
        <v>75472.993</v>
      </c>
      <c r="F226" s="217">
        <f>F227+F229+F231+F233+F235+F237+F239+F241+F244+F246+F248+F250+F254</f>
        <v>115169.676</v>
      </c>
      <c r="G226" s="217">
        <f>E226+F226</f>
        <v>190642.669</v>
      </c>
      <c r="H226" s="217">
        <f>H227+H229+H231+H233+H235+H237+H239+H241+H244+H246+H248+H250+H254</f>
        <v>27876.34</v>
      </c>
      <c r="I226" s="217">
        <f>G226+H226</f>
        <v>218519.009</v>
      </c>
    </row>
    <row r="227" spans="1:9" s="121" customFormat="1" ht="75">
      <c r="A227" s="114" t="s">
        <v>806</v>
      </c>
      <c r="B227" s="21" t="s">
        <v>460</v>
      </c>
      <c r="C227" s="21" t="s">
        <v>468</v>
      </c>
      <c r="D227" s="21"/>
      <c r="E227" s="209">
        <f>E228</f>
        <v>2000</v>
      </c>
      <c r="F227" s="209">
        <f>F228</f>
        <v>0</v>
      </c>
      <c r="G227" s="209">
        <f>G228</f>
        <v>2000</v>
      </c>
      <c r="H227" s="209">
        <f>H228</f>
        <v>-2000</v>
      </c>
      <c r="I227" s="209">
        <f>I228</f>
        <v>0</v>
      </c>
    </row>
    <row r="228" spans="1:9" s="121" customFormat="1" ht="18.75">
      <c r="A228" s="114" t="s">
        <v>270</v>
      </c>
      <c r="B228" s="21" t="s">
        <v>460</v>
      </c>
      <c r="C228" s="21" t="s">
        <v>468</v>
      </c>
      <c r="D228" s="21" t="s">
        <v>271</v>
      </c>
      <c r="E228" s="209">
        <v>2000</v>
      </c>
      <c r="F228" s="209"/>
      <c r="G228" s="209">
        <f>E228+F228</f>
        <v>2000</v>
      </c>
      <c r="H228" s="218">
        <v>-2000</v>
      </c>
      <c r="I228" s="209">
        <f>G228+H228</f>
        <v>0</v>
      </c>
    </row>
    <row r="229" spans="1:9" s="121" customFormat="1" ht="112.5">
      <c r="A229" s="114" t="s">
        <v>955</v>
      </c>
      <c r="B229" s="19" t="s">
        <v>460</v>
      </c>
      <c r="C229" s="19" t="s">
        <v>469</v>
      </c>
      <c r="D229" s="21"/>
      <c r="E229" s="209">
        <f>E230</f>
        <v>4800</v>
      </c>
      <c r="F229" s="209">
        <f>F230</f>
        <v>-3549.284</v>
      </c>
      <c r="G229" s="209">
        <f>G230</f>
        <v>1250.716</v>
      </c>
      <c r="H229" s="209">
        <f>H230</f>
        <v>-250</v>
      </c>
      <c r="I229" s="209">
        <f>I230</f>
        <v>1000.7159999999999</v>
      </c>
    </row>
    <row r="230" spans="1:11" s="121" customFormat="1" ht="37.5">
      <c r="A230" s="114" t="s">
        <v>260</v>
      </c>
      <c r="B230" s="19" t="s">
        <v>460</v>
      </c>
      <c r="C230" s="19" t="s">
        <v>469</v>
      </c>
      <c r="D230" s="21" t="s">
        <v>261</v>
      </c>
      <c r="E230" s="209">
        <v>4800</v>
      </c>
      <c r="F230" s="209">
        <v>-3549.284</v>
      </c>
      <c r="G230" s="209">
        <f>E230+F230</f>
        <v>1250.716</v>
      </c>
      <c r="H230" s="218">
        <v>-250</v>
      </c>
      <c r="I230" s="209">
        <f>G230+H230</f>
        <v>1000.7159999999999</v>
      </c>
      <c r="K230" s="225"/>
    </row>
    <row r="231" spans="1:9" s="121" customFormat="1" ht="37.5">
      <c r="A231" s="114" t="s">
        <v>470</v>
      </c>
      <c r="B231" s="19" t="s">
        <v>460</v>
      </c>
      <c r="C231" s="19" t="s">
        <v>471</v>
      </c>
      <c r="D231" s="21"/>
      <c r="E231" s="209">
        <f>E232</f>
        <v>500</v>
      </c>
      <c r="F231" s="209">
        <f>F232</f>
        <v>0</v>
      </c>
      <c r="G231" s="209">
        <f>F231+E231</f>
        <v>500</v>
      </c>
      <c r="H231" s="209">
        <f>H232</f>
        <v>0</v>
      </c>
      <c r="I231" s="209">
        <f>H231+G231</f>
        <v>500</v>
      </c>
    </row>
    <row r="232" spans="1:9" s="121" customFormat="1" ht="37.5">
      <c r="A232" s="114" t="s">
        <v>260</v>
      </c>
      <c r="B232" s="19" t="s">
        <v>460</v>
      </c>
      <c r="C232" s="19" t="s">
        <v>471</v>
      </c>
      <c r="D232" s="21" t="s">
        <v>261</v>
      </c>
      <c r="E232" s="209">
        <v>500</v>
      </c>
      <c r="F232" s="209">
        <v>0</v>
      </c>
      <c r="G232" s="209">
        <f>F232+E232</f>
        <v>500</v>
      </c>
      <c r="H232" s="209">
        <v>0</v>
      </c>
      <c r="I232" s="209">
        <f>H232+G232</f>
        <v>500</v>
      </c>
    </row>
    <row r="233" spans="1:9" s="121" customFormat="1" ht="37.5">
      <c r="A233" s="114" t="s">
        <v>474</v>
      </c>
      <c r="B233" s="21" t="s">
        <v>460</v>
      </c>
      <c r="C233" s="21" t="s">
        <v>475</v>
      </c>
      <c r="D233" s="21"/>
      <c r="E233" s="209">
        <f>E234</f>
        <v>0</v>
      </c>
      <c r="F233" s="209">
        <f>F234</f>
        <v>1864.257</v>
      </c>
      <c r="G233" s="209">
        <f>G234</f>
        <v>1864.257</v>
      </c>
      <c r="H233" s="209">
        <f>H234</f>
        <v>0</v>
      </c>
      <c r="I233" s="209">
        <f>I234</f>
        <v>1864.257</v>
      </c>
    </row>
    <row r="234" spans="1:9" s="121" customFormat="1" ht="56.25">
      <c r="A234" s="114" t="s">
        <v>436</v>
      </c>
      <c r="B234" s="21" t="s">
        <v>460</v>
      </c>
      <c r="C234" s="21" t="s">
        <v>475</v>
      </c>
      <c r="D234" s="21" t="s">
        <v>287</v>
      </c>
      <c r="E234" s="209"/>
      <c r="F234" s="209">
        <v>1864.257</v>
      </c>
      <c r="G234" s="209">
        <f>E234+F234</f>
        <v>1864.257</v>
      </c>
      <c r="H234" s="209"/>
      <c r="I234" s="209">
        <f>G234+H234</f>
        <v>1864.257</v>
      </c>
    </row>
    <row r="235" spans="1:9" s="121" customFormat="1" ht="112.5">
      <c r="A235" s="22" t="s">
        <v>816</v>
      </c>
      <c r="B235" s="19" t="s">
        <v>460</v>
      </c>
      <c r="C235" s="19" t="s">
        <v>477</v>
      </c>
      <c r="D235" s="19"/>
      <c r="E235" s="209">
        <f>E236</f>
        <v>3007.7</v>
      </c>
      <c r="F235" s="210">
        <f>F236</f>
        <v>0</v>
      </c>
      <c r="G235" s="209">
        <f>E235+F235</f>
        <v>3007.7</v>
      </c>
      <c r="H235" s="210">
        <f>H236</f>
        <v>372.7</v>
      </c>
      <c r="I235" s="209">
        <f>G235+H235</f>
        <v>3380.3999999999996</v>
      </c>
    </row>
    <row r="236" spans="1:9" s="121" customFormat="1" ht="56.25">
      <c r="A236" s="114" t="s">
        <v>436</v>
      </c>
      <c r="B236" s="19" t="s">
        <v>460</v>
      </c>
      <c r="C236" s="19" t="s">
        <v>477</v>
      </c>
      <c r="D236" s="19" t="s">
        <v>287</v>
      </c>
      <c r="E236" s="209">
        <v>3007.7</v>
      </c>
      <c r="F236" s="210"/>
      <c r="G236" s="209">
        <f>E236+F236</f>
        <v>3007.7</v>
      </c>
      <c r="H236" s="438">
        <v>372.7</v>
      </c>
      <c r="I236" s="209">
        <f>G236+H236</f>
        <v>3380.3999999999996</v>
      </c>
    </row>
    <row r="237" spans="1:9" s="121" customFormat="1" ht="112.5">
      <c r="A237" s="114" t="s">
        <v>478</v>
      </c>
      <c r="B237" s="19" t="s">
        <v>460</v>
      </c>
      <c r="C237" s="19" t="s">
        <v>479</v>
      </c>
      <c r="D237" s="19" t="s">
        <v>353</v>
      </c>
      <c r="E237" s="209">
        <f>E238</f>
        <v>1244.3</v>
      </c>
      <c r="F237" s="210">
        <f>F238</f>
        <v>0</v>
      </c>
      <c r="G237" s="209">
        <f>G238</f>
        <v>1244.3</v>
      </c>
      <c r="H237" s="210">
        <f>H238</f>
        <v>0</v>
      </c>
      <c r="I237" s="209">
        <f>I238</f>
        <v>1244.3</v>
      </c>
    </row>
    <row r="238" spans="1:9" s="121" customFormat="1" ht="37.5">
      <c r="A238" s="114" t="s">
        <v>307</v>
      </c>
      <c r="B238" s="19" t="s">
        <v>460</v>
      </c>
      <c r="C238" s="19" t="s">
        <v>479</v>
      </c>
      <c r="D238" s="19" t="s">
        <v>308</v>
      </c>
      <c r="E238" s="209">
        <v>1244.3</v>
      </c>
      <c r="F238" s="210">
        <f>F239</f>
        <v>0</v>
      </c>
      <c r="G238" s="209">
        <f aca="true" t="shared" si="14" ref="G238:G243">E238+F238</f>
        <v>1244.3</v>
      </c>
      <c r="H238" s="210">
        <f>H239</f>
        <v>0</v>
      </c>
      <c r="I238" s="209">
        <f aca="true" t="shared" si="15" ref="I238:I243">G238+H238</f>
        <v>1244.3</v>
      </c>
    </row>
    <row r="239" spans="1:9" s="121" customFormat="1" ht="187.5">
      <c r="A239" s="125" t="s">
        <v>480</v>
      </c>
      <c r="B239" s="19" t="s">
        <v>460</v>
      </c>
      <c r="C239" s="19" t="s">
        <v>481</v>
      </c>
      <c r="D239" s="19" t="s">
        <v>353</v>
      </c>
      <c r="E239" s="209">
        <f>E240</f>
        <v>5861.7</v>
      </c>
      <c r="F239" s="210">
        <f>F240</f>
        <v>0</v>
      </c>
      <c r="G239" s="209">
        <f t="shared" si="14"/>
        <v>5861.7</v>
      </c>
      <c r="H239" s="210">
        <f>H240</f>
        <v>0</v>
      </c>
      <c r="I239" s="209">
        <f t="shared" si="15"/>
        <v>5861.7</v>
      </c>
    </row>
    <row r="240" spans="1:9" s="121" customFormat="1" ht="56.25">
      <c r="A240" s="114" t="s">
        <v>436</v>
      </c>
      <c r="B240" s="19" t="s">
        <v>460</v>
      </c>
      <c r="C240" s="19" t="s">
        <v>481</v>
      </c>
      <c r="D240" s="19" t="s">
        <v>287</v>
      </c>
      <c r="E240" s="209">
        <v>5861.7</v>
      </c>
      <c r="F240" s="210"/>
      <c r="G240" s="209">
        <f t="shared" si="14"/>
        <v>5861.7</v>
      </c>
      <c r="H240" s="210"/>
      <c r="I240" s="209">
        <f t="shared" si="15"/>
        <v>5861.7</v>
      </c>
    </row>
    <row r="241" spans="1:9" s="121" customFormat="1" ht="131.25">
      <c r="A241" s="125" t="s">
        <v>219</v>
      </c>
      <c r="B241" s="19" t="s">
        <v>460</v>
      </c>
      <c r="C241" s="19" t="s">
        <v>482</v>
      </c>
      <c r="D241" s="19" t="s">
        <v>353</v>
      </c>
      <c r="E241" s="209">
        <f>E242+E243</f>
        <v>0</v>
      </c>
      <c r="F241" s="210">
        <f>F242+F243</f>
        <v>0</v>
      </c>
      <c r="G241" s="209">
        <f t="shared" si="14"/>
        <v>0</v>
      </c>
      <c r="H241" s="210">
        <f>H242+H243</f>
        <v>0</v>
      </c>
      <c r="I241" s="209">
        <f t="shared" si="15"/>
        <v>0</v>
      </c>
    </row>
    <row r="242" spans="1:9" s="121" customFormat="1" ht="37.5">
      <c r="A242" s="114" t="s">
        <v>307</v>
      </c>
      <c r="B242" s="19" t="s">
        <v>460</v>
      </c>
      <c r="C242" s="19" t="s">
        <v>482</v>
      </c>
      <c r="D242" s="19" t="s">
        <v>308</v>
      </c>
      <c r="E242" s="209">
        <v>0</v>
      </c>
      <c r="F242" s="210"/>
      <c r="G242" s="209">
        <f t="shared" si="14"/>
        <v>0</v>
      </c>
      <c r="H242" s="210"/>
      <c r="I242" s="209">
        <f t="shared" si="15"/>
        <v>0</v>
      </c>
    </row>
    <row r="243" spans="1:9" s="121" customFormat="1" ht="56.25">
      <c r="A243" s="114" t="s">
        <v>436</v>
      </c>
      <c r="B243" s="19" t="s">
        <v>460</v>
      </c>
      <c r="C243" s="19" t="s">
        <v>482</v>
      </c>
      <c r="D243" s="19" t="s">
        <v>287</v>
      </c>
      <c r="E243" s="209"/>
      <c r="F243" s="210"/>
      <c r="G243" s="209">
        <f t="shared" si="14"/>
        <v>0</v>
      </c>
      <c r="H243" s="210"/>
      <c r="I243" s="209">
        <f t="shared" si="15"/>
        <v>0</v>
      </c>
    </row>
    <row r="244" spans="1:9" s="121" customFormat="1" ht="56.25">
      <c r="A244" s="114" t="s">
        <v>483</v>
      </c>
      <c r="B244" s="19" t="s">
        <v>460</v>
      </c>
      <c r="C244" s="19" t="s">
        <v>484</v>
      </c>
      <c r="D244" s="19"/>
      <c r="E244" s="209">
        <f>E245</f>
        <v>31614.13</v>
      </c>
      <c r="F244" s="210"/>
      <c r="G244" s="209">
        <f>G245</f>
        <v>31614.13</v>
      </c>
      <c r="H244" s="210"/>
      <c r="I244" s="209">
        <f>I245</f>
        <v>31614.13</v>
      </c>
    </row>
    <row r="245" spans="1:9" s="121" customFormat="1" ht="56.25">
      <c r="A245" s="114" t="s">
        <v>436</v>
      </c>
      <c r="B245" s="21" t="s">
        <v>460</v>
      </c>
      <c r="C245" s="21" t="s">
        <v>484</v>
      </c>
      <c r="D245" s="21" t="s">
        <v>287</v>
      </c>
      <c r="E245" s="209">
        <v>31614.13</v>
      </c>
      <c r="F245" s="209"/>
      <c r="G245" s="209">
        <f aca="true" t="shared" si="16" ref="G245:G250">E245+F245</f>
        <v>31614.13</v>
      </c>
      <c r="H245" s="209"/>
      <c r="I245" s="209">
        <f aca="true" t="shared" si="17" ref="I245:I268">G245+H245</f>
        <v>31614.13</v>
      </c>
    </row>
    <row r="246" spans="1:9" s="121" customFormat="1" ht="93.75">
      <c r="A246" s="114" t="s">
        <v>485</v>
      </c>
      <c r="B246" s="21" t="s">
        <v>460</v>
      </c>
      <c r="C246" s="21" t="s">
        <v>486</v>
      </c>
      <c r="D246" s="21"/>
      <c r="E246" s="209">
        <f>E247</f>
        <v>0</v>
      </c>
      <c r="F246" s="209">
        <f>F247</f>
        <v>26998.403</v>
      </c>
      <c r="G246" s="209">
        <f t="shared" si="16"/>
        <v>26998.403</v>
      </c>
      <c r="H246" s="209">
        <f>H247</f>
        <v>29103.765</v>
      </c>
      <c r="I246" s="209">
        <f t="shared" si="17"/>
        <v>56102.168</v>
      </c>
    </row>
    <row r="247" spans="1:10" s="121" customFormat="1" ht="56.25">
      <c r="A247" s="114" t="s">
        <v>436</v>
      </c>
      <c r="B247" s="21" t="s">
        <v>460</v>
      </c>
      <c r="C247" s="21" t="s">
        <v>486</v>
      </c>
      <c r="D247" s="21" t="s">
        <v>287</v>
      </c>
      <c r="E247" s="209"/>
      <c r="F247" s="209">
        <v>26998.403</v>
      </c>
      <c r="G247" s="209">
        <f t="shared" si="16"/>
        <v>26998.403</v>
      </c>
      <c r="H247" s="218">
        <v>29103.765</v>
      </c>
      <c r="I247" s="209">
        <f t="shared" si="17"/>
        <v>56102.168</v>
      </c>
      <c r="J247" s="121">
        <v>29103764.75</v>
      </c>
    </row>
    <row r="248" spans="1:9" s="121" customFormat="1" ht="56.25">
      <c r="A248" s="114" t="s">
        <v>487</v>
      </c>
      <c r="B248" s="21" t="s">
        <v>488</v>
      </c>
      <c r="C248" s="21" t="s">
        <v>489</v>
      </c>
      <c r="D248" s="21"/>
      <c r="E248" s="209">
        <f>E249</f>
        <v>5000</v>
      </c>
      <c r="F248" s="209">
        <f>F249</f>
        <v>5000</v>
      </c>
      <c r="G248" s="209">
        <f t="shared" si="16"/>
        <v>10000</v>
      </c>
      <c r="H248" s="209">
        <f>H249</f>
        <v>0</v>
      </c>
      <c r="I248" s="209">
        <f t="shared" si="17"/>
        <v>10000</v>
      </c>
    </row>
    <row r="249" spans="1:9" s="121" customFormat="1" ht="56.25">
      <c r="A249" s="114" t="s">
        <v>394</v>
      </c>
      <c r="B249" s="21" t="s">
        <v>460</v>
      </c>
      <c r="C249" s="21" t="s">
        <v>489</v>
      </c>
      <c r="D249" s="21" t="s">
        <v>373</v>
      </c>
      <c r="E249" s="209">
        <f>5000</f>
        <v>5000</v>
      </c>
      <c r="F249" s="209">
        <v>5000</v>
      </c>
      <c r="G249" s="209">
        <f t="shared" si="16"/>
        <v>10000</v>
      </c>
      <c r="H249" s="209"/>
      <c r="I249" s="209">
        <f t="shared" si="17"/>
        <v>10000</v>
      </c>
    </row>
    <row r="250" spans="1:9" s="121" customFormat="1" ht="56.25">
      <c r="A250" s="114" t="s">
        <v>813</v>
      </c>
      <c r="B250" s="21" t="s">
        <v>460</v>
      </c>
      <c r="C250" s="21" t="s">
        <v>490</v>
      </c>
      <c r="D250" s="21"/>
      <c r="E250" s="209">
        <f>E251+E252+E253</f>
        <v>21445.163</v>
      </c>
      <c r="F250" s="209">
        <f>F251+F252+F253</f>
        <v>3549.284</v>
      </c>
      <c r="G250" s="209">
        <f t="shared" si="16"/>
        <v>24994.447</v>
      </c>
      <c r="H250" s="209">
        <f>H251+H252+H253</f>
        <v>0</v>
      </c>
      <c r="I250" s="209">
        <f t="shared" si="17"/>
        <v>24994.447</v>
      </c>
    </row>
    <row r="251" spans="1:13" s="121" customFormat="1" ht="56.25">
      <c r="A251" s="114" t="s">
        <v>815</v>
      </c>
      <c r="B251" s="21" t="s">
        <v>460</v>
      </c>
      <c r="C251" s="21" t="s">
        <v>490</v>
      </c>
      <c r="D251" s="21" t="s">
        <v>287</v>
      </c>
      <c r="E251" s="209">
        <v>3857.765</v>
      </c>
      <c r="F251" s="209"/>
      <c r="G251" s="209">
        <f aca="true" t="shared" si="18" ref="G251:G268">E251+F251</f>
        <v>3857.765</v>
      </c>
      <c r="H251" s="209"/>
      <c r="I251" s="209">
        <f t="shared" si="17"/>
        <v>3857.765</v>
      </c>
      <c r="L251" s="240"/>
      <c r="M251" s="240"/>
    </row>
    <row r="252" spans="1:9" s="121" customFormat="1" ht="56.25">
      <c r="A252" s="114" t="s">
        <v>814</v>
      </c>
      <c r="B252" s="21" t="s">
        <v>460</v>
      </c>
      <c r="C252" s="21" t="s">
        <v>490</v>
      </c>
      <c r="D252" s="21" t="s">
        <v>287</v>
      </c>
      <c r="E252" s="209">
        <v>13850.682</v>
      </c>
      <c r="F252" s="209"/>
      <c r="G252" s="209">
        <f t="shared" si="18"/>
        <v>13850.682</v>
      </c>
      <c r="H252" s="209"/>
      <c r="I252" s="209">
        <f t="shared" si="17"/>
        <v>13850.682</v>
      </c>
    </row>
    <row r="253" spans="1:9" s="121" customFormat="1" ht="75">
      <c r="A253" s="114" t="s">
        <v>837</v>
      </c>
      <c r="B253" s="21" t="s">
        <v>460</v>
      </c>
      <c r="C253" s="21" t="s">
        <v>490</v>
      </c>
      <c r="D253" s="21" t="s">
        <v>287</v>
      </c>
      <c r="E253" s="209">
        <v>3736.716</v>
      </c>
      <c r="F253" s="209">
        <v>3549.284</v>
      </c>
      <c r="G253" s="209">
        <f t="shared" si="18"/>
        <v>7286</v>
      </c>
      <c r="H253" s="209"/>
      <c r="I253" s="209">
        <f t="shared" si="17"/>
        <v>7286</v>
      </c>
    </row>
    <row r="254" spans="1:9" s="121" customFormat="1" ht="75">
      <c r="A254" s="114" t="s">
        <v>491</v>
      </c>
      <c r="B254" s="21" t="s">
        <v>460</v>
      </c>
      <c r="C254" s="21" t="s">
        <v>492</v>
      </c>
      <c r="D254" s="21"/>
      <c r="E254" s="209">
        <f>E255</f>
        <v>0</v>
      </c>
      <c r="F254" s="209">
        <f>F255</f>
        <v>81307.016</v>
      </c>
      <c r="G254" s="209">
        <f t="shared" si="18"/>
        <v>81307.016</v>
      </c>
      <c r="H254" s="209">
        <f>H255</f>
        <v>649.875</v>
      </c>
      <c r="I254" s="209">
        <f t="shared" si="17"/>
        <v>81956.891</v>
      </c>
    </row>
    <row r="255" spans="1:9" s="121" customFormat="1" ht="56.25">
      <c r="A255" s="114" t="s">
        <v>436</v>
      </c>
      <c r="B255" s="21" t="s">
        <v>460</v>
      </c>
      <c r="C255" s="21" t="s">
        <v>492</v>
      </c>
      <c r="D255" s="21" t="s">
        <v>287</v>
      </c>
      <c r="E255" s="209">
        <f>E256+E257</f>
        <v>0</v>
      </c>
      <c r="F255" s="209">
        <f>F256+F257</f>
        <v>81307.016</v>
      </c>
      <c r="G255" s="209">
        <f t="shared" si="18"/>
        <v>81307.016</v>
      </c>
      <c r="H255" s="209">
        <f>H256+H257</f>
        <v>649.875</v>
      </c>
      <c r="I255" s="209">
        <f t="shared" si="17"/>
        <v>81956.891</v>
      </c>
    </row>
    <row r="256" spans="1:9" s="127" customFormat="1" ht="15">
      <c r="A256" s="126" t="s">
        <v>493</v>
      </c>
      <c r="B256" s="29" t="s">
        <v>460</v>
      </c>
      <c r="C256" s="29" t="s">
        <v>492</v>
      </c>
      <c r="D256" s="29" t="s">
        <v>287</v>
      </c>
      <c r="E256" s="211"/>
      <c r="F256" s="211">
        <v>60154.336</v>
      </c>
      <c r="G256" s="211">
        <f t="shared" si="18"/>
        <v>60154.336</v>
      </c>
      <c r="H256" s="211"/>
      <c r="I256" s="211">
        <f t="shared" si="17"/>
        <v>60154.336</v>
      </c>
    </row>
    <row r="257" spans="1:10" s="127" customFormat="1" ht="15">
      <c r="A257" s="126" t="s">
        <v>473</v>
      </c>
      <c r="B257" s="29" t="s">
        <v>460</v>
      </c>
      <c r="C257" s="29" t="s">
        <v>492</v>
      </c>
      <c r="D257" s="29" t="s">
        <v>287</v>
      </c>
      <c r="E257" s="211"/>
      <c r="F257" s="211">
        <f>8687.946+12464.734</f>
        <v>21152.68</v>
      </c>
      <c r="G257" s="211">
        <f t="shared" si="18"/>
        <v>21152.68</v>
      </c>
      <c r="H257" s="211">
        <v>649.875</v>
      </c>
      <c r="I257" s="211">
        <f t="shared" si="17"/>
        <v>21802.555</v>
      </c>
      <c r="J257" s="127">
        <v>649874.33</v>
      </c>
    </row>
    <row r="258" spans="1:9" s="121" customFormat="1" ht="58.5">
      <c r="A258" s="123" t="s">
        <v>285</v>
      </c>
      <c r="B258" s="19" t="s">
        <v>460</v>
      </c>
      <c r="C258" s="19" t="s">
        <v>286</v>
      </c>
      <c r="D258" s="19"/>
      <c r="E258" s="209">
        <f>E259+E263+E265+E267+E261</f>
        <v>68.257</v>
      </c>
      <c r="F258" s="210">
        <f>F259+F263+F265+F267+F261</f>
        <v>3366.2</v>
      </c>
      <c r="G258" s="209">
        <f t="shared" si="18"/>
        <v>3434.457</v>
      </c>
      <c r="H258" s="210">
        <f>H259+H263+H265+H267+H261</f>
        <v>0</v>
      </c>
      <c r="I258" s="209">
        <f t="shared" si="17"/>
        <v>3434.457</v>
      </c>
    </row>
    <row r="259" spans="1:9" s="121" customFormat="1" ht="18.75">
      <c r="A259" s="64" t="s">
        <v>615</v>
      </c>
      <c r="B259" s="19" t="s">
        <v>460</v>
      </c>
      <c r="C259" s="19" t="s">
        <v>616</v>
      </c>
      <c r="D259" s="19"/>
      <c r="E259" s="209"/>
      <c r="F259" s="210"/>
      <c r="G259" s="209">
        <f t="shared" si="18"/>
        <v>0</v>
      </c>
      <c r="H259" s="438"/>
      <c r="I259" s="209">
        <f t="shared" si="17"/>
        <v>0</v>
      </c>
    </row>
    <row r="260" spans="1:9" s="121" customFormat="1" ht="18.75">
      <c r="A260" s="64" t="s">
        <v>606</v>
      </c>
      <c r="B260" s="19" t="s">
        <v>460</v>
      </c>
      <c r="C260" s="19" t="s">
        <v>616</v>
      </c>
      <c r="D260" s="19" t="s">
        <v>607</v>
      </c>
      <c r="E260" s="209"/>
      <c r="F260" s="210"/>
      <c r="G260" s="209">
        <f t="shared" si="18"/>
        <v>0</v>
      </c>
      <c r="H260" s="210"/>
      <c r="I260" s="209">
        <f t="shared" si="17"/>
        <v>0</v>
      </c>
    </row>
    <row r="261" spans="1:9" s="121" customFormat="1" ht="75">
      <c r="A261" s="114" t="s">
        <v>494</v>
      </c>
      <c r="B261" s="19" t="s">
        <v>460</v>
      </c>
      <c r="C261" s="19" t="s">
        <v>495</v>
      </c>
      <c r="D261" s="19"/>
      <c r="E261" s="209">
        <f>E262</f>
        <v>0</v>
      </c>
      <c r="F261" s="210">
        <f>F262</f>
        <v>3366.2</v>
      </c>
      <c r="G261" s="209">
        <f t="shared" si="18"/>
        <v>3366.2</v>
      </c>
      <c r="H261" s="210">
        <f>H262</f>
        <v>0</v>
      </c>
      <c r="I261" s="209">
        <f t="shared" si="17"/>
        <v>3366.2</v>
      </c>
    </row>
    <row r="262" spans="1:9" s="121" customFormat="1" ht="18.75">
      <c r="A262" s="114" t="s">
        <v>270</v>
      </c>
      <c r="B262" s="19" t="s">
        <v>460</v>
      </c>
      <c r="C262" s="19" t="s">
        <v>495</v>
      </c>
      <c r="D262" s="19" t="s">
        <v>271</v>
      </c>
      <c r="E262" s="209"/>
      <c r="F262" s="210">
        <v>3366.2</v>
      </c>
      <c r="G262" s="209">
        <f t="shared" si="18"/>
        <v>3366.2</v>
      </c>
      <c r="H262" s="210"/>
      <c r="I262" s="209">
        <f t="shared" si="17"/>
        <v>3366.2</v>
      </c>
    </row>
    <row r="263" spans="1:9" s="121" customFormat="1" ht="37.5">
      <c r="A263" s="64" t="s">
        <v>496</v>
      </c>
      <c r="B263" s="19" t="s">
        <v>460</v>
      </c>
      <c r="C263" s="19" t="s">
        <v>497</v>
      </c>
      <c r="D263" s="19"/>
      <c r="E263" s="209">
        <f>E264</f>
        <v>68.257</v>
      </c>
      <c r="F263" s="210">
        <f>F264</f>
        <v>0</v>
      </c>
      <c r="G263" s="209">
        <f t="shared" si="18"/>
        <v>68.257</v>
      </c>
      <c r="H263" s="210">
        <f>H264</f>
        <v>0</v>
      </c>
      <c r="I263" s="209">
        <f t="shared" si="17"/>
        <v>68.257</v>
      </c>
    </row>
    <row r="264" spans="1:9" s="121" customFormat="1" ht="37.5">
      <c r="A264" s="64" t="s">
        <v>260</v>
      </c>
      <c r="B264" s="19" t="s">
        <v>460</v>
      </c>
      <c r="C264" s="19" t="s">
        <v>497</v>
      </c>
      <c r="D264" s="19" t="s">
        <v>261</v>
      </c>
      <c r="E264" s="209">
        <v>68.257</v>
      </c>
      <c r="F264" s="210"/>
      <c r="G264" s="209">
        <f t="shared" si="18"/>
        <v>68.257</v>
      </c>
      <c r="H264" s="210"/>
      <c r="I264" s="209">
        <f t="shared" si="17"/>
        <v>68.257</v>
      </c>
    </row>
    <row r="265" spans="1:9" s="121" customFormat="1" ht="37.5">
      <c r="A265" s="64" t="s">
        <v>617</v>
      </c>
      <c r="B265" s="19" t="s">
        <v>460</v>
      </c>
      <c r="C265" s="19" t="s">
        <v>618</v>
      </c>
      <c r="D265" s="19"/>
      <c r="E265" s="209">
        <f>E266</f>
        <v>0</v>
      </c>
      <c r="F265" s="210">
        <f>F266</f>
        <v>0</v>
      </c>
      <c r="G265" s="209">
        <f t="shared" si="18"/>
        <v>0</v>
      </c>
      <c r="H265" s="210">
        <f>H266</f>
        <v>0</v>
      </c>
      <c r="I265" s="209">
        <f t="shared" si="17"/>
        <v>0</v>
      </c>
    </row>
    <row r="266" spans="1:9" s="121" customFormat="1" ht="18.75">
      <c r="A266" s="64" t="s">
        <v>606</v>
      </c>
      <c r="B266" s="19" t="s">
        <v>460</v>
      </c>
      <c r="C266" s="19" t="s">
        <v>618</v>
      </c>
      <c r="D266" s="19" t="s">
        <v>607</v>
      </c>
      <c r="E266" s="209"/>
      <c r="F266" s="210"/>
      <c r="G266" s="209">
        <f t="shared" si="18"/>
        <v>0</v>
      </c>
      <c r="H266" s="210"/>
      <c r="I266" s="209">
        <f t="shared" si="17"/>
        <v>0</v>
      </c>
    </row>
    <row r="267" spans="1:9" s="121" customFormat="1" ht="18.75">
      <c r="A267" s="64" t="s">
        <v>817</v>
      </c>
      <c r="B267" s="19" t="s">
        <v>460</v>
      </c>
      <c r="C267" s="19" t="s">
        <v>818</v>
      </c>
      <c r="D267" s="19"/>
      <c r="E267" s="209">
        <f>E268</f>
        <v>0</v>
      </c>
      <c r="F267" s="210">
        <f>F268</f>
        <v>0</v>
      </c>
      <c r="G267" s="209">
        <f t="shared" si="18"/>
        <v>0</v>
      </c>
      <c r="H267" s="210">
        <f>H268</f>
        <v>0</v>
      </c>
      <c r="I267" s="209">
        <f t="shared" si="17"/>
        <v>0</v>
      </c>
    </row>
    <row r="268" spans="1:9" s="121" customFormat="1" ht="18.75">
      <c r="A268" s="114" t="s">
        <v>270</v>
      </c>
      <c r="B268" s="19" t="s">
        <v>460</v>
      </c>
      <c r="C268" s="19" t="s">
        <v>818</v>
      </c>
      <c r="D268" s="19" t="s">
        <v>271</v>
      </c>
      <c r="E268" s="209">
        <v>0</v>
      </c>
      <c r="F268" s="210"/>
      <c r="G268" s="209">
        <f t="shared" si="18"/>
        <v>0</v>
      </c>
      <c r="H268" s="210"/>
      <c r="I268" s="209">
        <f t="shared" si="17"/>
        <v>0</v>
      </c>
    </row>
    <row r="269" spans="1:9" s="121" customFormat="1" ht="39">
      <c r="A269" s="123" t="s">
        <v>622</v>
      </c>
      <c r="B269" s="161" t="s">
        <v>460</v>
      </c>
      <c r="C269" s="161" t="s">
        <v>288</v>
      </c>
      <c r="D269" s="19"/>
      <c r="E269" s="209"/>
      <c r="F269" s="210"/>
      <c r="G269" s="209">
        <v>0</v>
      </c>
      <c r="H269" s="210">
        <f>H270</f>
        <v>250</v>
      </c>
      <c r="I269" s="209">
        <f>G269+H269</f>
        <v>250</v>
      </c>
    </row>
    <row r="270" spans="1:9" s="121" customFormat="1" ht="37.5">
      <c r="A270" s="114" t="s">
        <v>961</v>
      </c>
      <c r="B270" s="19" t="s">
        <v>460</v>
      </c>
      <c r="C270" s="19" t="s">
        <v>960</v>
      </c>
      <c r="D270" s="19"/>
      <c r="E270" s="209"/>
      <c r="F270" s="210"/>
      <c r="G270" s="209">
        <v>0</v>
      </c>
      <c r="H270" s="210">
        <f>H271</f>
        <v>250</v>
      </c>
      <c r="I270" s="209">
        <f>G270+H270</f>
        <v>250</v>
      </c>
    </row>
    <row r="271" spans="1:9" s="121" customFormat="1" ht="37.5">
      <c r="A271" s="114" t="s">
        <v>260</v>
      </c>
      <c r="B271" s="19" t="s">
        <v>460</v>
      </c>
      <c r="C271" s="19" t="s">
        <v>960</v>
      </c>
      <c r="D271" s="19" t="s">
        <v>261</v>
      </c>
      <c r="E271" s="209"/>
      <c r="F271" s="210"/>
      <c r="G271" s="209">
        <v>0</v>
      </c>
      <c r="H271" s="210">
        <v>250</v>
      </c>
      <c r="I271" s="209">
        <f>G271+H271</f>
        <v>250</v>
      </c>
    </row>
    <row r="272" spans="1:9" s="121" customFormat="1" ht="56.25">
      <c r="A272" s="18" t="s">
        <v>309</v>
      </c>
      <c r="B272" s="161" t="s">
        <v>460</v>
      </c>
      <c r="C272" s="161" t="s">
        <v>310</v>
      </c>
      <c r="D272" s="161"/>
      <c r="E272" s="217">
        <f aca="true" t="shared" si="19" ref="E272:I273">E273</f>
        <v>5743.639999999999</v>
      </c>
      <c r="F272" s="216">
        <f t="shared" si="19"/>
        <v>-653.94</v>
      </c>
      <c r="G272" s="217">
        <f t="shared" si="19"/>
        <v>5089.7</v>
      </c>
      <c r="H272" s="216">
        <f t="shared" si="19"/>
        <v>0</v>
      </c>
      <c r="I272" s="217">
        <f t="shared" si="19"/>
        <v>5089.7</v>
      </c>
    </row>
    <row r="273" spans="1:9" s="121" customFormat="1" ht="37.5">
      <c r="A273" s="124" t="s">
        <v>498</v>
      </c>
      <c r="B273" s="161" t="s">
        <v>460</v>
      </c>
      <c r="C273" s="163" t="s">
        <v>499</v>
      </c>
      <c r="D273" s="163"/>
      <c r="E273" s="217">
        <f t="shared" si="19"/>
        <v>5743.639999999999</v>
      </c>
      <c r="F273" s="217">
        <f t="shared" si="19"/>
        <v>-653.94</v>
      </c>
      <c r="G273" s="217">
        <f t="shared" si="19"/>
        <v>5089.7</v>
      </c>
      <c r="H273" s="217">
        <f t="shared" si="19"/>
        <v>0</v>
      </c>
      <c r="I273" s="217">
        <f t="shared" si="19"/>
        <v>5089.7</v>
      </c>
    </row>
    <row r="274" spans="1:9" s="121" customFormat="1" ht="37.5">
      <c r="A274" s="114" t="s">
        <v>500</v>
      </c>
      <c r="B274" s="19" t="s">
        <v>460</v>
      </c>
      <c r="C274" s="21" t="s">
        <v>501</v>
      </c>
      <c r="D274" s="21"/>
      <c r="E274" s="209">
        <f>E275+E276+E277</f>
        <v>5743.639999999999</v>
      </c>
      <c r="F274" s="209">
        <f>F275+F276+F277</f>
        <v>-653.94</v>
      </c>
      <c r="G274" s="209">
        <f>G275+G276+G277</f>
        <v>5089.7</v>
      </c>
      <c r="H274" s="209">
        <f>H275+H276+H277</f>
        <v>0</v>
      </c>
      <c r="I274" s="209">
        <f>I275+I276+I277</f>
        <v>5089.7</v>
      </c>
    </row>
    <row r="275" spans="1:9" s="121" customFormat="1" ht="93.75">
      <c r="A275" s="114" t="s">
        <v>256</v>
      </c>
      <c r="B275" s="19" t="s">
        <v>460</v>
      </c>
      <c r="C275" s="21" t="s">
        <v>501</v>
      </c>
      <c r="D275" s="19" t="s">
        <v>257</v>
      </c>
      <c r="E275" s="209">
        <v>5449.459</v>
      </c>
      <c r="F275" s="210">
        <v>-653.94</v>
      </c>
      <c r="G275" s="209">
        <f>E275+F275</f>
        <v>4795.519</v>
      </c>
      <c r="H275" s="210"/>
      <c r="I275" s="209">
        <f>G275+H275</f>
        <v>4795.519</v>
      </c>
    </row>
    <row r="276" spans="1:9" s="121" customFormat="1" ht="37.5">
      <c r="A276" s="114" t="s">
        <v>260</v>
      </c>
      <c r="B276" s="19" t="s">
        <v>460</v>
      </c>
      <c r="C276" s="21" t="s">
        <v>501</v>
      </c>
      <c r="D276" s="19" t="s">
        <v>261</v>
      </c>
      <c r="E276" s="209">
        <v>294.181</v>
      </c>
      <c r="F276" s="210"/>
      <c r="G276" s="209">
        <f>E276+F276</f>
        <v>294.181</v>
      </c>
      <c r="H276" s="210"/>
      <c r="I276" s="209">
        <f>G276+H276</f>
        <v>294.181</v>
      </c>
    </row>
    <row r="277" spans="1:9" s="121" customFormat="1" ht="18.75">
      <c r="A277" s="114" t="s">
        <v>270</v>
      </c>
      <c r="B277" s="19" t="s">
        <v>460</v>
      </c>
      <c r="C277" s="21" t="s">
        <v>501</v>
      </c>
      <c r="D277" s="19" t="s">
        <v>271</v>
      </c>
      <c r="E277" s="209"/>
      <c r="F277" s="210"/>
      <c r="G277" s="209">
        <f>E277+F277</f>
        <v>0</v>
      </c>
      <c r="H277" s="210"/>
      <c r="I277" s="209">
        <f>G277+H277</f>
        <v>0</v>
      </c>
    </row>
    <row r="278" spans="1:9" s="121" customFormat="1" ht="19.5">
      <c r="A278" s="123" t="s">
        <v>252</v>
      </c>
      <c r="B278" s="161" t="s">
        <v>460</v>
      </c>
      <c r="C278" s="161" t="s">
        <v>352</v>
      </c>
      <c r="D278" s="161" t="s">
        <v>353</v>
      </c>
      <c r="E278" s="217">
        <f>E279</f>
        <v>9.5</v>
      </c>
      <c r="F278" s="216">
        <f>F279</f>
        <v>0</v>
      </c>
      <c r="G278" s="217">
        <f>G279</f>
        <v>9.5</v>
      </c>
      <c r="H278" s="216">
        <f>H279</f>
        <v>-0.1</v>
      </c>
      <c r="I278" s="217">
        <f>I279</f>
        <v>9.4</v>
      </c>
    </row>
    <row r="279" spans="1:9" s="121" customFormat="1" ht="18.75">
      <c r="A279" s="114" t="s">
        <v>354</v>
      </c>
      <c r="B279" s="161" t="s">
        <v>460</v>
      </c>
      <c r="C279" s="161" t="s">
        <v>355</v>
      </c>
      <c r="D279" s="161"/>
      <c r="E279" s="217">
        <f>E280</f>
        <v>9.5</v>
      </c>
      <c r="F279" s="216">
        <f>F280</f>
        <v>0</v>
      </c>
      <c r="G279" s="217">
        <f>E279+F279</f>
        <v>9.5</v>
      </c>
      <c r="H279" s="216">
        <f>H280</f>
        <v>-0.1</v>
      </c>
      <c r="I279" s="217">
        <f>G279+H279</f>
        <v>9.4</v>
      </c>
    </row>
    <row r="280" spans="1:9" s="121" customFormat="1" ht="37.5">
      <c r="A280" s="114" t="s">
        <v>260</v>
      </c>
      <c r="B280" s="19" t="s">
        <v>460</v>
      </c>
      <c r="C280" s="19" t="s">
        <v>504</v>
      </c>
      <c r="D280" s="19" t="s">
        <v>261</v>
      </c>
      <c r="E280" s="209">
        <v>9.5</v>
      </c>
      <c r="F280" s="210"/>
      <c r="G280" s="209">
        <f>E280+F280</f>
        <v>9.5</v>
      </c>
      <c r="H280" s="438">
        <v>-0.1</v>
      </c>
      <c r="I280" s="209">
        <f>G280+H280</f>
        <v>9.4</v>
      </c>
    </row>
    <row r="281" spans="1:10" s="121" customFormat="1" ht="56.25">
      <c r="A281" s="18" t="s">
        <v>505</v>
      </c>
      <c r="B281" s="230" t="s">
        <v>506</v>
      </c>
      <c r="C281" s="230"/>
      <c r="D281" s="165"/>
      <c r="E281" s="219">
        <f>E282+E404+E410</f>
        <v>401180.12799999997</v>
      </c>
      <c r="F281" s="219">
        <f>F282+F404+F410</f>
        <v>727.7</v>
      </c>
      <c r="G281" s="219">
        <f>E281+F281</f>
        <v>401907.828</v>
      </c>
      <c r="H281" s="219">
        <f>H282+H404+H410</f>
        <v>-15598.8</v>
      </c>
      <c r="I281" s="219">
        <f>G281+H281</f>
        <v>386309.028</v>
      </c>
      <c r="J281" s="107"/>
    </row>
    <row r="282" spans="1:10" s="121" customFormat="1" ht="39">
      <c r="A282" s="220" t="s">
        <v>507</v>
      </c>
      <c r="B282" s="163" t="s">
        <v>506</v>
      </c>
      <c r="C282" s="163" t="s">
        <v>508</v>
      </c>
      <c r="D282" s="162"/>
      <c r="E282" s="217">
        <f>E283+E314+E349+E379+E388+E395+S332</f>
        <v>395363.72799999994</v>
      </c>
      <c r="F282" s="217">
        <f>F283+F314+F349+F379+F388+F395</f>
        <v>727.7</v>
      </c>
      <c r="G282" s="217">
        <f>E282+F282</f>
        <v>396091.42799999996</v>
      </c>
      <c r="H282" s="217">
        <f>H283+H314+H349+H379+H388+H395</f>
        <v>-15598.5</v>
      </c>
      <c r="I282" s="217">
        <f>G282+H282</f>
        <v>380492.92799999996</v>
      </c>
      <c r="J282" s="107"/>
    </row>
    <row r="283" spans="1:10" s="121" customFormat="1" ht="37.5">
      <c r="A283" s="214" t="s">
        <v>509</v>
      </c>
      <c r="B283" s="163" t="s">
        <v>553</v>
      </c>
      <c r="C283" s="163" t="s">
        <v>510</v>
      </c>
      <c r="D283" s="162"/>
      <c r="E283" s="217">
        <f>E284+E290+E292+E294+E296+E300+E302+E306+E308+E310+E312+E304</f>
        <v>136106.00000000003</v>
      </c>
      <c r="F283" s="217">
        <f>F284+F290+F292+F294+F296+F300+F302+F306+F308+F310+F312+F304</f>
        <v>-927.6</v>
      </c>
      <c r="G283" s="217">
        <f>E283+F283+G288</f>
        <v>135178.40000000002</v>
      </c>
      <c r="H283" s="217">
        <f>H284+H290+H292+H294+H296+H300+H302+H306+H308+H310+H312+H304+H288</f>
        <v>-21786.3</v>
      </c>
      <c r="I283" s="217">
        <f>G283+H283</f>
        <v>113392.10000000002</v>
      </c>
      <c r="J283" s="107"/>
    </row>
    <row r="284" spans="1:9" s="121" customFormat="1" ht="56.25">
      <c r="A284" s="22" t="s">
        <v>511</v>
      </c>
      <c r="B284" s="21" t="s">
        <v>506</v>
      </c>
      <c r="C284" s="21" t="s">
        <v>512</v>
      </c>
      <c r="D284" s="20"/>
      <c r="E284" s="209">
        <f>E285</f>
        <v>38711.3</v>
      </c>
      <c r="F284" s="209">
        <f>F285</f>
        <v>0</v>
      </c>
      <c r="G284" s="209">
        <f>G285</f>
        <v>38711.3</v>
      </c>
      <c r="H284" s="209">
        <f>H285</f>
        <v>-50</v>
      </c>
      <c r="I284" s="209">
        <f>I285</f>
        <v>38661.3</v>
      </c>
    </row>
    <row r="285" spans="1:9" s="121" customFormat="1" ht="56.25">
      <c r="A285" s="114" t="s">
        <v>394</v>
      </c>
      <c r="B285" s="21" t="s">
        <v>506</v>
      </c>
      <c r="C285" s="21" t="s">
        <v>512</v>
      </c>
      <c r="D285" s="21" t="s">
        <v>373</v>
      </c>
      <c r="E285" s="209">
        <v>38711.3</v>
      </c>
      <c r="F285" s="209">
        <v>0</v>
      </c>
      <c r="G285" s="209">
        <f>E285+F285</f>
        <v>38711.3</v>
      </c>
      <c r="H285" s="209">
        <v>-50</v>
      </c>
      <c r="I285" s="209">
        <f>G285+H285</f>
        <v>38661.3</v>
      </c>
    </row>
    <row r="286" spans="1:9" s="121" customFormat="1" ht="37.5">
      <c r="A286" s="22" t="s">
        <v>513</v>
      </c>
      <c r="B286" s="21" t="s">
        <v>506</v>
      </c>
      <c r="C286" s="21" t="s">
        <v>514</v>
      </c>
      <c r="D286" s="20"/>
      <c r="E286" s="209">
        <f>E287</f>
        <v>0</v>
      </c>
      <c r="F286" s="209">
        <f>F287</f>
        <v>0</v>
      </c>
      <c r="G286" s="209">
        <f>G287</f>
        <v>0</v>
      </c>
      <c r="H286" s="209">
        <f>H287</f>
        <v>0</v>
      </c>
      <c r="I286" s="209">
        <f>I287</f>
        <v>0</v>
      </c>
    </row>
    <row r="287" spans="1:9" s="121" customFormat="1" ht="56.25">
      <c r="A287" s="114" t="s">
        <v>394</v>
      </c>
      <c r="B287" s="21" t="s">
        <v>506</v>
      </c>
      <c r="C287" s="21" t="s">
        <v>514</v>
      </c>
      <c r="D287" s="21" t="s">
        <v>373</v>
      </c>
      <c r="E287" s="209">
        <v>0</v>
      </c>
      <c r="F287" s="209">
        <v>0</v>
      </c>
      <c r="G287" s="209">
        <f>E287+F287</f>
        <v>0</v>
      </c>
      <c r="H287" s="209">
        <v>0</v>
      </c>
      <c r="I287" s="209">
        <f>G287+H287</f>
        <v>0</v>
      </c>
    </row>
    <row r="288" spans="1:9" s="121" customFormat="1" ht="37.5">
      <c r="A288" s="114" t="s">
        <v>523</v>
      </c>
      <c r="B288" s="21" t="s">
        <v>506</v>
      </c>
      <c r="C288" s="21" t="s">
        <v>962</v>
      </c>
      <c r="D288" s="21"/>
      <c r="E288" s="209"/>
      <c r="F288" s="209"/>
      <c r="G288" s="209">
        <f>G289</f>
        <v>0</v>
      </c>
      <c r="H288" s="209">
        <f>H289</f>
        <v>1050</v>
      </c>
      <c r="I288" s="209">
        <f>G288+H288</f>
        <v>1050</v>
      </c>
    </row>
    <row r="289" spans="1:9" s="121" customFormat="1" ht="56.25">
      <c r="A289" s="114" t="s">
        <v>394</v>
      </c>
      <c r="B289" s="21" t="s">
        <v>506</v>
      </c>
      <c r="C289" s="21" t="s">
        <v>962</v>
      </c>
      <c r="D289" s="21" t="s">
        <v>373</v>
      </c>
      <c r="E289" s="209"/>
      <c r="F289" s="209"/>
      <c r="G289" s="209"/>
      <c r="H289" s="209">
        <f>1000+50</f>
        <v>1050</v>
      </c>
      <c r="I289" s="209">
        <f>G289+H289</f>
        <v>1050</v>
      </c>
    </row>
    <row r="290" spans="1:9" s="121" customFormat="1" ht="37.5">
      <c r="A290" s="114" t="s">
        <v>515</v>
      </c>
      <c r="B290" s="21" t="s">
        <v>506</v>
      </c>
      <c r="C290" s="21" t="s">
        <v>516</v>
      </c>
      <c r="D290" s="21"/>
      <c r="E290" s="209">
        <f>E291</f>
        <v>725</v>
      </c>
      <c r="F290" s="209">
        <f>F291</f>
        <v>5</v>
      </c>
      <c r="G290" s="209">
        <f>G291</f>
        <v>730</v>
      </c>
      <c r="H290" s="209">
        <f>H291</f>
        <v>0</v>
      </c>
      <c r="I290" s="209">
        <f>I291</f>
        <v>730</v>
      </c>
    </row>
    <row r="291" spans="1:9" s="121" customFormat="1" ht="56.25">
      <c r="A291" s="114" t="s">
        <v>394</v>
      </c>
      <c r="B291" s="21" t="s">
        <v>506</v>
      </c>
      <c r="C291" s="21" t="s">
        <v>516</v>
      </c>
      <c r="D291" s="25">
        <v>600</v>
      </c>
      <c r="E291" s="209">
        <v>725</v>
      </c>
      <c r="F291" s="209">
        <v>5</v>
      </c>
      <c r="G291" s="209">
        <f>E291+F291</f>
        <v>730</v>
      </c>
      <c r="H291" s="209"/>
      <c r="I291" s="209">
        <f>G291+H291</f>
        <v>730</v>
      </c>
    </row>
    <row r="292" spans="1:9" s="121" customFormat="1" ht="37.5">
      <c r="A292" s="114" t="s">
        <v>517</v>
      </c>
      <c r="B292" s="19" t="s">
        <v>506</v>
      </c>
      <c r="C292" s="21" t="s">
        <v>518</v>
      </c>
      <c r="D292" s="21"/>
      <c r="E292" s="209">
        <f>E293</f>
        <v>1000</v>
      </c>
      <c r="F292" s="209">
        <f>F293</f>
        <v>0</v>
      </c>
      <c r="G292" s="209">
        <f>G293</f>
        <v>1000</v>
      </c>
      <c r="H292" s="209">
        <f>H293</f>
        <v>-1000</v>
      </c>
      <c r="I292" s="209">
        <f>I293</f>
        <v>0</v>
      </c>
    </row>
    <row r="293" spans="1:9" s="121" customFormat="1" ht="56.25">
      <c r="A293" s="114" t="s">
        <v>394</v>
      </c>
      <c r="B293" s="21" t="s">
        <v>506</v>
      </c>
      <c r="C293" s="21" t="s">
        <v>518</v>
      </c>
      <c r="D293" s="25">
        <v>600</v>
      </c>
      <c r="E293" s="209">
        <v>1000</v>
      </c>
      <c r="F293" s="209"/>
      <c r="G293" s="209">
        <f>E293+F293</f>
        <v>1000</v>
      </c>
      <c r="H293" s="209">
        <v>-1000</v>
      </c>
      <c r="I293" s="209">
        <f>G293+H293</f>
        <v>0</v>
      </c>
    </row>
    <row r="294" spans="1:9" s="121" customFormat="1" ht="37.5">
      <c r="A294" s="114" t="s">
        <v>519</v>
      </c>
      <c r="B294" s="21" t="s">
        <v>506</v>
      </c>
      <c r="C294" s="21" t="s">
        <v>520</v>
      </c>
      <c r="D294" s="21"/>
      <c r="E294" s="209">
        <f>E295</f>
        <v>15</v>
      </c>
      <c r="F294" s="209">
        <f>F295</f>
        <v>0</v>
      </c>
      <c r="G294" s="209">
        <f>G295</f>
        <v>15</v>
      </c>
      <c r="H294" s="209">
        <f>H295</f>
        <v>0</v>
      </c>
      <c r="I294" s="209">
        <f>I295</f>
        <v>15</v>
      </c>
    </row>
    <row r="295" spans="1:9" s="121" customFormat="1" ht="37.5">
      <c r="A295" s="114" t="s">
        <v>260</v>
      </c>
      <c r="B295" s="21" t="s">
        <v>506</v>
      </c>
      <c r="C295" s="21" t="s">
        <v>520</v>
      </c>
      <c r="D295" s="25">
        <v>200</v>
      </c>
      <c r="E295" s="209">
        <v>15</v>
      </c>
      <c r="F295" s="209">
        <v>0</v>
      </c>
      <c r="G295" s="209">
        <f>E295+F295</f>
        <v>15</v>
      </c>
      <c r="H295" s="209">
        <v>0</v>
      </c>
      <c r="I295" s="209">
        <f>G295+H295</f>
        <v>15</v>
      </c>
    </row>
    <row r="296" spans="1:9" s="121" customFormat="1" ht="56.25">
      <c r="A296" s="114" t="s">
        <v>521</v>
      </c>
      <c r="B296" s="21" t="s">
        <v>506</v>
      </c>
      <c r="C296" s="21" t="s">
        <v>522</v>
      </c>
      <c r="D296" s="21"/>
      <c r="E296" s="209">
        <f>E297+E298+E299</f>
        <v>386</v>
      </c>
      <c r="F296" s="209">
        <f>F297+F298+F299</f>
        <v>0</v>
      </c>
      <c r="G296" s="209">
        <f>E296+F296</f>
        <v>386</v>
      </c>
      <c r="H296" s="209">
        <f>H297+H298+H299</f>
        <v>0</v>
      </c>
      <c r="I296" s="209">
        <f>G296+H296</f>
        <v>386</v>
      </c>
    </row>
    <row r="297" spans="1:9" s="121" customFormat="1" ht="37.5">
      <c r="A297" s="114" t="s">
        <v>260</v>
      </c>
      <c r="B297" s="21" t="s">
        <v>506</v>
      </c>
      <c r="C297" s="21" t="s">
        <v>522</v>
      </c>
      <c r="D297" s="21" t="s">
        <v>261</v>
      </c>
      <c r="E297" s="209">
        <v>80</v>
      </c>
      <c r="F297" s="209"/>
      <c r="G297" s="209">
        <f>E297+F297</f>
        <v>80</v>
      </c>
      <c r="H297" s="209"/>
      <c r="I297" s="209">
        <f>G297+H297</f>
        <v>80</v>
      </c>
    </row>
    <row r="298" spans="1:9" s="121" customFormat="1" ht="37.5">
      <c r="A298" s="114" t="s">
        <v>307</v>
      </c>
      <c r="B298" s="21" t="s">
        <v>506</v>
      </c>
      <c r="C298" s="21" t="s">
        <v>522</v>
      </c>
      <c r="D298" s="21" t="s">
        <v>308</v>
      </c>
      <c r="E298" s="209"/>
      <c r="F298" s="209"/>
      <c r="G298" s="209">
        <f>E298+F298</f>
        <v>0</v>
      </c>
      <c r="H298" s="209"/>
      <c r="I298" s="209">
        <f>G298+H298</f>
        <v>0</v>
      </c>
    </row>
    <row r="299" spans="1:9" s="121" customFormat="1" ht="56.25">
      <c r="A299" s="114" t="s">
        <v>394</v>
      </c>
      <c r="B299" s="21" t="s">
        <v>506</v>
      </c>
      <c r="C299" s="21" t="s">
        <v>522</v>
      </c>
      <c r="D299" s="21" t="s">
        <v>373</v>
      </c>
      <c r="E299" s="209">
        <v>306</v>
      </c>
      <c r="F299" s="209"/>
      <c r="G299" s="209">
        <f>E299+F299</f>
        <v>306</v>
      </c>
      <c r="H299" s="209"/>
      <c r="I299" s="209">
        <f>G299+H299</f>
        <v>306</v>
      </c>
    </row>
    <row r="300" spans="1:9" s="121" customFormat="1" ht="37.5">
      <c r="A300" s="114" t="s">
        <v>523</v>
      </c>
      <c r="B300" s="21" t="s">
        <v>506</v>
      </c>
      <c r="C300" s="21" t="s">
        <v>524</v>
      </c>
      <c r="D300" s="21"/>
      <c r="E300" s="209">
        <f>E301</f>
        <v>0</v>
      </c>
      <c r="F300" s="209">
        <f>F301</f>
        <v>0</v>
      </c>
      <c r="G300" s="209">
        <f>G301</f>
        <v>0</v>
      </c>
      <c r="H300" s="209">
        <f>H301</f>
        <v>0</v>
      </c>
      <c r="I300" s="209">
        <f>I301</f>
        <v>0</v>
      </c>
    </row>
    <row r="301" spans="1:9" s="121" customFormat="1" ht="56.25">
      <c r="A301" s="114" t="s">
        <v>394</v>
      </c>
      <c r="B301" s="21" t="s">
        <v>506</v>
      </c>
      <c r="C301" s="21" t="s">
        <v>524</v>
      </c>
      <c r="D301" s="21" t="s">
        <v>373</v>
      </c>
      <c r="E301" s="209"/>
      <c r="F301" s="209"/>
      <c r="G301" s="209">
        <f aca="true" t="shared" si="20" ref="G301:G309">E301+F301</f>
        <v>0</v>
      </c>
      <c r="H301" s="209"/>
      <c r="I301" s="209">
        <f aca="true" t="shared" si="21" ref="I301:I309">G301+H301</f>
        <v>0</v>
      </c>
    </row>
    <row r="302" spans="1:9" s="121" customFormat="1" ht="37.5">
      <c r="A302" s="114" t="s">
        <v>759</v>
      </c>
      <c r="B302" s="21" t="s">
        <v>506</v>
      </c>
      <c r="C302" s="21" t="s">
        <v>760</v>
      </c>
      <c r="D302" s="21"/>
      <c r="E302" s="209">
        <f>E303</f>
        <v>1011.3</v>
      </c>
      <c r="F302" s="209">
        <f>F303</f>
        <v>-932.6</v>
      </c>
      <c r="G302" s="209">
        <f t="shared" si="20"/>
        <v>78.69999999999993</v>
      </c>
      <c r="H302" s="209">
        <f>H303</f>
        <v>0</v>
      </c>
      <c r="I302" s="209">
        <f t="shared" si="21"/>
        <v>78.69999999999993</v>
      </c>
    </row>
    <row r="303" spans="1:9" s="121" customFormat="1" ht="56.25">
      <c r="A303" s="114" t="s">
        <v>394</v>
      </c>
      <c r="B303" s="21" t="s">
        <v>506</v>
      </c>
      <c r="C303" s="21" t="s">
        <v>760</v>
      </c>
      <c r="D303" s="21" t="s">
        <v>373</v>
      </c>
      <c r="E303" s="209">
        <v>1011.3</v>
      </c>
      <c r="F303" s="209">
        <v>-932.6</v>
      </c>
      <c r="G303" s="209">
        <f t="shared" si="20"/>
        <v>78.69999999999993</v>
      </c>
      <c r="H303" s="209"/>
      <c r="I303" s="209">
        <f t="shared" si="21"/>
        <v>78.69999999999993</v>
      </c>
    </row>
    <row r="304" spans="1:9" s="121" customFormat="1" ht="18.75">
      <c r="A304" s="214" t="s">
        <v>819</v>
      </c>
      <c r="B304" s="21" t="s">
        <v>506</v>
      </c>
      <c r="C304" s="21" t="s">
        <v>820</v>
      </c>
      <c r="D304" s="21"/>
      <c r="E304" s="209">
        <f>E305</f>
        <v>94.5</v>
      </c>
      <c r="F304" s="209">
        <f>F305</f>
        <v>0</v>
      </c>
      <c r="G304" s="209">
        <f>E304+F304</f>
        <v>94.5</v>
      </c>
      <c r="H304" s="209">
        <f>H305</f>
        <v>0</v>
      </c>
      <c r="I304" s="209">
        <f t="shared" si="21"/>
        <v>94.5</v>
      </c>
    </row>
    <row r="305" spans="1:9" s="121" customFormat="1" ht="56.25">
      <c r="A305" s="114" t="s">
        <v>394</v>
      </c>
      <c r="B305" s="21" t="s">
        <v>506</v>
      </c>
      <c r="C305" s="21" t="s">
        <v>820</v>
      </c>
      <c r="D305" s="21" t="s">
        <v>373</v>
      </c>
      <c r="E305" s="209">
        <v>94.5</v>
      </c>
      <c r="F305" s="209"/>
      <c r="G305" s="209">
        <f>E305+F305</f>
        <v>94.5</v>
      </c>
      <c r="H305" s="209"/>
      <c r="I305" s="209">
        <f t="shared" si="21"/>
        <v>94.5</v>
      </c>
    </row>
    <row r="306" spans="1:9" s="121" customFormat="1" ht="93.75">
      <c r="A306" s="114" t="s">
        <v>525</v>
      </c>
      <c r="B306" s="21" t="s">
        <v>506</v>
      </c>
      <c r="C306" s="21" t="s">
        <v>526</v>
      </c>
      <c r="D306" s="21"/>
      <c r="E306" s="209">
        <f>E307</f>
        <v>0</v>
      </c>
      <c r="F306" s="209">
        <f>F307</f>
        <v>0</v>
      </c>
      <c r="G306" s="209">
        <f t="shared" si="20"/>
        <v>0</v>
      </c>
      <c r="H306" s="209">
        <f>H307</f>
        <v>0</v>
      </c>
      <c r="I306" s="209">
        <f t="shared" si="21"/>
        <v>0</v>
      </c>
    </row>
    <row r="307" spans="1:9" s="121" customFormat="1" ht="56.25">
      <c r="A307" s="114" t="s">
        <v>394</v>
      </c>
      <c r="B307" s="21" t="s">
        <v>506</v>
      </c>
      <c r="C307" s="21" t="s">
        <v>526</v>
      </c>
      <c r="D307" s="21" t="s">
        <v>373</v>
      </c>
      <c r="E307" s="209"/>
      <c r="F307" s="209">
        <v>0</v>
      </c>
      <c r="G307" s="209">
        <f t="shared" si="20"/>
        <v>0</v>
      </c>
      <c r="H307" s="209">
        <v>0</v>
      </c>
      <c r="I307" s="209">
        <f t="shared" si="21"/>
        <v>0</v>
      </c>
    </row>
    <row r="308" spans="1:9" s="121" customFormat="1" ht="56.25">
      <c r="A308" s="114" t="s">
        <v>527</v>
      </c>
      <c r="B308" s="21" t="s">
        <v>506</v>
      </c>
      <c r="C308" s="21" t="s">
        <v>528</v>
      </c>
      <c r="D308" s="21"/>
      <c r="E308" s="209">
        <f>E309</f>
        <v>0</v>
      </c>
      <c r="F308" s="209">
        <f>F309</f>
        <v>0</v>
      </c>
      <c r="G308" s="209">
        <f t="shared" si="20"/>
        <v>0</v>
      </c>
      <c r="H308" s="209">
        <f>H309</f>
        <v>0</v>
      </c>
      <c r="I308" s="209">
        <f t="shared" si="21"/>
        <v>0</v>
      </c>
    </row>
    <row r="309" spans="1:9" s="121" customFormat="1" ht="56.25">
      <c r="A309" s="114" t="s">
        <v>394</v>
      </c>
      <c r="B309" s="21" t="s">
        <v>506</v>
      </c>
      <c r="C309" s="21" t="s">
        <v>528</v>
      </c>
      <c r="D309" s="21" t="s">
        <v>373</v>
      </c>
      <c r="E309" s="209"/>
      <c r="F309" s="209"/>
      <c r="G309" s="209">
        <f t="shared" si="20"/>
        <v>0</v>
      </c>
      <c r="H309" s="209"/>
      <c r="I309" s="209">
        <f t="shared" si="21"/>
        <v>0</v>
      </c>
    </row>
    <row r="310" spans="1:9" s="121" customFormat="1" ht="56.25">
      <c r="A310" s="114" t="s">
        <v>529</v>
      </c>
      <c r="B310" s="19" t="s">
        <v>506</v>
      </c>
      <c r="C310" s="19" t="s">
        <v>530</v>
      </c>
      <c r="D310" s="21"/>
      <c r="E310" s="209">
        <f>E311</f>
        <v>89499.3</v>
      </c>
      <c r="F310" s="209">
        <f>F311</f>
        <v>0</v>
      </c>
      <c r="G310" s="209">
        <f>G311</f>
        <v>89499.3</v>
      </c>
      <c r="H310" s="209">
        <f>H311</f>
        <v>-21786.3</v>
      </c>
      <c r="I310" s="209">
        <f>I311</f>
        <v>67713</v>
      </c>
    </row>
    <row r="311" spans="1:9" s="121" customFormat="1" ht="56.25">
      <c r="A311" s="114" t="s">
        <v>394</v>
      </c>
      <c r="B311" s="21" t="s">
        <v>506</v>
      </c>
      <c r="C311" s="21" t="s">
        <v>530</v>
      </c>
      <c r="D311" s="21" t="s">
        <v>373</v>
      </c>
      <c r="E311" s="209">
        <v>89499.3</v>
      </c>
      <c r="F311" s="209"/>
      <c r="G311" s="209">
        <f>E311+F311</f>
        <v>89499.3</v>
      </c>
      <c r="H311" s="209">
        <v>-21786.3</v>
      </c>
      <c r="I311" s="209">
        <f>G311+H311</f>
        <v>67713</v>
      </c>
    </row>
    <row r="312" spans="1:9" s="121" customFormat="1" ht="112.5">
      <c r="A312" s="114" t="s">
        <v>531</v>
      </c>
      <c r="B312" s="19" t="s">
        <v>506</v>
      </c>
      <c r="C312" s="19" t="s">
        <v>532</v>
      </c>
      <c r="D312" s="115"/>
      <c r="E312" s="209">
        <f>E313</f>
        <v>4663.6</v>
      </c>
      <c r="F312" s="209">
        <f>F313</f>
        <v>0</v>
      </c>
      <c r="G312" s="209">
        <f>G313</f>
        <v>4663.6</v>
      </c>
      <c r="H312" s="209">
        <f>H313</f>
        <v>0</v>
      </c>
      <c r="I312" s="209">
        <f>I313</f>
        <v>4663.6</v>
      </c>
    </row>
    <row r="313" spans="1:9" s="121" customFormat="1" ht="56.25">
      <c r="A313" s="114" t="s">
        <v>394</v>
      </c>
      <c r="B313" s="19" t="s">
        <v>506</v>
      </c>
      <c r="C313" s="19" t="s">
        <v>532</v>
      </c>
      <c r="D313" s="25">
        <v>600</v>
      </c>
      <c r="E313" s="209">
        <v>4663.6</v>
      </c>
      <c r="F313" s="209"/>
      <c r="G313" s="209">
        <f>E313+F313</f>
        <v>4663.6</v>
      </c>
      <c r="H313" s="209"/>
      <c r="I313" s="209">
        <f>G313+H313</f>
        <v>4663.6</v>
      </c>
    </row>
    <row r="314" spans="1:9" s="121" customFormat="1" ht="39">
      <c r="A314" s="123" t="s">
        <v>533</v>
      </c>
      <c r="B314" s="163" t="s">
        <v>506</v>
      </c>
      <c r="C314" s="163" t="s">
        <v>534</v>
      </c>
      <c r="D314" s="163"/>
      <c r="E314" s="217">
        <f>E315+E317+E321+E323+E325+E327+E333+E336+E343+E345+E347+E330+E341+E339+E319</f>
        <v>216842.82799999998</v>
      </c>
      <c r="F314" s="217">
        <f>F315+F317+F321+F323+F325+F327+F333+F336+F343+F345+F347+F330+F341+F339+F319</f>
        <v>967.6</v>
      </c>
      <c r="G314" s="217">
        <f>E314+F314</f>
        <v>217810.42799999999</v>
      </c>
      <c r="H314" s="217">
        <f>H315+H317+H321+H323+H325+H327+H333+H336+H343+H345+H347+H330+H341+H339+H319</f>
        <v>6187.8</v>
      </c>
      <c r="I314" s="217">
        <f>G314+H314</f>
        <v>223998.22799999997</v>
      </c>
    </row>
    <row r="315" spans="1:9" s="121" customFormat="1" ht="37.5">
      <c r="A315" s="114" t="s">
        <v>535</v>
      </c>
      <c r="B315" s="21" t="s">
        <v>506</v>
      </c>
      <c r="C315" s="21" t="s">
        <v>536</v>
      </c>
      <c r="D315" s="21"/>
      <c r="E315" s="209">
        <f>E316</f>
        <v>48869.728</v>
      </c>
      <c r="F315" s="209">
        <f>F316</f>
        <v>0</v>
      </c>
      <c r="G315" s="209">
        <f>G316</f>
        <v>48869.728</v>
      </c>
      <c r="H315" s="209">
        <f>H316</f>
        <v>-200</v>
      </c>
      <c r="I315" s="209">
        <f>I316</f>
        <v>48669.728</v>
      </c>
    </row>
    <row r="316" spans="1:9" s="121" customFormat="1" ht="56.25">
      <c r="A316" s="114" t="s">
        <v>394</v>
      </c>
      <c r="B316" s="21" t="s">
        <v>506</v>
      </c>
      <c r="C316" s="21" t="s">
        <v>536</v>
      </c>
      <c r="D316" s="21" t="s">
        <v>373</v>
      </c>
      <c r="E316" s="209">
        <v>48869.728</v>
      </c>
      <c r="F316" s="209">
        <v>0</v>
      </c>
      <c r="G316" s="209">
        <f>E316+F316</f>
        <v>48869.728</v>
      </c>
      <c r="H316" s="209">
        <v>-200</v>
      </c>
      <c r="I316" s="209">
        <f>G316+H316</f>
        <v>48669.728</v>
      </c>
    </row>
    <row r="317" spans="1:9" s="121" customFormat="1" ht="18.75">
      <c r="A317" s="114" t="s">
        <v>537</v>
      </c>
      <c r="B317" s="21" t="s">
        <v>506</v>
      </c>
      <c r="C317" s="21" t="s">
        <v>538</v>
      </c>
      <c r="D317" s="21"/>
      <c r="E317" s="209">
        <f>E318</f>
        <v>1546.9</v>
      </c>
      <c r="F317" s="209">
        <f>F318</f>
        <v>0</v>
      </c>
      <c r="G317" s="209">
        <f>G318</f>
        <v>1546.9</v>
      </c>
      <c r="H317" s="209">
        <f>H318</f>
        <v>0</v>
      </c>
      <c r="I317" s="209">
        <f>I318</f>
        <v>1546.9</v>
      </c>
    </row>
    <row r="318" spans="1:9" s="121" customFormat="1" ht="56.25">
      <c r="A318" s="114" t="s">
        <v>394</v>
      </c>
      <c r="B318" s="21" t="s">
        <v>506</v>
      </c>
      <c r="C318" s="21" t="s">
        <v>538</v>
      </c>
      <c r="D318" s="21" t="s">
        <v>373</v>
      </c>
      <c r="E318" s="209">
        <v>1546.9</v>
      </c>
      <c r="F318" s="209"/>
      <c r="G318" s="209">
        <f>E318+F318</f>
        <v>1546.9</v>
      </c>
      <c r="H318" s="209"/>
      <c r="I318" s="209">
        <f>G318+H318</f>
        <v>1546.9</v>
      </c>
    </row>
    <row r="319" spans="1:9" s="121" customFormat="1" ht="18.75">
      <c r="A319" s="114" t="s">
        <v>395</v>
      </c>
      <c r="B319" s="21" t="s">
        <v>506</v>
      </c>
      <c r="C319" s="21" t="s">
        <v>758</v>
      </c>
      <c r="D319" s="21"/>
      <c r="E319" s="209">
        <f>E320</f>
        <v>2154.5</v>
      </c>
      <c r="F319" s="209">
        <f>F320</f>
        <v>-309.86</v>
      </c>
      <c r="G319" s="209">
        <f>E319+F319</f>
        <v>1844.6399999999999</v>
      </c>
      <c r="H319" s="209">
        <f>H320</f>
        <v>0</v>
      </c>
      <c r="I319" s="209">
        <f>G319+H319</f>
        <v>1844.6399999999999</v>
      </c>
    </row>
    <row r="320" spans="1:9" s="121" customFormat="1" ht="56.25">
      <c r="A320" s="114" t="s">
        <v>394</v>
      </c>
      <c r="B320" s="21" t="s">
        <v>506</v>
      </c>
      <c r="C320" s="21" t="s">
        <v>758</v>
      </c>
      <c r="D320" s="21" t="s">
        <v>373</v>
      </c>
      <c r="E320" s="209">
        <v>2154.5</v>
      </c>
      <c r="F320" s="209">
        <v>-309.86</v>
      </c>
      <c r="G320" s="209">
        <f>E320+F320</f>
        <v>1844.6399999999999</v>
      </c>
      <c r="H320" s="209"/>
      <c r="I320" s="209">
        <f>G320+H320</f>
        <v>1844.6399999999999</v>
      </c>
    </row>
    <row r="321" spans="1:9" s="121" customFormat="1" ht="37.5">
      <c r="A321" s="114" t="s">
        <v>539</v>
      </c>
      <c r="B321" s="21" t="s">
        <v>506</v>
      </c>
      <c r="C321" s="21" t="s">
        <v>540</v>
      </c>
      <c r="D321" s="21"/>
      <c r="E321" s="209">
        <f>E322</f>
        <v>3300.3</v>
      </c>
      <c r="F321" s="209">
        <f>F322</f>
        <v>1242.46</v>
      </c>
      <c r="G321" s="209">
        <f>G322</f>
        <v>4542.76</v>
      </c>
      <c r="H321" s="209">
        <f>H322</f>
        <v>200</v>
      </c>
      <c r="I321" s="209">
        <f>I322</f>
        <v>4742.76</v>
      </c>
    </row>
    <row r="322" spans="1:9" s="121" customFormat="1" ht="56.25">
      <c r="A322" s="114" t="s">
        <v>394</v>
      </c>
      <c r="B322" s="21" t="s">
        <v>506</v>
      </c>
      <c r="C322" s="21" t="s">
        <v>540</v>
      </c>
      <c r="D322" s="21" t="s">
        <v>373</v>
      </c>
      <c r="E322" s="209">
        <v>3300.3</v>
      </c>
      <c r="F322" s="209">
        <v>1242.46</v>
      </c>
      <c r="G322" s="209">
        <f>E322+F322</f>
        <v>4542.76</v>
      </c>
      <c r="H322" s="209">
        <v>200</v>
      </c>
      <c r="I322" s="209">
        <f>G322+H322</f>
        <v>4742.76</v>
      </c>
    </row>
    <row r="323" spans="1:9" s="121" customFormat="1" ht="37.5">
      <c r="A323" s="114" t="s">
        <v>541</v>
      </c>
      <c r="B323" s="21" t="s">
        <v>506</v>
      </c>
      <c r="C323" s="21" t="s">
        <v>542</v>
      </c>
      <c r="D323" s="21"/>
      <c r="E323" s="209">
        <f>E324</f>
        <v>1200</v>
      </c>
      <c r="F323" s="209">
        <f>F324</f>
        <v>0</v>
      </c>
      <c r="G323" s="209">
        <f>G324</f>
        <v>1200</v>
      </c>
      <c r="H323" s="209">
        <f>H324</f>
        <v>0</v>
      </c>
      <c r="I323" s="209">
        <f>I324</f>
        <v>1200</v>
      </c>
    </row>
    <row r="324" spans="1:9" s="121" customFormat="1" ht="56.25">
      <c r="A324" s="114" t="s">
        <v>394</v>
      </c>
      <c r="B324" s="21" t="s">
        <v>506</v>
      </c>
      <c r="C324" s="21" t="s">
        <v>542</v>
      </c>
      <c r="D324" s="21" t="s">
        <v>373</v>
      </c>
      <c r="E324" s="209">
        <v>1200</v>
      </c>
      <c r="F324" s="209"/>
      <c r="G324" s="209">
        <f>E324+F324</f>
        <v>1200</v>
      </c>
      <c r="H324" s="209"/>
      <c r="I324" s="209">
        <f>G324+H324</f>
        <v>1200</v>
      </c>
    </row>
    <row r="325" spans="1:9" s="121" customFormat="1" ht="37.5">
      <c r="A325" s="114" t="s">
        <v>543</v>
      </c>
      <c r="B325" s="21" t="s">
        <v>506</v>
      </c>
      <c r="C325" s="21" t="s">
        <v>544</v>
      </c>
      <c r="D325" s="21"/>
      <c r="E325" s="209">
        <f>E326</f>
        <v>1160</v>
      </c>
      <c r="F325" s="209">
        <f>F326</f>
        <v>35</v>
      </c>
      <c r="G325" s="209">
        <f>G326</f>
        <v>1195</v>
      </c>
      <c r="H325" s="209">
        <f>H326</f>
        <v>0</v>
      </c>
      <c r="I325" s="209">
        <f>I326</f>
        <v>1195</v>
      </c>
    </row>
    <row r="326" spans="1:9" s="121" customFormat="1" ht="56.25">
      <c r="A326" s="114" t="s">
        <v>394</v>
      </c>
      <c r="B326" s="21" t="s">
        <v>506</v>
      </c>
      <c r="C326" s="21" t="s">
        <v>544</v>
      </c>
      <c r="D326" s="21" t="s">
        <v>373</v>
      </c>
      <c r="E326" s="209">
        <v>1160</v>
      </c>
      <c r="F326" s="209">
        <v>35</v>
      </c>
      <c r="G326" s="209">
        <f>E326+F326</f>
        <v>1195</v>
      </c>
      <c r="H326" s="209"/>
      <c r="I326" s="209">
        <f>G326+H326</f>
        <v>1195</v>
      </c>
    </row>
    <row r="327" spans="1:9" s="121" customFormat="1" ht="75">
      <c r="A327" s="114" t="s">
        <v>545</v>
      </c>
      <c r="B327" s="21" t="s">
        <v>506</v>
      </c>
      <c r="C327" s="21" t="s">
        <v>546</v>
      </c>
      <c r="D327" s="21"/>
      <c r="E327" s="209">
        <f>E328</f>
        <v>1200</v>
      </c>
      <c r="F327" s="209">
        <f>F328</f>
        <v>0</v>
      </c>
      <c r="G327" s="209">
        <f>G328</f>
        <v>1200</v>
      </c>
      <c r="H327" s="209">
        <f>H328</f>
        <v>0</v>
      </c>
      <c r="I327" s="209">
        <f>I328</f>
        <v>1200</v>
      </c>
    </row>
    <row r="328" spans="1:9" s="121" customFormat="1" ht="56.25">
      <c r="A328" s="114" t="s">
        <v>436</v>
      </c>
      <c r="B328" s="21" t="s">
        <v>506</v>
      </c>
      <c r="C328" s="21" t="s">
        <v>546</v>
      </c>
      <c r="D328" s="21" t="s">
        <v>287</v>
      </c>
      <c r="E328" s="209">
        <v>1200</v>
      </c>
      <c r="F328" s="209"/>
      <c r="G328" s="209">
        <f aca="true" t="shared" si="22" ref="G328:G335">E328+F328</f>
        <v>1200</v>
      </c>
      <c r="H328" s="209"/>
      <c r="I328" s="209">
        <f aca="true" t="shared" si="23" ref="I328:I342">G328+H328</f>
        <v>1200</v>
      </c>
    </row>
    <row r="329" spans="1:9" s="121" customFormat="1" ht="56.25">
      <c r="A329" s="114" t="s">
        <v>394</v>
      </c>
      <c r="B329" s="21" t="s">
        <v>506</v>
      </c>
      <c r="C329" s="21" t="s">
        <v>546</v>
      </c>
      <c r="D329" s="21" t="s">
        <v>373</v>
      </c>
      <c r="E329" s="209">
        <v>0</v>
      </c>
      <c r="F329" s="209">
        <v>0</v>
      </c>
      <c r="G329" s="209">
        <f t="shared" si="22"/>
        <v>0</v>
      </c>
      <c r="H329" s="209">
        <v>0</v>
      </c>
      <c r="I329" s="209">
        <f t="shared" si="23"/>
        <v>0</v>
      </c>
    </row>
    <row r="330" spans="1:9" s="121" customFormat="1" ht="37.5">
      <c r="A330" s="114" t="s">
        <v>547</v>
      </c>
      <c r="B330" s="21" t="s">
        <v>506</v>
      </c>
      <c r="C330" s="21" t="s">
        <v>548</v>
      </c>
      <c r="D330" s="21"/>
      <c r="E330" s="209">
        <f>E331+E332</f>
        <v>18.9</v>
      </c>
      <c r="F330" s="209">
        <f>F331+F332</f>
        <v>0</v>
      </c>
      <c r="G330" s="209">
        <f t="shared" si="22"/>
        <v>18.9</v>
      </c>
      <c r="H330" s="209">
        <f>H331+H332</f>
        <v>0</v>
      </c>
      <c r="I330" s="209">
        <f t="shared" si="23"/>
        <v>18.9</v>
      </c>
    </row>
    <row r="331" spans="1:9" s="121" customFormat="1" ht="37.5">
      <c r="A331" s="114" t="s">
        <v>260</v>
      </c>
      <c r="B331" s="21" t="s">
        <v>506</v>
      </c>
      <c r="C331" s="21" t="s">
        <v>548</v>
      </c>
      <c r="D331" s="21" t="s">
        <v>261</v>
      </c>
      <c r="E331" s="209">
        <v>18.9</v>
      </c>
      <c r="F331" s="209"/>
      <c r="G331" s="209">
        <f t="shared" si="22"/>
        <v>18.9</v>
      </c>
      <c r="H331" s="209"/>
      <c r="I331" s="209">
        <f t="shared" si="23"/>
        <v>18.9</v>
      </c>
    </row>
    <row r="332" spans="1:9" s="121" customFormat="1" ht="56.25">
      <c r="A332" s="114" t="s">
        <v>394</v>
      </c>
      <c r="B332" s="21" t="s">
        <v>506</v>
      </c>
      <c r="C332" s="21" t="s">
        <v>548</v>
      </c>
      <c r="D332" s="21" t="s">
        <v>373</v>
      </c>
      <c r="E332" s="209">
        <v>0</v>
      </c>
      <c r="F332" s="209">
        <v>0</v>
      </c>
      <c r="G332" s="209">
        <f t="shared" si="22"/>
        <v>0</v>
      </c>
      <c r="H332" s="209">
        <v>0</v>
      </c>
      <c r="I332" s="209">
        <f t="shared" si="23"/>
        <v>0</v>
      </c>
    </row>
    <row r="333" spans="1:9" s="121" customFormat="1" ht="37.5">
      <c r="A333" s="114" t="s">
        <v>549</v>
      </c>
      <c r="B333" s="21" t="s">
        <v>506</v>
      </c>
      <c r="C333" s="21" t="s">
        <v>550</v>
      </c>
      <c r="D333" s="21"/>
      <c r="E333" s="209">
        <f>E334+E335</f>
        <v>494.9</v>
      </c>
      <c r="F333" s="209">
        <f>F334+F335</f>
        <v>0</v>
      </c>
      <c r="G333" s="209">
        <f t="shared" si="22"/>
        <v>494.9</v>
      </c>
      <c r="H333" s="209">
        <f>H334+H335</f>
        <v>0</v>
      </c>
      <c r="I333" s="209">
        <f t="shared" si="23"/>
        <v>494.9</v>
      </c>
    </row>
    <row r="334" spans="1:9" s="121" customFormat="1" ht="37.5">
      <c r="A334" s="114" t="s">
        <v>260</v>
      </c>
      <c r="B334" s="21" t="s">
        <v>506</v>
      </c>
      <c r="C334" s="21" t="s">
        <v>550</v>
      </c>
      <c r="D334" s="21" t="s">
        <v>261</v>
      </c>
      <c r="E334" s="209">
        <v>35.9</v>
      </c>
      <c r="F334" s="209"/>
      <c r="G334" s="209">
        <f t="shared" si="22"/>
        <v>35.9</v>
      </c>
      <c r="H334" s="209"/>
      <c r="I334" s="209">
        <f t="shared" si="23"/>
        <v>35.9</v>
      </c>
    </row>
    <row r="335" spans="1:9" s="121" customFormat="1" ht="56.25">
      <c r="A335" s="114" t="s">
        <v>394</v>
      </c>
      <c r="B335" s="21" t="s">
        <v>506</v>
      </c>
      <c r="C335" s="21" t="s">
        <v>550</v>
      </c>
      <c r="D335" s="21" t="s">
        <v>373</v>
      </c>
      <c r="E335" s="209">
        <v>459</v>
      </c>
      <c r="F335" s="209"/>
      <c r="G335" s="209">
        <f t="shared" si="22"/>
        <v>459</v>
      </c>
      <c r="H335" s="209"/>
      <c r="I335" s="209">
        <f t="shared" si="23"/>
        <v>459</v>
      </c>
    </row>
    <row r="336" spans="1:9" s="121" customFormat="1" ht="37.5">
      <c r="A336" s="114" t="s">
        <v>551</v>
      </c>
      <c r="B336" s="21" t="s">
        <v>506</v>
      </c>
      <c r="C336" s="21" t="s">
        <v>552</v>
      </c>
      <c r="D336" s="21"/>
      <c r="E336" s="209">
        <f>E337+E338</f>
        <v>135</v>
      </c>
      <c r="F336" s="209">
        <f>F337+F338</f>
        <v>0</v>
      </c>
      <c r="G336" s="209">
        <f aca="true" t="shared" si="24" ref="G336:G342">E336+F336</f>
        <v>135</v>
      </c>
      <c r="H336" s="209">
        <f>H337+H338</f>
        <v>0</v>
      </c>
      <c r="I336" s="209">
        <f t="shared" si="23"/>
        <v>135</v>
      </c>
    </row>
    <row r="337" spans="1:9" s="121" customFormat="1" ht="37.5">
      <c r="A337" s="114" t="s">
        <v>260</v>
      </c>
      <c r="B337" s="21" t="s">
        <v>553</v>
      </c>
      <c r="C337" s="21" t="s">
        <v>552</v>
      </c>
      <c r="D337" s="21" t="s">
        <v>261</v>
      </c>
      <c r="E337" s="209">
        <v>135</v>
      </c>
      <c r="F337" s="209"/>
      <c r="G337" s="209">
        <f t="shared" si="24"/>
        <v>135</v>
      </c>
      <c r="H337" s="209"/>
      <c r="I337" s="209">
        <f t="shared" si="23"/>
        <v>135</v>
      </c>
    </row>
    <row r="338" spans="1:9" s="121" customFormat="1" ht="37.5">
      <c r="A338" s="114" t="s">
        <v>307</v>
      </c>
      <c r="B338" s="21" t="s">
        <v>553</v>
      </c>
      <c r="C338" s="21" t="s">
        <v>552</v>
      </c>
      <c r="D338" s="21" t="s">
        <v>308</v>
      </c>
      <c r="E338" s="209"/>
      <c r="F338" s="209"/>
      <c r="G338" s="209">
        <f t="shared" si="24"/>
        <v>0</v>
      </c>
      <c r="H338" s="209"/>
      <c r="I338" s="209">
        <f t="shared" si="23"/>
        <v>0</v>
      </c>
    </row>
    <row r="339" spans="1:9" s="121" customFormat="1" ht="37.5">
      <c r="A339" s="114" t="s">
        <v>554</v>
      </c>
      <c r="B339" s="21" t="s">
        <v>506</v>
      </c>
      <c r="C339" s="21" t="s">
        <v>555</v>
      </c>
      <c r="D339" s="21"/>
      <c r="E339" s="209">
        <f>E340</f>
        <v>161</v>
      </c>
      <c r="F339" s="209">
        <f>F340</f>
        <v>0</v>
      </c>
      <c r="G339" s="209">
        <f t="shared" si="24"/>
        <v>161</v>
      </c>
      <c r="H339" s="209">
        <f>H340</f>
        <v>0</v>
      </c>
      <c r="I339" s="209">
        <f t="shared" si="23"/>
        <v>161</v>
      </c>
    </row>
    <row r="340" spans="1:9" s="121" customFormat="1" ht="56.25">
      <c r="A340" s="114" t="s">
        <v>394</v>
      </c>
      <c r="B340" s="21" t="s">
        <v>553</v>
      </c>
      <c r="C340" s="21" t="s">
        <v>555</v>
      </c>
      <c r="D340" s="21" t="s">
        <v>373</v>
      </c>
      <c r="E340" s="209">
        <v>161</v>
      </c>
      <c r="F340" s="209"/>
      <c r="G340" s="209">
        <f t="shared" si="24"/>
        <v>161</v>
      </c>
      <c r="H340" s="209"/>
      <c r="I340" s="209">
        <f t="shared" si="23"/>
        <v>161</v>
      </c>
    </row>
    <row r="341" spans="1:9" s="121" customFormat="1" ht="56.25">
      <c r="A341" s="114" t="s">
        <v>527</v>
      </c>
      <c r="B341" s="21" t="s">
        <v>506</v>
      </c>
      <c r="C341" s="21" t="s">
        <v>556</v>
      </c>
      <c r="D341" s="21"/>
      <c r="E341" s="209">
        <f>E342</f>
        <v>0</v>
      </c>
      <c r="F341" s="209">
        <f>F342</f>
        <v>0</v>
      </c>
      <c r="G341" s="209">
        <f t="shared" si="24"/>
        <v>0</v>
      </c>
      <c r="H341" s="209">
        <f>H342</f>
        <v>0</v>
      </c>
      <c r="I341" s="209">
        <f t="shared" si="23"/>
        <v>0</v>
      </c>
    </row>
    <row r="342" spans="1:9" s="121" customFormat="1" ht="56.25">
      <c r="A342" s="114" t="s">
        <v>394</v>
      </c>
      <c r="B342" s="21" t="s">
        <v>506</v>
      </c>
      <c r="C342" s="21" t="s">
        <v>556</v>
      </c>
      <c r="D342" s="21" t="s">
        <v>373</v>
      </c>
      <c r="E342" s="209"/>
      <c r="F342" s="209"/>
      <c r="G342" s="209">
        <f t="shared" si="24"/>
        <v>0</v>
      </c>
      <c r="H342" s="209"/>
      <c r="I342" s="209">
        <f t="shared" si="23"/>
        <v>0</v>
      </c>
    </row>
    <row r="343" spans="1:9" s="121" customFormat="1" ht="56.25">
      <c r="A343" s="114" t="s">
        <v>529</v>
      </c>
      <c r="B343" s="19" t="s">
        <v>506</v>
      </c>
      <c r="C343" s="19" t="s">
        <v>557</v>
      </c>
      <c r="D343" s="21"/>
      <c r="E343" s="209">
        <f>E344</f>
        <v>148354.9</v>
      </c>
      <c r="F343" s="209">
        <f>F344</f>
        <v>0</v>
      </c>
      <c r="G343" s="209">
        <f>G344</f>
        <v>148354.9</v>
      </c>
      <c r="H343" s="209">
        <f>H344</f>
        <v>6187.8</v>
      </c>
      <c r="I343" s="209">
        <f>I344</f>
        <v>154542.69999999998</v>
      </c>
    </row>
    <row r="344" spans="1:9" s="121" customFormat="1" ht="56.25">
      <c r="A344" s="114" t="s">
        <v>394</v>
      </c>
      <c r="B344" s="21" t="s">
        <v>506</v>
      </c>
      <c r="C344" s="21" t="s">
        <v>557</v>
      </c>
      <c r="D344" s="21" t="s">
        <v>373</v>
      </c>
      <c r="E344" s="209">
        <v>148354.9</v>
      </c>
      <c r="F344" s="209"/>
      <c r="G344" s="209">
        <f>E344+F344</f>
        <v>148354.9</v>
      </c>
      <c r="H344" s="209">
        <v>6187.8</v>
      </c>
      <c r="I344" s="209">
        <f>G344+H344</f>
        <v>154542.69999999998</v>
      </c>
    </row>
    <row r="345" spans="1:9" s="121" customFormat="1" ht="112.5">
      <c r="A345" s="114" t="s">
        <v>531</v>
      </c>
      <c r="B345" s="19" t="s">
        <v>506</v>
      </c>
      <c r="C345" s="19" t="s">
        <v>558</v>
      </c>
      <c r="D345" s="115"/>
      <c r="E345" s="209">
        <f>E346</f>
        <v>540.8</v>
      </c>
      <c r="F345" s="209">
        <f>F346</f>
        <v>0</v>
      </c>
      <c r="G345" s="209">
        <f>G346</f>
        <v>540.8</v>
      </c>
      <c r="H345" s="209">
        <f>H346</f>
        <v>0</v>
      </c>
      <c r="I345" s="209">
        <f>I346</f>
        <v>540.8</v>
      </c>
    </row>
    <row r="346" spans="1:9" s="121" customFormat="1" ht="56.25">
      <c r="A346" s="114" t="s">
        <v>394</v>
      </c>
      <c r="B346" s="19" t="s">
        <v>506</v>
      </c>
      <c r="C346" s="19" t="s">
        <v>558</v>
      </c>
      <c r="D346" s="25">
        <v>600</v>
      </c>
      <c r="E346" s="209">
        <v>540.8</v>
      </c>
      <c r="F346" s="209"/>
      <c r="G346" s="209">
        <f>E346+F346</f>
        <v>540.8</v>
      </c>
      <c r="H346" s="209"/>
      <c r="I346" s="209">
        <f>G346+H346</f>
        <v>540.8</v>
      </c>
    </row>
    <row r="347" spans="1:9" s="121" customFormat="1" ht="93.75">
      <c r="A347" s="114" t="s">
        <v>834</v>
      </c>
      <c r="B347" s="21" t="s">
        <v>506</v>
      </c>
      <c r="C347" s="21" t="s">
        <v>566</v>
      </c>
      <c r="D347" s="21"/>
      <c r="E347" s="209">
        <f>E348</f>
        <v>7705.9</v>
      </c>
      <c r="F347" s="209">
        <f>F348</f>
        <v>0</v>
      </c>
      <c r="G347" s="209">
        <f>G348</f>
        <v>7705.9</v>
      </c>
      <c r="H347" s="209">
        <f>H348</f>
        <v>0</v>
      </c>
      <c r="I347" s="209">
        <f>I348</f>
        <v>7705.9</v>
      </c>
    </row>
    <row r="348" spans="1:9" s="121" customFormat="1" ht="56.25">
      <c r="A348" s="114" t="s">
        <v>394</v>
      </c>
      <c r="B348" s="21" t="s">
        <v>506</v>
      </c>
      <c r="C348" s="21" t="s">
        <v>566</v>
      </c>
      <c r="D348" s="21" t="s">
        <v>373</v>
      </c>
      <c r="E348" s="209">
        <v>7705.9</v>
      </c>
      <c r="F348" s="209"/>
      <c r="G348" s="209">
        <f>E348+F348</f>
        <v>7705.9</v>
      </c>
      <c r="H348" s="209"/>
      <c r="I348" s="209">
        <f>G348+H348</f>
        <v>7705.9</v>
      </c>
    </row>
    <row r="349" spans="1:9" s="121" customFormat="1" ht="39">
      <c r="A349" s="123" t="s">
        <v>567</v>
      </c>
      <c r="B349" s="163" t="s">
        <v>506</v>
      </c>
      <c r="C349" s="163" t="s">
        <v>559</v>
      </c>
      <c r="D349" s="163"/>
      <c r="E349" s="217">
        <f>E350+E352+E354+E356+E358+E360+E363+E365+E367+E369+E373+E375+E377+E371</f>
        <v>23555.3</v>
      </c>
      <c r="F349" s="217">
        <f>F350+F352+F354+F356+F358+F360+F363+F365+F367+F369+F373+F375+F377+F371</f>
        <v>-40</v>
      </c>
      <c r="G349" s="217">
        <f>E349+F349</f>
        <v>23515.3</v>
      </c>
      <c r="H349" s="217">
        <f>H350+H352+H354+H356+H358+H360+H363+H365+H367+H369+H373+H375+H377+H371</f>
        <v>0</v>
      </c>
      <c r="I349" s="217">
        <f>G349+H349</f>
        <v>23515.3</v>
      </c>
    </row>
    <row r="350" spans="1:9" s="121" customFormat="1" ht="56.25">
      <c r="A350" s="114" t="s">
        <v>568</v>
      </c>
      <c r="B350" s="21" t="s">
        <v>506</v>
      </c>
      <c r="C350" s="21" t="s">
        <v>569</v>
      </c>
      <c r="D350" s="21"/>
      <c r="E350" s="209">
        <f>E351</f>
        <v>6</v>
      </c>
      <c r="F350" s="209">
        <f>F351</f>
        <v>0</v>
      </c>
      <c r="G350" s="209">
        <f>G351</f>
        <v>6</v>
      </c>
      <c r="H350" s="209">
        <f>H351</f>
        <v>0</v>
      </c>
      <c r="I350" s="209">
        <f>I351</f>
        <v>6</v>
      </c>
    </row>
    <row r="351" spans="1:9" s="121" customFormat="1" ht="37.5">
      <c r="A351" s="114" t="s">
        <v>260</v>
      </c>
      <c r="B351" s="21" t="s">
        <v>506</v>
      </c>
      <c r="C351" s="21" t="s">
        <v>569</v>
      </c>
      <c r="D351" s="21" t="s">
        <v>261</v>
      </c>
      <c r="E351" s="209">
        <v>6</v>
      </c>
      <c r="F351" s="209"/>
      <c r="G351" s="209">
        <f>E351+F351</f>
        <v>6</v>
      </c>
      <c r="H351" s="209"/>
      <c r="I351" s="209">
        <f>G351+H351</f>
        <v>6</v>
      </c>
    </row>
    <row r="352" spans="1:9" s="121" customFormat="1" ht="37.5">
      <c r="A352" s="114" t="s">
        <v>570</v>
      </c>
      <c r="B352" s="21" t="s">
        <v>506</v>
      </c>
      <c r="C352" s="21" t="s">
        <v>571</v>
      </c>
      <c r="D352" s="21"/>
      <c r="E352" s="209">
        <f>E353</f>
        <v>800</v>
      </c>
      <c r="F352" s="209">
        <f>F353</f>
        <v>0</v>
      </c>
      <c r="G352" s="209">
        <f>G353</f>
        <v>800</v>
      </c>
      <c r="H352" s="209">
        <f>H353</f>
        <v>0</v>
      </c>
      <c r="I352" s="209">
        <f>I353</f>
        <v>800</v>
      </c>
    </row>
    <row r="353" spans="1:9" s="121" customFormat="1" ht="37.5">
      <c r="A353" s="114" t="s">
        <v>260</v>
      </c>
      <c r="B353" s="21" t="s">
        <v>506</v>
      </c>
      <c r="C353" s="21" t="s">
        <v>571</v>
      </c>
      <c r="D353" s="21" t="s">
        <v>261</v>
      </c>
      <c r="E353" s="209">
        <v>800</v>
      </c>
      <c r="F353" s="209"/>
      <c r="G353" s="209">
        <f>E353+F353</f>
        <v>800</v>
      </c>
      <c r="H353" s="209"/>
      <c r="I353" s="209">
        <f>G353+H353</f>
        <v>800</v>
      </c>
    </row>
    <row r="354" spans="1:9" s="121" customFormat="1" ht="37.5">
      <c r="A354" s="114" t="s">
        <v>572</v>
      </c>
      <c r="B354" s="21" t="s">
        <v>506</v>
      </c>
      <c r="C354" s="21" t="s">
        <v>573</v>
      </c>
      <c r="D354" s="21"/>
      <c r="E354" s="209">
        <f>E355</f>
        <v>9</v>
      </c>
      <c r="F354" s="209">
        <f>F355</f>
        <v>0</v>
      </c>
      <c r="G354" s="209">
        <f>G355</f>
        <v>9</v>
      </c>
      <c r="H354" s="209">
        <f>H355</f>
        <v>0</v>
      </c>
      <c r="I354" s="209">
        <f>I355</f>
        <v>9</v>
      </c>
    </row>
    <row r="355" spans="1:9" s="121" customFormat="1" ht="37.5">
      <c r="A355" s="114" t="s">
        <v>260</v>
      </c>
      <c r="B355" s="21" t="s">
        <v>506</v>
      </c>
      <c r="C355" s="21" t="s">
        <v>573</v>
      </c>
      <c r="D355" s="21" t="s">
        <v>261</v>
      </c>
      <c r="E355" s="209">
        <v>9</v>
      </c>
      <c r="F355" s="209"/>
      <c r="G355" s="209">
        <f>E355+F355</f>
        <v>9</v>
      </c>
      <c r="H355" s="209"/>
      <c r="I355" s="209">
        <f>G355+H355</f>
        <v>9</v>
      </c>
    </row>
    <row r="356" spans="1:9" s="121" customFormat="1" ht="37.5">
      <c r="A356" s="114" t="s">
        <v>574</v>
      </c>
      <c r="B356" s="21" t="s">
        <v>506</v>
      </c>
      <c r="C356" s="21" t="s">
        <v>575</v>
      </c>
      <c r="D356" s="21"/>
      <c r="E356" s="209">
        <f>E357</f>
        <v>187.5</v>
      </c>
      <c r="F356" s="209">
        <f>F357</f>
        <v>0</v>
      </c>
      <c r="G356" s="209">
        <f>G357</f>
        <v>187.5</v>
      </c>
      <c r="H356" s="209">
        <f>H357</f>
        <v>0</v>
      </c>
      <c r="I356" s="209">
        <f>I357</f>
        <v>187.5</v>
      </c>
    </row>
    <row r="357" spans="1:9" s="121" customFormat="1" ht="37.5">
      <c r="A357" s="114" t="s">
        <v>260</v>
      </c>
      <c r="B357" s="21" t="s">
        <v>506</v>
      </c>
      <c r="C357" s="21" t="s">
        <v>575</v>
      </c>
      <c r="D357" s="21" t="s">
        <v>261</v>
      </c>
      <c r="E357" s="209">
        <v>187.5</v>
      </c>
      <c r="F357" s="209"/>
      <c r="G357" s="209">
        <f>E357+F357</f>
        <v>187.5</v>
      </c>
      <c r="H357" s="209"/>
      <c r="I357" s="209">
        <f>G357+H357</f>
        <v>187.5</v>
      </c>
    </row>
    <row r="358" spans="1:9" s="121" customFormat="1" ht="37.5">
      <c r="A358" s="114" t="s">
        <v>576</v>
      </c>
      <c r="B358" s="21" t="s">
        <v>506</v>
      </c>
      <c r="C358" s="21" t="s">
        <v>577</v>
      </c>
      <c r="D358" s="21"/>
      <c r="E358" s="209">
        <f>E359</f>
        <v>192</v>
      </c>
      <c r="F358" s="209">
        <f>F359</f>
        <v>-192</v>
      </c>
      <c r="G358" s="209">
        <f>G359</f>
        <v>0</v>
      </c>
      <c r="H358" s="209">
        <f>H359</f>
        <v>0</v>
      </c>
      <c r="I358" s="209">
        <f>I359</f>
        <v>0</v>
      </c>
    </row>
    <row r="359" spans="1:9" s="121" customFormat="1" ht="37.5">
      <c r="A359" s="114" t="s">
        <v>260</v>
      </c>
      <c r="B359" s="21" t="s">
        <v>506</v>
      </c>
      <c r="C359" s="21" t="s">
        <v>577</v>
      </c>
      <c r="D359" s="21" t="s">
        <v>261</v>
      </c>
      <c r="E359" s="209">
        <v>192</v>
      </c>
      <c r="F359" s="209">
        <v>-192</v>
      </c>
      <c r="G359" s="209">
        <f>E359+F359</f>
        <v>0</v>
      </c>
      <c r="H359" s="209"/>
      <c r="I359" s="209">
        <f>G359+H359</f>
        <v>0</v>
      </c>
    </row>
    <row r="360" spans="1:9" s="121" customFormat="1" ht="18.75">
      <c r="A360" s="114" t="s">
        <v>578</v>
      </c>
      <c r="B360" s="21" t="s">
        <v>506</v>
      </c>
      <c r="C360" s="21" t="s">
        <v>579</v>
      </c>
      <c r="D360" s="21"/>
      <c r="E360" s="209">
        <f>E361+E362</f>
        <v>0</v>
      </c>
      <c r="F360" s="209">
        <f>F361+F362</f>
        <v>192</v>
      </c>
      <c r="G360" s="209">
        <f>E360+F360</f>
        <v>192</v>
      </c>
      <c r="H360" s="209">
        <f>H361+H362</f>
        <v>0</v>
      </c>
      <c r="I360" s="209">
        <f>G360+H360</f>
        <v>192</v>
      </c>
    </row>
    <row r="361" spans="1:9" s="121" customFormat="1" ht="37.5">
      <c r="A361" s="114" t="s">
        <v>260</v>
      </c>
      <c r="B361" s="21" t="s">
        <v>506</v>
      </c>
      <c r="C361" s="21" t="s">
        <v>579</v>
      </c>
      <c r="D361" s="21" t="s">
        <v>261</v>
      </c>
      <c r="E361" s="209"/>
      <c r="F361" s="209">
        <v>30</v>
      </c>
      <c r="G361" s="209">
        <f>E361+F361</f>
        <v>30</v>
      </c>
      <c r="H361" s="209"/>
      <c r="I361" s="209">
        <f>G361+H361</f>
        <v>30</v>
      </c>
    </row>
    <row r="362" spans="1:9" s="121" customFormat="1" ht="37.5">
      <c r="A362" s="114" t="s">
        <v>307</v>
      </c>
      <c r="B362" s="21" t="s">
        <v>506</v>
      </c>
      <c r="C362" s="21" t="s">
        <v>579</v>
      </c>
      <c r="D362" s="21" t="s">
        <v>308</v>
      </c>
      <c r="E362" s="209"/>
      <c r="F362" s="209">
        <v>162</v>
      </c>
      <c r="G362" s="209">
        <f>E362+F362</f>
        <v>162</v>
      </c>
      <c r="H362" s="209"/>
      <c r="I362" s="209">
        <f>G362+H362</f>
        <v>162</v>
      </c>
    </row>
    <row r="363" spans="1:9" s="121" customFormat="1" ht="37.5">
      <c r="A363" s="114" t="s">
        <v>947</v>
      </c>
      <c r="B363" s="21" t="s">
        <v>506</v>
      </c>
      <c r="C363" s="21" t="s">
        <v>580</v>
      </c>
      <c r="D363" s="21"/>
      <c r="E363" s="209">
        <f>E364</f>
        <v>761.1</v>
      </c>
      <c r="F363" s="209">
        <f>F364</f>
        <v>0</v>
      </c>
      <c r="G363" s="209">
        <f>G364</f>
        <v>761.1</v>
      </c>
      <c r="H363" s="209">
        <f>H364</f>
        <v>0</v>
      </c>
      <c r="I363" s="209">
        <f>I364</f>
        <v>761.1</v>
      </c>
    </row>
    <row r="364" spans="1:9" s="121" customFormat="1" ht="37.5">
      <c r="A364" s="114" t="s">
        <v>307</v>
      </c>
      <c r="B364" s="21" t="s">
        <v>506</v>
      </c>
      <c r="C364" s="21" t="s">
        <v>580</v>
      </c>
      <c r="D364" s="21" t="s">
        <v>308</v>
      </c>
      <c r="E364" s="209">
        <v>761.1</v>
      </c>
      <c r="F364" s="209"/>
      <c r="G364" s="209">
        <f>E364+F364</f>
        <v>761.1</v>
      </c>
      <c r="H364" s="209"/>
      <c r="I364" s="209">
        <f>G364+H364</f>
        <v>761.1</v>
      </c>
    </row>
    <row r="365" spans="1:9" s="121" customFormat="1" ht="56.25">
      <c r="A365" s="114" t="s">
        <v>511</v>
      </c>
      <c r="B365" s="21" t="s">
        <v>506</v>
      </c>
      <c r="C365" s="21" t="s">
        <v>560</v>
      </c>
      <c r="D365" s="21"/>
      <c r="E365" s="209">
        <f>E366</f>
        <v>20104.4</v>
      </c>
      <c r="F365" s="209">
        <f>F366</f>
        <v>0</v>
      </c>
      <c r="G365" s="209">
        <f>G366</f>
        <v>20104.4</v>
      </c>
      <c r="H365" s="209">
        <f>H366</f>
        <v>0</v>
      </c>
      <c r="I365" s="209">
        <f>I366</f>
        <v>20104.4</v>
      </c>
    </row>
    <row r="366" spans="1:9" s="121" customFormat="1" ht="56.25">
      <c r="A366" s="114" t="s">
        <v>394</v>
      </c>
      <c r="B366" s="21" t="s">
        <v>506</v>
      </c>
      <c r="C366" s="21" t="s">
        <v>560</v>
      </c>
      <c r="D366" s="21" t="s">
        <v>373</v>
      </c>
      <c r="E366" s="209">
        <v>20104.4</v>
      </c>
      <c r="F366" s="209"/>
      <c r="G366" s="209">
        <f>E366+F366</f>
        <v>20104.4</v>
      </c>
      <c r="H366" s="209"/>
      <c r="I366" s="209">
        <f>G366+H366</f>
        <v>20104.4</v>
      </c>
    </row>
    <row r="367" spans="1:9" s="121" customFormat="1" ht="56.25">
      <c r="A367" s="114" t="s">
        <v>561</v>
      </c>
      <c r="B367" s="21" t="s">
        <v>506</v>
      </c>
      <c r="C367" s="21" t="s">
        <v>562</v>
      </c>
      <c r="D367" s="21"/>
      <c r="E367" s="209">
        <f>E368</f>
        <v>1380.3</v>
      </c>
      <c r="F367" s="209">
        <f>F368</f>
        <v>0</v>
      </c>
      <c r="G367" s="209">
        <f>G368</f>
        <v>1380.3</v>
      </c>
      <c r="H367" s="209">
        <f>H368</f>
        <v>0</v>
      </c>
      <c r="I367" s="209">
        <f>I368</f>
        <v>1380.3</v>
      </c>
    </row>
    <row r="368" spans="1:9" s="121" customFormat="1" ht="56.25">
      <c r="A368" s="114" t="s">
        <v>394</v>
      </c>
      <c r="B368" s="21" t="s">
        <v>506</v>
      </c>
      <c r="C368" s="21" t="s">
        <v>562</v>
      </c>
      <c r="D368" s="21" t="s">
        <v>373</v>
      </c>
      <c r="E368" s="209">
        <v>1380.3</v>
      </c>
      <c r="F368" s="209">
        <v>0</v>
      </c>
      <c r="G368" s="209">
        <f>E368+F368</f>
        <v>1380.3</v>
      </c>
      <c r="H368" s="209">
        <v>0</v>
      </c>
      <c r="I368" s="209">
        <f>G368+H368</f>
        <v>1380.3</v>
      </c>
    </row>
    <row r="369" spans="1:9" s="121" customFormat="1" ht="37.5">
      <c r="A369" s="114" t="s">
        <v>581</v>
      </c>
      <c r="B369" s="21" t="s">
        <v>506</v>
      </c>
      <c r="C369" s="21" t="s">
        <v>563</v>
      </c>
      <c r="D369" s="21"/>
      <c r="E369" s="209">
        <f>E370</f>
        <v>115</v>
      </c>
      <c r="F369" s="209">
        <f>F370</f>
        <v>-40</v>
      </c>
      <c r="G369" s="209">
        <f>G370</f>
        <v>75</v>
      </c>
      <c r="H369" s="209">
        <f>H370</f>
        <v>0</v>
      </c>
      <c r="I369" s="209">
        <f>I370</f>
        <v>75</v>
      </c>
    </row>
    <row r="370" spans="1:9" s="121" customFormat="1" ht="56.25">
      <c r="A370" s="114" t="s">
        <v>394</v>
      </c>
      <c r="B370" s="21" t="s">
        <v>506</v>
      </c>
      <c r="C370" s="21" t="s">
        <v>563</v>
      </c>
      <c r="D370" s="21" t="s">
        <v>373</v>
      </c>
      <c r="E370" s="209">
        <v>115</v>
      </c>
      <c r="F370" s="209">
        <v>-40</v>
      </c>
      <c r="G370" s="209">
        <f>E370+F370</f>
        <v>75</v>
      </c>
      <c r="H370" s="209"/>
      <c r="I370" s="209">
        <f>G370+H370</f>
        <v>75</v>
      </c>
    </row>
    <row r="371" spans="1:9" s="121" customFormat="1" ht="75">
      <c r="A371" s="114" t="s">
        <v>753</v>
      </c>
      <c r="B371" s="21" t="s">
        <v>506</v>
      </c>
      <c r="C371" s="21" t="s">
        <v>752</v>
      </c>
      <c r="D371" s="21"/>
      <c r="E371" s="209">
        <f>E372</f>
        <v>0</v>
      </c>
      <c r="F371" s="209">
        <f>F372</f>
        <v>0</v>
      </c>
      <c r="G371" s="209">
        <f aca="true" t="shared" si="25" ref="G371:G376">E371+F371</f>
        <v>0</v>
      </c>
      <c r="H371" s="209">
        <f>H372</f>
        <v>0</v>
      </c>
      <c r="I371" s="209">
        <f aca="true" t="shared" si="26" ref="I371:I376">G371+H371</f>
        <v>0</v>
      </c>
    </row>
    <row r="372" spans="1:9" s="121" customFormat="1" ht="56.25">
      <c r="A372" s="114" t="s">
        <v>394</v>
      </c>
      <c r="B372" s="21" t="s">
        <v>506</v>
      </c>
      <c r="C372" s="21" t="s">
        <v>752</v>
      </c>
      <c r="D372" s="21" t="s">
        <v>373</v>
      </c>
      <c r="E372" s="209"/>
      <c r="F372" s="209"/>
      <c r="G372" s="209">
        <f t="shared" si="25"/>
        <v>0</v>
      </c>
      <c r="H372" s="209"/>
      <c r="I372" s="209">
        <f t="shared" si="26"/>
        <v>0</v>
      </c>
    </row>
    <row r="373" spans="1:9" s="121" customFormat="1" ht="75">
      <c r="A373" s="114" t="s">
        <v>775</v>
      </c>
      <c r="B373" s="21" t="s">
        <v>506</v>
      </c>
      <c r="C373" s="21" t="s">
        <v>765</v>
      </c>
      <c r="D373" s="21"/>
      <c r="E373" s="209">
        <f>E374</f>
        <v>0</v>
      </c>
      <c r="F373" s="209">
        <f>F374</f>
        <v>0</v>
      </c>
      <c r="G373" s="209">
        <f t="shared" si="25"/>
        <v>0</v>
      </c>
      <c r="H373" s="209">
        <f>H374</f>
        <v>0</v>
      </c>
      <c r="I373" s="209">
        <f t="shared" si="26"/>
        <v>0</v>
      </c>
    </row>
    <row r="374" spans="1:9" s="121" customFormat="1" ht="37.5">
      <c r="A374" s="114" t="s">
        <v>307</v>
      </c>
      <c r="B374" s="21" t="s">
        <v>506</v>
      </c>
      <c r="C374" s="21" t="s">
        <v>765</v>
      </c>
      <c r="D374" s="21" t="s">
        <v>308</v>
      </c>
      <c r="E374" s="209"/>
      <c r="F374" s="209"/>
      <c r="G374" s="209">
        <f t="shared" si="25"/>
        <v>0</v>
      </c>
      <c r="H374" s="209"/>
      <c r="I374" s="209">
        <f t="shared" si="26"/>
        <v>0</v>
      </c>
    </row>
    <row r="375" spans="1:9" s="121" customFormat="1" ht="75">
      <c r="A375" s="128" t="s">
        <v>748</v>
      </c>
      <c r="B375" s="21" t="s">
        <v>506</v>
      </c>
      <c r="C375" s="21" t="s">
        <v>757</v>
      </c>
      <c r="D375" s="21"/>
      <c r="E375" s="209">
        <f>E376</f>
        <v>0</v>
      </c>
      <c r="F375" s="209">
        <f>F376</f>
        <v>0</v>
      </c>
      <c r="G375" s="209">
        <f t="shared" si="25"/>
        <v>0</v>
      </c>
      <c r="H375" s="209">
        <f>H376</f>
        <v>0</v>
      </c>
      <c r="I375" s="209">
        <f t="shared" si="26"/>
        <v>0</v>
      </c>
    </row>
    <row r="376" spans="1:9" s="121" customFormat="1" ht="56.25">
      <c r="A376" s="114" t="s">
        <v>394</v>
      </c>
      <c r="B376" s="21" t="s">
        <v>506</v>
      </c>
      <c r="C376" s="21" t="s">
        <v>757</v>
      </c>
      <c r="D376" s="21" t="s">
        <v>373</v>
      </c>
      <c r="E376" s="209"/>
      <c r="F376" s="209"/>
      <c r="G376" s="209">
        <f t="shared" si="25"/>
        <v>0</v>
      </c>
      <c r="H376" s="209"/>
      <c r="I376" s="209">
        <f t="shared" si="26"/>
        <v>0</v>
      </c>
    </row>
    <row r="377" spans="1:9" s="121" customFormat="1" ht="75">
      <c r="A377" s="114" t="s">
        <v>756</v>
      </c>
      <c r="B377" s="21" t="s">
        <v>506</v>
      </c>
      <c r="C377" s="21" t="s">
        <v>762</v>
      </c>
      <c r="D377" s="21"/>
      <c r="E377" s="209">
        <f>E378</f>
        <v>0</v>
      </c>
      <c r="F377" s="209">
        <f>F378</f>
        <v>0</v>
      </c>
      <c r="G377" s="209">
        <f>G378</f>
        <v>0</v>
      </c>
      <c r="H377" s="209">
        <f>H378</f>
        <v>0</v>
      </c>
      <c r="I377" s="209">
        <f>I378</f>
        <v>0</v>
      </c>
    </row>
    <row r="378" spans="1:9" s="121" customFormat="1" ht="37.5">
      <c r="A378" s="114" t="s">
        <v>307</v>
      </c>
      <c r="B378" s="21" t="s">
        <v>506</v>
      </c>
      <c r="C378" s="21" t="s">
        <v>762</v>
      </c>
      <c r="D378" s="21" t="s">
        <v>308</v>
      </c>
      <c r="E378" s="209"/>
      <c r="F378" s="209"/>
      <c r="G378" s="209">
        <f>E378+F378</f>
        <v>0</v>
      </c>
      <c r="H378" s="209"/>
      <c r="I378" s="209">
        <f>G378+H378</f>
        <v>0</v>
      </c>
    </row>
    <row r="379" spans="1:9" s="121" customFormat="1" ht="39">
      <c r="A379" s="123" t="s">
        <v>582</v>
      </c>
      <c r="B379" s="163" t="s">
        <v>506</v>
      </c>
      <c r="C379" s="163" t="s">
        <v>583</v>
      </c>
      <c r="D379" s="163"/>
      <c r="E379" s="217">
        <f>E380+E383+E386</f>
        <v>1200</v>
      </c>
      <c r="F379" s="217">
        <f>F380+F383+F386</f>
        <v>727.7</v>
      </c>
      <c r="G379" s="217">
        <f>E379+F379</f>
        <v>1927.7</v>
      </c>
      <c r="H379" s="217">
        <f>H380+H383+H386</f>
        <v>0</v>
      </c>
      <c r="I379" s="217">
        <f>G379+H379</f>
        <v>1927.7</v>
      </c>
    </row>
    <row r="380" spans="1:9" s="121" customFormat="1" ht="37.5">
      <c r="A380" s="114" t="s">
        <v>584</v>
      </c>
      <c r="B380" s="21" t="s">
        <v>506</v>
      </c>
      <c r="C380" s="21" t="s">
        <v>585</v>
      </c>
      <c r="D380" s="21"/>
      <c r="E380" s="209">
        <f>E381+E382</f>
        <v>554.7</v>
      </c>
      <c r="F380" s="209">
        <f>F381+F382</f>
        <v>0</v>
      </c>
      <c r="G380" s="209">
        <f>G381+G382</f>
        <v>554.7</v>
      </c>
      <c r="H380" s="209">
        <f>H381+H382</f>
        <v>41.553999999999974</v>
      </c>
      <c r="I380" s="209">
        <f>I381+I382</f>
        <v>596.254</v>
      </c>
    </row>
    <row r="381" spans="1:9" s="121" customFormat="1" ht="37.5">
      <c r="A381" s="114" t="s">
        <v>260</v>
      </c>
      <c r="B381" s="21" t="s">
        <v>506</v>
      </c>
      <c r="C381" s="21" t="s">
        <v>585</v>
      </c>
      <c r="D381" s="21" t="s">
        <v>261</v>
      </c>
      <c r="E381" s="209">
        <v>554.7</v>
      </c>
      <c r="F381" s="209"/>
      <c r="G381" s="209">
        <f aca="true" t="shared" si="27" ref="G381:G387">E381+F381</f>
        <v>554.7</v>
      </c>
      <c r="H381" s="209">
        <v>-554.7</v>
      </c>
      <c r="I381" s="209">
        <f aca="true" t="shared" si="28" ref="I381:I387">G381+H381</f>
        <v>0</v>
      </c>
    </row>
    <row r="382" spans="1:9" s="121" customFormat="1" ht="56.25">
      <c r="A382" s="114" t="s">
        <v>394</v>
      </c>
      <c r="B382" s="21" t="s">
        <v>506</v>
      </c>
      <c r="C382" s="21" t="s">
        <v>585</v>
      </c>
      <c r="D382" s="21" t="s">
        <v>373</v>
      </c>
      <c r="E382" s="209"/>
      <c r="F382" s="209"/>
      <c r="G382" s="209">
        <f t="shared" si="27"/>
        <v>0</v>
      </c>
      <c r="H382" s="209">
        <v>596.254</v>
      </c>
      <c r="I382" s="209">
        <f t="shared" si="28"/>
        <v>596.254</v>
      </c>
    </row>
    <row r="383" spans="1:9" s="121" customFormat="1" ht="37.5">
      <c r="A383" s="114" t="s">
        <v>586</v>
      </c>
      <c r="B383" s="21" t="s">
        <v>506</v>
      </c>
      <c r="C383" s="21" t="s">
        <v>587</v>
      </c>
      <c r="D383" s="21"/>
      <c r="E383" s="209">
        <f>E384+E385</f>
        <v>645.3</v>
      </c>
      <c r="F383" s="209">
        <f>F384+F385</f>
        <v>0</v>
      </c>
      <c r="G383" s="209">
        <f t="shared" si="27"/>
        <v>645.3</v>
      </c>
      <c r="H383" s="209">
        <f>H384+H385</f>
        <v>-41.553999999999974</v>
      </c>
      <c r="I383" s="209">
        <f t="shared" si="28"/>
        <v>603.746</v>
      </c>
    </row>
    <row r="384" spans="1:9" s="121" customFormat="1" ht="37.5">
      <c r="A384" s="114" t="s">
        <v>260</v>
      </c>
      <c r="B384" s="21" t="s">
        <v>506</v>
      </c>
      <c r="C384" s="21" t="s">
        <v>587</v>
      </c>
      <c r="D384" s="21" t="s">
        <v>261</v>
      </c>
      <c r="E384" s="209">
        <v>645.3</v>
      </c>
      <c r="F384" s="209"/>
      <c r="G384" s="209">
        <f t="shared" si="27"/>
        <v>645.3</v>
      </c>
      <c r="H384" s="209">
        <v>-645.3</v>
      </c>
      <c r="I384" s="209">
        <f t="shared" si="28"/>
        <v>0</v>
      </c>
    </row>
    <row r="385" spans="1:9" s="121" customFormat="1" ht="56.25">
      <c r="A385" s="114" t="s">
        <v>394</v>
      </c>
      <c r="B385" s="21" t="s">
        <v>506</v>
      </c>
      <c r="C385" s="21" t="s">
        <v>587</v>
      </c>
      <c r="D385" s="21" t="s">
        <v>373</v>
      </c>
      <c r="E385" s="209"/>
      <c r="F385" s="209"/>
      <c r="G385" s="209">
        <f t="shared" si="27"/>
        <v>0</v>
      </c>
      <c r="H385" s="209">
        <v>603.746</v>
      </c>
      <c r="I385" s="209">
        <f t="shared" si="28"/>
        <v>603.746</v>
      </c>
    </row>
    <row r="386" spans="1:9" s="121" customFormat="1" ht="37.5">
      <c r="A386" s="114" t="s">
        <v>588</v>
      </c>
      <c r="B386" s="21" t="s">
        <v>506</v>
      </c>
      <c r="C386" s="21" t="s">
        <v>589</v>
      </c>
      <c r="D386" s="21"/>
      <c r="E386" s="209">
        <f>E387</f>
        <v>0</v>
      </c>
      <c r="F386" s="209">
        <f>F387</f>
        <v>727.7</v>
      </c>
      <c r="G386" s="209">
        <f t="shared" si="27"/>
        <v>727.7</v>
      </c>
      <c r="H386" s="209">
        <f>H387</f>
        <v>0</v>
      </c>
      <c r="I386" s="209">
        <f t="shared" si="28"/>
        <v>727.7</v>
      </c>
    </row>
    <row r="387" spans="1:9" s="121" customFormat="1" ht="56.25">
      <c r="A387" s="114" t="s">
        <v>394</v>
      </c>
      <c r="B387" s="21" t="s">
        <v>506</v>
      </c>
      <c r="C387" s="21" t="s">
        <v>589</v>
      </c>
      <c r="D387" s="21" t="s">
        <v>373</v>
      </c>
      <c r="E387" s="209"/>
      <c r="F387" s="209">
        <v>727.7</v>
      </c>
      <c r="G387" s="209">
        <f t="shared" si="27"/>
        <v>727.7</v>
      </c>
      <c r="H387" s="209"/>
      <c r="I387" s="209">
        <f t="shared" si="28"/>
        <v>727.7</v>
      </c>
    </row>
    <row r="388" spans="1:9" s="121" customFormat="1" ht="39">
      <c r="A388" s="123" t="s">
        <v>590</v>
      </c>
      <c r="B388" s="163" t="s">
        <v>506</v>
      </c>
      <c r="C388" s="163" t="s">
        <v>591</v>
      </c>
      <c r="D388" s="163"/>
      <c r="E388" s="217">
        <f>E389+E392</f>
        <v>48.6</v>
      </c>
      <c r="F388" s="217">
        <f>F389</f>
        <v>0</v>
      </c>
      <c r="G388" s="217">
        <f>G389+G392</f>
        <v>48.6</v>
      </c>
      <c r="H388" s="217">
        <f>H389</f>
        <v>0</v>
      </c>
      <c r="I388" s="217">
        <f>I389+I392</f>
        <v>48.6</v>
      </c>
    </row>
    <row r="389" spans="1:9" s="121" customFormat="1" ht="37.5">
      <c r="A389" s="114" t="s">
        <v>592</v>
      </c>
      <c r="B389" s="21" t="s">
        <v>506</v>
      </c>
      <c r="C389" s="21" t="s">
        <v>593</v>
      </c>
      <c r="D389" s="21"/>
      <c r="E389" s="209">
        <f>E390+E391</f>
        <v>27.5</v>
      </c>
      <c r="F389" s="209">
        <f>F390+F391</f>
        <v>0</v>
      </c>
      <c r="G389" s="209">
        <f aca="true" t="shared" si="29" ref="G389:G397">E389+F389</f>
        <v>27.5</v>
      </c>
      <c r="H389" s="209">
        <f>H390+H391</f>
        <v>0</v>
      </c>
      <c r="I389" s="209">
        <f aca="true" t="shared" si="30" ref="I389:I394">G389+H389</f>
        <v>27.5</v>
      </c>
    </row>
    <row r="390" spans="1:9" s="121" customFormat="1" ht="37.5">
      <c r="A390" s="114" t="s">
        <v>260</v>
      </c>
      <c r="B390" s="21" t="s">
        <v>506</v>
      </c>
      <c r="C390" s="21" t="s">
        <v>593</v>
      </c>
      <c r="D390" s="21" t="s">
        <v>261</v>
      </c>
      <c r="E390" s="209"/>
      <c r="F390" s="209">
        <v>0</v>
      </c>
      <c r="G390" s="209">
        <f t="shared" si="29"/>
        <v>0</v>
      </c>
      <c r="H390" s="209">
        <v>12.5</v>
      </c>
      <c r="I390" s="209">
        <f t="shared" si="30"/>
        <v>12.5</v>
      </c>
    </row>
    <row r="391" spans="1:9" s="121" customFormat="1" ht="56.25">
      <c r="A391" s="114" t="s">
        <v>394</v>
      </c>
      <c r="B391" s="21" t="s">
        <v>506</v>
      </c>
      <c r="C391" s="21" t="s">
        <v>593</v>
      </c>
      <c r="D391" s="21" t="s">
        <v>373</v>
      </c>
      <c r="E391" s="209">
        <v>27.5</v>
      </c>
      <c r="F391" s="209">
        <v>0</v>
      </c>
      <c r="G391" s="209">
        <f t="shared" si="29"/>
        <v>27.5</v>
      </c>
      <c r="H391" s="209">
        <v>-12.5</v>
      </c>
      <c r="I391" s="209">
        <f t="shared" si="30"/>
        <v>15</v>
      </c>
    </row>
    <row r="392" spans="1:9" s="121" customFormat="1" ht="37.5">
      <c r="A392" s="114" t="s">
        <v>594</v>
      </c>
      <c r="B392" s="21" t="s">
        <v>506</v>
      </c>
      <c r="C392" s="21" t="s">
        <v>595</v>
      </c>
      <c r="D392" s="21"/>
      <c r="E392" s="209">
        <f>E393+E394</f>
        <v>21.1</v>
      </c>
      <c r="F392" s="209">
        <f>F393+F394</f>
        <v>0</v>
      </c>
      <c r="G392" s="209">
        <f t="shared" si="29"/>
        <v>21.1</v>
      </c>
      <c r="H392" s="209">
        <f>H393+H394</f>
        <v>0</v>
      </c>
      <c r="I392" s="209">
        <f t="shared" si="30"/>
        <v>21.1</v>
      </c>
    </row>
    <row r="393" spans="1:9" s="121" customFormat="1" ht="37.5">
      <c r="A393" s="114" t="s">
        <v>260</v>
      </c>
      <c r="B393" s="21" t="s">
        <v>506</v>
      </c>
      <c r="C393" s="21" t="s">
        <v>595</v>
      </c>
      <c r="D393" s="21" t="s">
        <v>261</v>
      </c>
      <c r="E393" s="209"/>
      <c r="F393" s="209"/>
      <c r="G393" s="209">
        <f t="shared" si="29"/>
        <v>0</v>
      </c>
      <c r="H393" s="209">
        <v>7.75</v>
      </c>
      <c r="I393" s="209">
        <f t="shared" si="30"/>
        <v>7.75</v>
      </c>
    </row>
    <row r="394" spans="1:9" s="121" customFormat="1" ht="56.25">
      <c r="A394" s="114" t="s">
        <v>394</v>
      </c>
      <c r="B394" s="21" t="s">
        <v>506</v>
      </c>
      <c r="C394" s="21" t="s">
        <v>595</v>
      </c>
      <c r="D394" s="21" t="s">
        <v>373</v>
      </c>
      <c r="E394" s="209">
        <v>21.1</v>
      </c>
      <c r="F394" s="209"/>
      <c r="G394" s="209">
        <f t="shared" si="29"/>
        <v>21.1</v>
      </c>
      <c r="H394" s="209">
        <v>-7.75</v>
      </c>
      <c r="I394" s="209">
        <f t="shared" si="30"/>
        <v>13.350000000000001</v>
      </c>
    </row>
    <row r="395" spans="1:10" s="121" customFormat="1" ht="37.5">
      <c r="A395" s="124" t="s">
        <v>446</v>
      </c>
      <c r="B395" s="163" t="s">
        <v>506</v>
      </c>
      <c r="C395" s="163" t="s">
        <v>596</v>
      </c>
      <c r="D395" s="163"/>
      <c r="E395" s="217">
        <f>E396+E400</f>
        <v>17611</v>
      </c>
      <c r="F395" s="217">
        <f>F396+F400</f>
        <v>0</v>
      </c>
      <c r="G395" s="217">
        <f>G396+G400</f>
        <v>17611</v>
      </c>
      <c r="H395" s="217">
        <f>H396+H400</f>
        <v>0</v>
      </c>
      <c r="I395" s="217">
        <f>I396+I400</f>
        <v>17611</v>
      </c>
      <c r="J395" s="108"/>
    </row>
    <row r="396" spans="1:9" s="121" customFormat="1" ht="37.5">
      <c r="A396" s="114" t="s">
        <v>448</v>
      </c>
      <c r="B396" s="21" t="s">
        <v>506</v>
      </c>
      <c r="C396" s="21" t="s">
        <v>597</v>
      </c>
      <c r="D396" s="21"/>
      <c r="E396" s="209">
        <f>E397+E398+E399</f>
        <v>17611</v>
      </c>
      <c r="F396" s="209">
        <f>F397+F398+F399</f>
        <v>0</v>
      </c>
      <c r="G396" s="209">
        <f t="shared" si="29"/>
        <v>17611</v>
      </c>
      <c r="H396" s="209">
        <f>H397+H398+H399</f>
        <v>0</v>
      </c>
      <c r="I396" s="209">
        <f>G396+H396</f>
        <v>17611</v>
      </c>
    </row>
    <row r="397" spans="1:9" s="121" customFormat="1" ht="93.75">
      <c r="A397" s="114" t="s">
        <v>256</v>
      </c>
      <c r="B397" s="21" t="s">
        <v>506</v>
      </c>
      <c r="C397" s="21" t="s">
        <v>597</v>
      </c>
      <c r="D397" s="21" t="s">
        <v>257</v>
      </c>
      <c r="E397" s="209">
        <v>13832.5</v>
      </c>
      <c r="F397" s="209"/>
      <c r="G397" s="209">
        <f t="shared" si="29"/>
        <v>13832.5</v>
      </c>
      <c r="H397" s="209">
        <v>206</v>
      </c>
      <c r="I397" s="209">
        <f>G397+H397</f>
        <v>14038.5</v>
      </c>
    </row>
    <row r="398" spans="1:9" s="121" customFormat="1" ht="37.5">
      <c r="A398" s="114" t="s">
        <v>260</v>
      </c>
      <c r="B398" s="21" t="s">
        <v>506</v>
      </c>
      <c r="C398" s="21" t="s">
        <v>597</v>
      </c>
      <c r="D398" s="21" t="s">
        <v>261</v>
      </c>
      <c r="E398" s="209">
        <v>3776.5</v>
      </c>
      <c r="F398" s="209"/>
      <c r="G398" s="209">
        <f>E398+F398</f>
        <v>3776.5</v>
      </c>
      <c r="H398" s="209">
        <v>-206</v>
      </c>
      <c r="I398" s="209">
        <f>G398+H398</f>
        <v>3570.5</v>
      </c>
    </row>
    <row r="399" spans="1:9" s="121" customFormat="1" ht="18.75">
      <c r="A399" s="114" t="s">
        <v>270</v>
      </c>
      <c r="B399" s="21" t="s">
        <v>506</v>
      </c>
      <c r="C399" s="21" t="s">
        <v>597</v>
      </c>
      <c r="D399" s="21" t="s">
        <v>271</v>
      </c>
      <c r="E399" s="209">
        <v>2</v>
      </c>
      <c r="F399" s="209"/>
      <c r="G399" s="209">
        <f>E399+F399</f>
        <v>2</v>
      </c>
      <c r="H399" s="209"/>
      <c r="I399" s="209">
        <f>G399+H399</f>
        <v>2</v>
      </c>
    </row>
    <row r="400" spans="1:9" s="121" customFormat="1" ht="37.5">
      <c r="A400" s="114" t="s">
        <v>598</v>
      </c>
      <c r="B400" s="21" t="s">
        <v>506</v>
      </c>
      <c r="C400" s="21" t="s">
        <v>599</v>
      </c>
      <c r="D400" s="21"/>
      <c r="E400" s="209">
        <f>E401+E402+E403</f>
        <v>0</v>
      </c>
      <c r="F400" s="209">
        <f>F401+F402+F403</f>
        <v>0</v>
      </c>
      <c r="G400" s="209">
        <f>G401+G402+G403</f>
        <v>0</v>
      </c>
      <c r="H400" s="209">
        <f>H401+H402+H403</f>
        <v>0</v>
      </c>
      <c r="I400" s="209">
        <f>I401+I402+I403</f>
        <v>0</v>
      </c>
    </row>
    <row r="401" spans="1:9" s="121" customFormat="1" ht="93.75">
      <c r="A401" s="114" t="s">
        <v>256</v>
      </c>
      <c r="B401" s="21" t="s">
        <v>506</v>
      </c>
      <c r="C401" s="21" t="s">
        <v>599</v>
      </c>
      <c r="D401" s="19" t="s">
        <v>257</v>
      </c>
      <c r="E401" s="209"/>
      <c r="F401" s="210">
        <v>0</v>
      </c>
      <c r="G401" s="209">
        <f>E401+F401</f>
        <v>0</v>
      </c>
      <c r="H401" s="210">
        <v>0</v>
      </c>
      <c r="I401" s="209">
        <f>G401+H401</f>
        <v>0</v>
      </c>
    </row>
    <row r="402" spans="1:9" s="121" customFormat="1" ht="37.5">
      <c r="A402" s="114" t="s">
        <v>260</v>
      </c>
      <c r="B402" s="21" t="s">
        <v>506</v>
      </c>
      <c r="C402" s="21" t="s">
        <v>599</v>
      </c>
      <c r="D402" s="21" t="s">
        <v>261</v>
      </c>
      <c r="E402" s="209"/>
      <c r="F402" s="209"/>
      <c r="G402" s="209">
        <f>E402+F402</f>
        <v>0</v>
      </c>
      <c r="H402" s="209"/>
      <c r="I402" s="209">
        <f>G402+H402</f>
        <v>0</v>
      </c>
    </row>
    <row r="403" spans="1:9" s="121" customFormat="1" ht="18.75">
      <c r="A403" s="114" t="s">
        <v>270</v>
      </c>
      <c r="B403" s="21" t="s">
        <v>506</v>
      </c>
      <c r="C403" s="21" t="s">
        <v>599</v>
      </c>
      <c r="D403" s="21" t="s">
        <v>271</v>
      </c>
      <c r="E403" s="209"/>
      <c r="F403" s="209">
        <v>0</v>
      </c>
      <c r="G403" s="209">
        <f>E403+F403</f>
        <v>0</v>
      </c>
      <c r="H403" s="209">
        <v>0</v>
      </c>
      <c r="I403" s="209">
        <f>G403+H403</f>
        <v>0</v>
      </c>
    </row>
    <row r="404" spans="1:9" s="121" customFormat="1" ht="56.25">
      <c r="A404" s="124" t="s">
        <v>330</v>
      </c>
      <c r="B404" s="161" t="s">
        <v>506</v>
      </c>
      <c r="C404" s="161" t="s">
        <v>331</v>
      </c>
      <c r="D404" s="163"/>
      <c r="E404" s="217">
        <f aca="true" t="shared" si="31" ref="E404:I406">E405</f>
        <v>5788</v>
      </c>
      <c r="F404" s="217">
        <f t="shared" si="31"/>
        <v>0</v>
      </c>
      <c r="G404" s="217">
        <f t="shared" si="31"/>
        <v>30</v>
      </c>
      <c r="H404" s="217">
        <f t="shared" si="31"/>
        <v>0</v>
      </c>
      <c r="I404" s="217">
        <f t="shared" si="31"/>
        <v>30</v>
      </c>
    </row>
    <row r="405" spans="1:9" s="121" customFormat="1" ht="39">
      <c r="A405" s="123" t="s">
        <v>455</v>
      </c>
      <c r="B405" s="161" t="s">
        <v>506</v>
      </c>
      <c r="C405" s="161" t="s">
        <v>456</v>
      </c>
      <c r="D405" s="163"/>
      <c r="E405" s="217">
        <f>E406+E408</f>
        <v>5788</v>
      </c>
      <c r="F405" s="217">
        <f>F406+F408</f>
        <v>0</v>
      </c>
      <c r="G405" s="217">
        <f t="shared" si="31"/>
        <v>30</v>
      </c>
      <c r="H405" s="217">
        <f>H406+H408</f>
        <v>0</v>
      </c>
      <c r="I405" s="217">
        <f t="shared" si="31"/>
        <v>30</v>
      </c>
    </row>
    <row r="406" spans="1:9" s="121" customFormat="1" ht="37.5">
      <c r="A406" s="114" t="s">
        <v>457</v>
      </c>
      <c r="B406" s="19" t="s">
        <v>506</v>
      </c>
      <c r="C406" s="19" t="s">
        <v>458</v>
      </c>
      <c r="D406" s="21"/>
      <c r="E406" s="209">
        <f t="shared" si="31"/>
        <v>30</v>
      </c>
      <c r="F406" s="209">
        <f t="shared" si="31"/>
        <v>0</v>
      </c>
      <c r="G406" s="209">
        <f t="shared" si="31"/>
        <v>30</v>
      </c>
      <c r="H406" s="209">
        <f t="shared" si="31"/>
        <v>0</v>
      </c>
      <c r="I406" s="209">
        <f t="shared" si="31"/>
        <v>30</v>
      </c>
    </row>
    <row r="407" spans="1:9" s="121" customFormat="1" ht="37.5">
      <c r="A407" s="114" t="s">
        <v>307</v>
      </c>
      <c r="B407" s="19" t="s">
        <v>506</v>
      </c>
      <c r="C407" s="19" t="s">
        <v>458</v>
      </c>
      <c r="D407" s="19" t="s">
        <v>308</v>
      </c>
      <c r="E407" s="209">
        <v>30</v>
      </c>
      <c r="F407" s="210">
        <f>F410</f>
        <v>0</v>
      </c>
      <c r="G407" s="209">
        <f>E407+F407</f>
        <v>30</v>
      </c>
      <c r="H407" s="210"/>
      <c r="I407" s="209">
        <f>G407+H407</f>
        <v>30</v>
      </c>
    </row>
    <row r="408" spans="1:9" s="121" customFormat="1" ht="112.5">
      <c r="A408" s="27" t="s">
        <v>821</v>
      </c>
      <c r="B408" s="19" t="s">
        <v>506</v>
      </c>
      <c r="C408" s="19" t="s">
        <v>822</v>
      </c>
      <c r="D408" s="19"/>
      <c r="E408" s="209">
        <f>E409</f>
        <v>5758</v>
      </c>
      <c r="F408" s="210">
        <f>F409</f>
        <v>0</v>
      </c>
      <c r="G408" s="209">
        <f>E408+F408</f>
        <v>5758</v>
      </c>
      <c r="H408" s="210">
        <f>H409</f>
        <v>0</v>
      </c>
      <c r="I408" s="209">
        <f>G408+H408</f>
        <v>5758</v>
      </c>
    </row>
    <row r="409" spans="1:9" s="121" customFormat="1" ht="37.5">
      <c r="A409" s="114" t="s">
        <v>307</v>
      </c>
      <c r="B409" s="19" t="s">
        <v>506</v>
      </c>
      <c r="C409" s="19" t="s">
        <v>822</v>
      </c>
      <c r="D409" s="19" t="s">
        <v>308</v>
      </c>
      <c r="E409" s="209">
        <v>5758</v>
      </c>
      <c r="F409" s="210"/>
      <c r="G409" s="209">
        <f>E409+F409</f>
        <v>5758</v>
      </c>
      <c r="H409" s="210"/>
      <c r="I409" s="209">
        <f>G409+H409</f>
        <v>5758</v>
      </c>
    </row>
    <row r="410" spans="1:9" s="121" customFormat="1" ht="18.75">
      <c r="A410" s="124" t="s">
        <v>252</v>
      </c>
      <c r="B410" s="161" t="s">
        <v>506</v>
      </c>
      <c r="C410" s="161" t="s">
        <v>352</v>
      </c>
      <c r="D410" s="163"/>
      <c r="E410" s="217">
        <f aca="true" t="shared" si="32" ref="E410:I411">E411</f>
        <v>28.4</v>
      </c>
      <c r="F410" s="217">
        <f t="shared" si="32"/>
        <v>0</v>
      </c>
      <c r="G410" s="217">
        <f t="shared" si="32"/>
        <v>28.4</v>
      </c>
      <c r="H410" s="217">
        <f t="shared" si="32"/>
        <v>-0.3</v>
      </c>
      <c r="I410" s="217">
        <f t="shared" si="32"/>
        <v>28.1</v>
      </c>
    </row>
    <row r="411" spans="1:9" s="121" customFormat="1" ht="18.75">
      <c r="A411" s="114" t="s">
        <v>354</v>
      </c>
      <c r="B411" s="161" t="s">
        <v>506</v>
      </c>
      <c r="C411" s="161" t="s">
        <v>355</v>
      </c>
      <c r="D411" s="163"/>
      <c r="E411" s="217">
        <f t="shared" si="32"/>
        <v>28.4</v>
      </c>
      <c r="F411" s="217">
        <f t="shared" si="32"/>
        <v>0</v>
      </c>
      <c r="G411" s="217">
        <f t="shared" si="32"/>
        <v>28.4</v>
      </c>
      <c r="H411" s="217">
        <f t="shared" si="32"/>
        <v>-0.3</v>
      </c>
      <c r="I411" s="217">
        <f t="shared" si="32"/>
        <v>28.1</v>
      </c>
    </row>
    <row r="412" spans="1:9" s="121" customFormat="1" ht="168.75">
      <c r="A412" s="125" t="s">
        <v>600</v>
      </c>
      <c r="B412" s="19" t="s">
        <v>506</v>
      </c>
      <c r="C412" s="19" t="s">
        <v>601</v>
      </c>
      <c r="D412" s="21"/>
      <c r="E412" s="209">
        <f>E414+E413</f>
        <v>28.4</v>
      </c>
      <c r="F412" s="209">
        <f>F414+F413</f>
        <v>0</v>
      </c>
      <c r="G412" s="209">
        <f>G414+G413</f>
        <v>28.4</v>
      </c>
      <c r="H412" s="209">
        <f>H414+H413</f>
        <v>-0.3</v>
      </c>
      <c r="I412" s="209">
        <f>I414+I413</f>
        <v>28.1</v>
      </c>
    </row>
    <row r="413" spans="1:9" s="121" customFormat="1" ht="93.75">
      <c r="A413" s="114" t="s">
        <v>256</v>
      </c>
      <c r="B413" s="19" t="s">
        <v>506</v>
      </c>
      <c r="C413" s="19" t="s">
        <v>601</v>
      </c>
      <c r="D413" s="21" t="s">
        <v>257</v>
      </c>
      <c r="E413" s="209">
        <v>16.8</v>
      </c>
      <c r="F413" s="209"/>
      <c r="G413" s="209">
        <f>E413+F413</f>
        <v>16.8</v>
      </c>
      <c r="H413" s="209"/>
      <c r="I413" s="209">
        <f>G413+H413</f>
        <v>16.8</v>
      </c>
    </row>
    <row r="414" spans="1:9" s="121" customFormat="1" ht="37.5">
      <c r="A414" s="114" t="s">
        <v>260</v>
      </c>
      <c r="B414" s="19" t="s">
        <v>506</v>
      </c>
      <c r="C414" s="19" t="s">
        <v>601</v>
      </c>
      <c r="D414" s="19" t="s">
        <v>261</v>
      </c>
      <c r="E414" s="209">
        <v>11.6</v>
      </c>
      <c r="F414" s="210"/>
      <c r="G414" s="209">
        <f>E414+F414</f>
        <v>11.6</v>
      </c>
      <c r="H414" s="438">
        <v>-0.3</v>
      </c>
      <c r="I414" s="209">
        <f>G414+H414</f>
        <v>11.299999999999999</v>
      </c>
    </row>
    <row r="415" spans="1:10" s="121" customFormat="1" ht="37.5">
      <c r="A415" s="18" t="s">
        <v>602</v>
      </c>
      <c r="B415" s="233" t="s">
        <v>603</v>
      </c>
      <c r="C415" s="163"/>
      <c r="D415" s="165"/>
      <c r="E415" s="219">
        <f>E420+E432+E464+E474+E491+E456+E487+E450+E416</f>
        <v>56416.54</v>
      </c>
      <c r="F415" s="219">
        <f>F420+F432+F464+F474+F491+F456+F487+F450+F416</f>
        <v>9510.323999999999</v>
      </c>
      <c r="G415" s="219">
        <f>E415+F415</f>
        <v>65926.864</v>
      </c>
      <c r="H415" s="219">
        <f>H420+H432+H464+H474+H491+H456+H487+H450+H416</f>
        <v>7726.99</v>
      </c>
      <c r="I415" s="219">
        <f>G415+H415</f>
        <v>73653.854</v>
      </c>
      <c r="J415" s="225"/>
    </row>
    <row r="416" spans="1:10" s="121" customFormat="1" ht="37.5">
      <c r="A416" s="18" t="s">
        <v>264</v>
      </c>
      <c r="B416" s="163" t="s">
        <v>603</v>
      </c>
      <c r="C416" s="163" t="s">
        <v>265</v>
      </c>
      <c r="D416" s="165"/>
      <c r="E416" s="219">
        <f aca="true" t="shared" si="33" ref="E416:H418">E417</f>
        <v>71.43</v>
      </c>
      <c r="F416" s="219">
        <f t="shared" si="33"/>
        <v>-71.43</v>
      </c>
      <c r="G416" s="219">
        <f>E416+F416</f>
        <v>0</v>
      </c>
      <c r="H416" s="219">
        <f t="shared" si="33"/>
        <v>0</v>
      </c>
      <c r="I416" s="219">
        <f>G416+H416</f>
        <v>0</v>
      </c>
      <c r="J416" s="225">
        <f>I423+I425+I427+I429+I431+I435+I438+I440+I442+I444+I449+I453+I455+I459+I461+I463+I467+I473+I477+I479+I481+I483+I486+I490+I494+I496+I506+I510+I446</f>
        <v>63536.80499999999</v>
      </c>
    </row>
    <row r="417" spans="1:9" s="121" customFormat="1" ht="39">
      <c r="A417" s="24" t="s">
        <v>266</v>
      </c>
      <c r="B417" s="163" t="s">
        <v>603</v>
      </c>
      <c r="C417" s="163" t="s">
        <v>267</v>
      </c>
      <c r="D417" s="165"/>
      <c r="E417" s="219">
        <f t="shared" si="33"/>
        <v>71.43</v>
      </c>
      <c r="F417" s="219">
        <f t="shared" si="33"/>
        <v>-71.43</v>
      </c>
      <c r="G417" s="219">
        <f>E417+F417</f>
        <v>0</v>
      </c>
      <c r="H417" s="219">
        <f t="shared" si="33"/>
        <v>0</v>
      </c>
      <c r="I417" s="219">
        <f>G417+H417</f>
        <v>0</v>
      </c>
    </row>
    <row r="418" spans="1:9" s="121" customFormat="1" ht="56.25">
      <c r="A418" s="114" t="s">
        <v>855</v>
      </c>
      <c r="B418" s="19" t="s">
        <v>603</v>
      </c>
      <c r="C418" s="19" t="s">
        <v>828</v>
      </c>
      <c r="D418" s="114"/>
      <c r="E418" s="210">
        <f t="shared" si="33"/>
        <v>71.43</v>
      </c>
      <c r="F418" s="210">
        <f t="shared" si="33"/>
        <v>-71.43</v>
      </c>
      <c r="G418" s="210">
        <f>G419</f>
        <v>0</v>
      </c>
      <c r="H418" s="210">
        <f t="shared" si="33"/>
        <v>0</v>
      </c>
      <c r="I418" s="210">
        <f>I419</f>
        <v>0</v>
      </c>
    </row>
    <row r="419" spans="1:9" s="121" customFormat="1" ht="18.75">
      <c r="A419" s="114" t="s">
        <v>606</v>
      </c>
      <c r="B419" s="19" t="s">
        <v>603</v>
      </c>
      <c r="C419" s="19" t="s">
        <v>828</v>
      </c>
      <c r="D419" s="114" t="s">
        <v>607</v>
      </c>
      <c r="E419" s="210">
        <v>71.43</v>
      </c>
      <c r="F419" s="210">
        <v>-71.43</v>
      </c>
      <c r="G419" s="210">
        <f>E419+F419</f>
        <v>0</v>
      </c>
      <c r="H419" s="210"/>
      <c r="I419" s="210">
        <f>G419+H419</f>
        <v>0</v>
      </c>
    </row>
    <row r="420" spans="1:11" s="121" customFormat="1" ht="56.25">
      <c r="A420" s="18" t="s">
        <v>461</v>
      </c>
      <c r="B420" s="161">
        <v>992</v>
      </c>
      <c r="C420" s="163" t="s">
        <v>462</v>
      </c>
      <c r="D420" s="163"/>
      <c r="E420" s="219">
        <f>E421</f>
        <v>3624.647</v>
      </c>
      <c r="F420" s="217">
        <f>F421</f>
        <v>5671.716</v>
      </c>
      <c r="G420" s="219">
        <f>G421</f>
        <v>9296.363000000001</v>
      </c>
      <c r="H420" s="217">
        <f>H421</f>
        <v>1062.668</v>
      </c>
      <c r="I420" s="219">
        <f>I421</f>
        <v>10359.031</v>
      </c>
      <c r="K420" s="129"/>
    </row>
    <row r="421" spans="1:11" s="121" customFormat="1" ht="78">
      <c r="A421" s="24" t="s">
        <v>463</v>
      </c>
      <c r="B421" s="161">
        <v>992</v>
      </c>
      <c r="C421" s="163" t="s">
        <v>464</v>
      </c>
      <c r="D421" s="163"/>
      <c r="E421" s="217">
        <f>E422+E424+E426+E430+E428</f>
        <v>3624.647</v>
      </c>
      <c r="F421" s="217">
        <f>F422+F424+F428+F430+F426</f>
        <v>5671.716</v>
      </c>
      <c r="G421" s="217">
        <f>E421+F421</f>
        <v>9296.363000000001</v>
      </c>
      <c r="H421" s="217">
        <f>H422+H424+H428+H430+H426</f>
        <v>1062.668</v>
      </c>
      <c r="I421" s="217">
        <f>G421+H421</f>
        <v>10359.031</v>
      </c>
      <c r="K421" s="129"/>
    </row>
    <row r="422" spans="1:9" s="121" customFormat="1" ht="37.5">
      <c r="A422" s="22" t="s">
        <v>604</v>
      </c>
      <c r="B422" s="19" t="s">
        <v>603</v>
      </c>
      <c r="C422" s="21" t="s">
        <v>605</v>
      </c>
      <c r="D422" s="21"/>
      <c r="E422" s="209">
        <f>E423</f>
        <v>36.247</v>
      </c>
      <c r="F422" s="209">
        <f>F423</f>
        <v>0</v>
      </c>
      <c r="G422" s="209">
        <f>G423</f>
        <v>36.247</v>
      </c>
      <c r="H422" s="209">
        <f>H423</f>
        <v>406.70599999999996</v>
      </c>
      <c r="I422" s="209">
        <f>I423</f>
        <v>442.953</v>
      </c>
    </row>
    <row r="423" spans="1:10" s="121" customFormat="1" ht="18.75">
      <c r="A423" s="114" t="s">
        <v>606</v>
      </c>
      <c r="B423" s="19" t="s">
        <v>603</v>
      </c>
      <c r="C423" s="21" t="s">
        <v>605</v>
      </c>
      <c r="D423" s="21" t="s">
        <v>607</v>
      </c>
      <c r="E423" s="209">
        <v>36.247</v>
      </c>
      <c r="F423" s="209"/>
      <c r="G423" s="209">
        <f>E423+F423</f>
        <v>36.247</v>
      </c>
      <c r="H423" s="209">
        <f>400+6.703+0.003</f>
        <v>406.70599999999996</v>
      </c>
      <c r="I423" s="209">
        <f>G423+H423</f>
        <v>442.953</v>
      </c>
      <c r="J423" s="121">
        <v>6702.65</v>
      </c>
    </row>
    <row r="424" spans="1:9" s="121" customFormat="1" ht="18.75">
      <c r="A424" s="22" t="s">
        <v>608</v>
      </c>
      <c r="B424" s="19" t="s">
        <v>603</v>
      </c>
      <c r="C424" s="21" t="s">
        <v>609</v>
      </c>
      <c r="D424" s="21"/>
      <c r="E424" s="209">
        <f>E425</f>
        <v>0</v>
      </c>
      <c r="F424" s="209">
        <f>F425</f>
        <v>0</v>
      </c>
      <c r="G424" s="209">
        <f>G425</f>
        <v>0</v>
      </c>
      <c r="H424" s="209">
        <f>H425</f>
        <v>0</v>
      </c>
      <c r="I424" s="209">
        <f>I425</f>
        <v>0</v>
      </c>
    </row>
    <row r="425" spans="1:9" s="121" customFormat="1" ht="18.75">
      <c r="A425" s="114" t="s">
        <v>606</v>
      </c>
      <c r="B425" s="19" t="s">
        <v>603</v>
      </c>
      <c r="C425" s="21" t="s">
        <v>609</v>
      </c>
      <c r="D425" s="21" t="s">
        <v>607</v>
      </c>
      <c r="E425" s="209"/>
      <c r="F425" s="209"/>
      <c r="G425" s="209">
        <f>E425+F425</f>
        <v>0</v>
      </c>
      <c r="H425" s="209"/>
      <c r="I425" s="209">
        <f>G425+H425</f>
        <v>0</v>
      </c>
    </row>
    <row r="426" spans="1:12" s="121" customFormat="1" ht="75">
      <c r="A426" s="114" t="s">
        <v>610</v>
      </c>
      <c r="B426" s="19" t="s">
        <v>603</v>
      </c>
      <c r="C426" s="21" t="s">
        <v>611</v>
      </c>
      <c r="D426" s="21"/>
      <c r="E426" s="209">
        <f>E427</f>
        <v>0</v>
      </c>
      <c r="F426" s="209">
        <f>F427</f>
        <v>5671.716</v>
      </c>
      <c r="G426" s="209">
        <f>G427</f>
        <v>5671.716</v>
      </c>
      <c r="H426" s="209">
        <f>H427</f>
        <v>0</v>
      </c>
      <c r="I426" s="209">
        <f>I427</f>
        <v>5671.716</v>
      </c>
      <c r="L426" s="129"/>
    </row>
    <row r="427" spans="1:12" s="121" customFormat="1" ht="18.75">
      <c r="A427" s="114" t="s">
        <v>606</v>
      </c>
      <c r="B427" s="19" t="s">
        <v>603</v>
      </c>
      <c r="C427" s="21" t="s">
        <v>611</v>
      </c>
      <c r="D427" s="21" t="s">
        <v>607</v>
      </c>
      <c r="E427" s="209"/>
      <c r="F427" s="209">
        <v>5671.716</v>
      </c>
      <c r="G427" s="209">
        <f>E427+F427</f>
        <v>5671.716</v>
      </c>
      <c r="H427" s="209"/>
      <c r="I427" s="209">
        <f>G427+H427</f>
        <v>5671.716</v>
      </c>
      <c r="L427" s="129"/>
    </row>
    <row r="428" spans="1:9" s="121" customFormat="1" ht="75">
      <c r="A428" s="130" t="s">
        <v>188</v>
      </c>
      <c r="B428" s="19" t="s">
        <v>603</v>
      </c>
      <c r="C428" s="21" t="s">
        <v>612</v>
      </c>
      <c r="D428" s="21"/>
      <c r="E428" s="209">
        <f>E429</f>
        <v>0</v>
      </c>
      <c r="F428" s="209">
        <f>F429</f>
        <v>0</v>
      </c>
      <c r="G428" s="209">
        <f>G429</f>
        <v>0</v>
      </c>
      <c r="H428" s="209">
        <f>H429</f>
        <v>0</v>
      </c>
      <c r="I428" s="209">
        <f>I429</f>
        <v>0</v>
      </c>
    </row>
    <row r="429" spans="1:9" s="121" customFormat="1" ht="18.75">
      <c r="A429" s="114" t="s">
        <v>606</v>
      </c>
      <c r="B429" s="21" t="s">
        <v>603</v>
      </c>
      <c r="C429" s="21" t="s">
        <v>612</v>
      </c>
      <c r="D429" s="21">
        <v>500</v>
      </c>
      <c r="E429" s="209"/>
      <c r="F429" s="209"/>
      <c r="G429" s="209">
        <f>E429+F429</f>
        <v>0</v>
      </c>
      <c r="H429" s="209"/>
      <c r="I429" s="209">
        <f>G429+H429</f>
        <v>0</v>
      </c>
    </row>
    <row r="430" spans="1:13" s="121" customFormat="1" ht="37.5">
      <c r="A430" s="114" t="s">
        <v>613</v>
      </c>
      <c r="B430" s="19" t="s">
        <v>603</v>
      </c>
      <c r="C430" s="21" t="s">
        <v>614</v>
      </c>
      <c r="D430" s="21"/>
      <c r="E430" s="209">
        <f>E431</f>
        <v>3588.4</v>
      </c>
      <c r="F430" s="209">
        <f>F431</f>
        <v>0</v>
      </c>
      <c r="G430" s="209">
        <f>G431</f>
        <v>3588.4</v>
      </c>
      <c r="H430" s="209">
        <f>H431</f>
        <v>655.962</v>
      </c>
      <c r="I430" s="209">
        <f>I431</f>
        <v>4244.362</v>
      </c>
      <c r="M430" s="129"/>
    </row>
    <row r="431" spans="1:10" s="121" customFormat="1" ht="18.75">
      <c r="A431" s="114" t="s">
        <v>606</v>
      </c>
      <c r="B431" s="19" t="s">
        <v>603</v>
      </c>
      <c r="C431" s="21" t="s">
        <v>614</v>
      </c>
      <c r="D431" s="21" t="s">
        <v>607</v>
      </c>
      <c r="E431" s="209">
        <v>3588.4</v>
      </c>
      <c r="F431" s="209"/>
      <c r="G431" s="209">
        <f>E431+F431</f>
        <v>3588.4</v>
      </c>
      <c r="H431" s="209">
        <v>655.962</v>
      </c>
      <c r="I431" s="209">
        <f>G431+H431</f>
        <v>4244.362</v>
      </c>
      <c r="J431" s="121">
        <v>655962.3</v>
      </c>
    </row>
    <row r="432" spans="1:10" s="121" customFormat="1" ht="75">
      <c r="A432" s="18" t="s">
        <v>283</v>
      </c>
      <c r="B432" s="163" t="s">
        <v>603</v>
      </c>
      <c r="C432" s="163" t="s">
        <v>284</v>
      </c>
      <c r="D432" s="165"/>
      <c r="E432" s="217">
        <f>E436+E447+E433</f>
        <v>7333.2</v>
      </c>
      <c r="F432" s="217">
        <f>F436+F433+F447</f>
        <v>3214.639</v>
      </c>
      <c r="G432" s="217">
        <f>F432+E432</f>
        <v>10547.839</v>
      </c>
      <c r="H432" s="217">
        <f>H436+H433+H447</f>
        <v>1200</v>
      </c>
      <c r="I432" s="217">
        <f>H432+G432</f>
        <v>11747.839</v>
      </c>
      <c r="J432" s="225"/>
    </row>
    <row r="433" spans="1:9" s="121" customFormat="1" ht="58.5">
      <c r="A433" s="24" t="s">
        <v>466</v>
      </c>
      <c r="B433" s="163" t="s">
        <v>603</v>
      </c>
      <c r="C433" s="163" t="s">
        <v>467</v>
      </c>
      <c r="D433" s="165"/>
      <c r="E433" s="217">
        <f>E434</f>
        <v>0</v>
      </c>
      <c r="F433" s="217">
        <f>F434</f>
        <v>0</v>
      </c>
      <c r="G433" s="217">
        <f>E433+F433</f>
        <v>0</v>
      </c>
      <c r="H433" s="217">
        <f>H434</f>
        <v>0</v>
      </c>
      <c r="I433" s="217">
        <f>G433+H433</f>
        <v>0</v>
      </c>
    </row>
    <row r="434" spans="1:9" s="121" customFormat="1" ht="75">
      <c r="A434" s="64" t="s">
        <v>703</v>
      </c>
      <c r="B434" s="21" t="s">
        <v>603</v>
      </c>
      <c r="C434" s="21" t="s">
        <v>468</v>
      </c>
      <c r="D434" s="16"/>
      <c r="E434" s="209">
        <f>E435</f>
        <v>0</v>
      </c>
      <c r="F434" s="209">
        <f>F435</f>
        <v>0</v>
      </c>
      <c r="G434" s="209">
        <f>E434+F434</f>
        <v>0</v>
      </c>
      <c r="H434" s="209">
        <f>H435</f>
        <v>0</v>
      </c>
      <c r="I434" s="209">
        <f>G434+H434</f>
        <v>0</v>
      </c>
    </row>
    <row r="435" spans="1:9" s="121" customFormat="1" ht="18.75">
      <c r="A435" s="114" t="s">
        <v>606</v>
      </c>
      <c r="B435" s="21" t="s">
        <v>603</v>
      </c>
      <c r="C435" s="21" t="s">
        <v>468</v>
      </c>
      <c r="D435" s="20" t="s">
        <v>607</v>
      </c>
      <c r="E435" s="209"/>
      <c r="F435" s="209">
        <v>0</v>
      </c>
      <c r="G435" s="209">
        <f>E435+F435</f>
        <v>0</v>
      </c>
      <c r="H435" s="209">
        <v>0</v>
      </c>
      <c r="I435" s="209">
        <f>G435+H435</f>
        <v>0</v>
      </c>
    </row>
    <row r="436" spans="1:9" s="121" customFormat="1" ht="58.5">
      <c r="A436" s="123" t="s">
        <v>285</v>
      </c>
      <c r="B436" s="161" t="s">
        <v>603</v>
      </c>
      <c r="C436" s="161" t="s">
        <v>286</v>
      </c>
      <c r="D436" s="165"/>
      <c r="E436" s="217">
        <f>E437+E439+E441+E443</f>
        <v>6133.2</v>
      </c>
      <c r="F436" s="217">
        <f>F437+F439+F441+F443</f>
        <v>3514.639</v>
      </c>
      <c r="G436" s="217">
        <f>E436+F436</f>
        <v>9647.839</v>
      </c>
      <c r="H436" s="217">
        <f>H437+H439+H441+H443+H445</f>
        <v>1200</v>
      </c>
      <c r="I436" s="217">
        <f>G436+H436</f>
        <v>10847.839</v>
      </c>
    </row>
    <row r="437" spans="1:9" s="121" customFormat="1" ht="18.75">
      <c r="A437" s="114" t="s">
        <v>615</v>
      </c>
      <c r="B437" s="19" t="s">
        <v>603</v>
      </c>
      <c r="C437" s="19" t="s">
        <v>616</v>
      </c>
      <c r="D437" s="19" t="s">
        <v>353</v>
      </c>
      <c r="E437" s="209">
        <f>E438</f>
        <v>6000</v>
      </c>
      <c r="F437" s="210">
        <f>F438</f>
        <v>0</v>
      </c>
      <c r="G437" s="209">
        <f>G438</f>
        <v>6000</v>
      </c>
      <c r="H437" s="210">
        <f>H438</f>
        <v>0</v>
      </c>
      <c r="I437" s="209">
        <f>I438</f>
        <v>6000</v>
      </c>
    </row>
    <row r="438" spans="1:9" s="121" customFormat="1" ht="18.75">
      <c r="A438" s="114" t="s">
        <v>606</v>
      </c>
      <c r="B438" s="19" t="s">
        <v>603</v>
      </c>
      <c r="C438" s="19" t="s">
        <v>616</v>
      </c>
      <c r="D438" s="19" t="s">
        <v>607</v>
      </c>
      <c r="E438" s="209">
        <v>6000</v>
      </c>
      <c r="F438" s="210"/>
      <c r="G438" s="209">
        <f>E438+F438</f>
        <v>6000</v>
      </c>
      <c r="H438" s="210"/>
      <c r="I438" s="209">
        <f>G438+H438</f>
        <v>6000</v>
      </c>
    </row>
    <row r="439" spans="1:9" s="121" customFormat="1" ht="37.5">
      <c r="A439" s="114" t="s">
        <v>617</v>
      </c>
      <c r="B439" s="19" t="s">
        <v>603</v>
      </c>
      <c r="C439" s="19" t="s">
        <v>618</v>
      </c>
      <c r="D439" s="19"/>
      <c r="E439" s="209">
        <f>E440</f>
        <v>133.2</v>
      </c>
      <c r="F439" s="209">
        <f>F440</f>
        <v>0</v>
      </c>
      <c r="G439" s="209">
        <f>G440</f>
        <v>133.2</v>
      </c>
      <c r="H439" s="209">
        <f>H440</f>
        <v>0</v>
      </c>
      <c r="I439" s="209">
        <f>I440</f>
        <v>133.2</v>
      </c>
    </row>
    <row r="440" spans="1:9" s="121" customFormat="1" ht="18.75">
      <c r="A440" s="114" t="s">
        <v>606</v>
      </c>
      <c r="B440" s="19" t="s">
        <v>603</v>
      </c>
      <c r="C440" s="19" t="s">
        <v>618</v>
      </c>
      <c r="D440" s="19" t="s">
        <v>607</v>
      </c>
      <c r="E440" s="209">
        <v>133.2</v>
      </c>
      <c r="F440" s="210"/>
      <c r="G440" s="209">
        <f>E440+F440</f>
        <v>133.2</v>
      </c>
      <c r="H440" s="210"/>
      <c r="I440" s="209">
        <f>G440+H440</f>
        <v>133.2</v>
      </c>
    </row>
    <row r="441" spans="1:9" s="121" customFormat="1" ht="37.5">
      <c r="A441" s="114" t="s">
        <v>620</v>
      </c>
      <c r="B441" s="19" t="s">
        <v>603</v>
      </c>
      <c r="C441" s="19" t="s">
        <v>621</v>
      </c>
      <c r="D441" s="19"/>
      <c r="E441" s="209">
        <f>E442</f>
        <v>0</v>
      </c>
      <c r="F441" s="210">
        <f>F442</f>
        <v>0</v>
      </c>
      <c r="G441" s="209">
        <f>G442</f>
        <v>0</v>
      </c>
      <c r="H441" s="210">
        <f>H442</f>
        <v>900</v>
      </c>
      <c r="I441" s="209">
        <f>I442</f>
        <v>900</v>
      </c>
    </row>
    <row r="442" spans="1:9" s="121" customFormat="1" ht="18.75">
      <c r="A442" s="114" t="s">
        <v>619</v>
      </c>
      <c r="B442" s="19" t="s">
        <v>603</v>
      </c>
      <c r="C442" s="19" t="s">
        <v>621</v>
      </c>
      <c r="D442" s="19" t="s">
        <v>607</v>
      </c>
      <c r="E442" s="209"/>
      <c r="F442" s="210"/>
      <c r="G442" s="209">
        <f>E442+F442</f>
        <v>0</v>
      </c>
      <c r="H442" s="438">
        <v>900</v>
      </c>
      <c r="I442" s="209">
        <f>G442+H442</f>
        <v>900</v>
      </c>
    </row>
    <row r="443" spans="1:9" s="121" customFormat="1" ht="56.25">
      <c r="A443" s="64" t="s">
        <v>763</v>
      </c>
      <c r="B443" s="19" t="s">
        <v>603</v>
      </c>
      <c r="C443" s="19" t="s">
        <v>764</v>
      </c>
      <c r="D443" s="19"/>
      <c r="E443" s="209">
        <f>E444</f>
        <v>0</v>
      </c>
      <c r="F443" s="210">
        <f>F444</f>
        <v>3514.639</v>
      </c>
      <c r="G443" s="209">
        <f>G444</f>
        <v>3514.639</v>
      </c>
      <c r="H443" s="210">
        <f>H444</f>
        <v>0</v>
      </c>
      <c r="I443" s="209">
        <f>I444</f>
        <v>3514.639</v>
      </c>
    </row>
    <row r="444" spans="1:9" s="121" customFormat="1" ht="18.75">
      <c r="A444" s="64" t="s">
        <v>619</v>
      </c>
      <c r="B444" s="19" t="s">
        <v>603</v>
      </c>
      <c r="C444" s="19" t="s">
        <v>764</v>
      </c>
      <c r="D444" s="19" t="s">
        <v>607</v>
      </c>
      <c r="E444" s="209"/>
      <c r="F444" s="210">
        <v>3514.639</v>
      </c>
      <c r="G444" s="209">
        <f>E444+F444</f>
        <v>3514.639</v>
      </c>
      <c r="H444" s="210"/>
      <c r="I444" s="209">
        <f>G444+H444</f>
        <v>3514.639</v>
      </c>
    </row>
    <row r="445" spans="1:9" s="121" customFormat="1" ht="37.5">
      <c r="A445" s="64" t="s">
        <v>1121</v>
      </c>
      <c r="B445" s="19" t="s">
        <v>603</v>
      </c>
      <c r="C445" s="19" t="s">
        <v>1120</v>
      </c>
      <c r="D445" s="19"/>
      <c r="E445" s="209"/>
      <c r="F445" s="210"/>
      <c r="G445" s="209"/>
      <c r="H445" s="210">
        <f>H446</f>
        <v>300</v>
      </c>
      <c r="I445" s="209">
        <f>G445+H445</f>
        <v>300</v>
      </c>
    </row>
    <row r="446" spans="1:9" s="121" customFormat="1" ht="18.75">
      <c r="A446" s="64" t="s">
        <v>619</v>
      </c>
      <c r="B446" s="19" t="s">
        <v>603</v>
      </c>
      <c r="C446" s="19" t="s">
        <v>1120</v>
      </c>
      <c r="D446" s="19" t="s">
        <v>607</v>
      </c>
      <c r="E446" s="209"/>
      <c r="F446" s="210"/>
      <c r="G446" s="209"/>
      <c r="H446" s="438">
        <v>300</v>
      </c>
      <c r="I446" s="209">
        <f>G446+H446</f>
        <v>300</v>
      </c>
    </row>
    <row r="447" spans="1:9" s="121" customFormat="1" ht="39">
      <c r="A447" s="123" t="s">
        <v>622</v>
      </c>
      <c r="B447" s="161" t="s">
        <v>603</v>
      </c>
      <c r="C447" s="161" t="s">
        <v>288</v>
      </c>
      <c r="D447" s="161"/>
      <c r="E447" s="217">
        <f aca="true" t="shared" si="34" ref="E447:I448">E448</f>
        <v>1200</v>
      </c>
      <c r="F447" s="216">
        <f t="shared" si="34"/>
        <v>-300</v>
      </c>
      <c r="G447" s="217">
        <f t="shared" si="34"/>
        <v>900</v>
      </c>
      <c r="H447" s="216">
        <f t="shared" si="34"/>
        <v>0</v>
      </c>
      <c r="I447" s="217">
        <f t="shared" si="34"/>
        <v>900</v>
      </c>
    </row>
    <row r="448" spans="1:9" s="121" customFormat="1" ht="37.5">
      <c r="A448" s="114" t="s">
        <v>623</v>
      </c>
      <c r="B448" s="19" t="s">
        <v>603</v>
      </c>
      <c r="C448" s="19" t="s">
        <v>624</v>
      </c>
      <c r="D448" s="19"/>
      <c r="E448" s="209">
        <f t="shared" si="34"/>
        <v>1200</v>
      </c>
      <c r="F448" s="210">
        <f t="shared" si="34"/>
        <v>-300</v>
      </c>
      <c r="G448" s="209">
        <f t="shared" si="34"/>
        <v>900</v>
      </c>
      <c r="H448" s="210">
        <f t="shared" si="34"/>
        <v>0</v>
      </c>
      <c r="I448" s="209">
        <f t="shared" si="34"/>
        <v>900</v>
      </c>
    </row>
    <row r="449" spans="1:9" s="121" customFormat="1" ht="18.75">
      <c r="A449" s="114" t="s">
        <v>606</v>
      </c>
      <c r="B449" s="19" t="s">
        <v>603</v>
      </c>
      <c r="C449" s="19" t="s">
        <v>624</v>
      </c>
      <c r="D449" s="19" t="s">
        <v>607</v>
      </c>
      <c r="E449" s="209">
        <v>1200</v>
      </c>
      <c r="F449" s="210">
        <v>-300</v>
      </c>
      <c r="G449" s="209">
        <f>E449+F449</f>
        <v>900</v>
      </c>
      <c r="H449" s="210"/>
      <c r="I449" s="209">
        <f>G449+H449</f>
        <v>900</v>
      </c>
    </row>
    <row r="450" spans="1:9" s="121" customFormat="1" ht="56.25">
      <c r="A450" s="18" t="s">
        <v>388</v>
      </c>
      <c r="B450" s="161" t="s">
        <v>603</v>
      </c>
      <c r="C450" s="161" t="s">
        <v>389</v>
      </c>
      <c r="D450" s="161"/>
      <c r="E450" s="217">
        <f>E451</f>
        <v>0</v>
      </c>
      <c r="F450" s="216">
        <f>F451</f>
        <v>0</v>
      </c>
      <c r="G450" s="217">
        <f>E450+F450</f>
        <v>0</v>
      </c>
      <c r="H450" s="216">
        <f>H451</f>
        <v>0</v>
      </c>
      <c r="I450" s="217">
        <f>G450+H450</f>
        <v>0</v>
      </c>
    </row>
    <row r="451" spans="1:9" s="121" customFormat="1" ht="58.5">
      <c r="A451" s="123" t="s">
        <v>423</v>
      </c>
      <c r="B451" s="161" t="s">
        <v>603</v>
      </c>
      <c r="C451" s="161" t="s">
        <v>424</v>
      </c>
      <c r="D451" s="161"/>
      <c r="E451" s="217">
        <f>E452+E454</f>
        <v>0</v>
      </c>
      <c r="F451" s="217">
        <f>F452+F454</f>
        <v>0</v>
      </c>
      <c r="G451" s="217">
        <f>E451+F451</f>
        <v>0</v>
      </c>
      <c r="H451" s="217">
        <f>H452+H454</f>
        <v>0</v>
      </c>
      <c r="I451" s="217">
        <f>G451+H451</f>
        <v>0</v>
      </c>
    </row>
    <row r="452" spans="1:9" s="121" customFormat="1" ht="18.75">
      <c r="A452" s="114" t="s">
        <v>434</v>
      </c>
      <c r="B452" s="19" t="s">
        <v>603</v>
      </c>
      <c r="C452" s="19" t="s">
        <v>435</v>
      </c>
      <c r="D452" s="19"/>
      <c r="E452" s="209">
        <f>E453</f>
        <v>0</v>
      </c>
      <c r="F452" s="209">
        <f>F453</f>
        <v>0</v>
      </c>
      <c r="G452" s="209">
        <f>G453</f>
        <v>0</v>
      </c>
      <c r="H452" s="209">
        <f>H453</f>
        <v>0</v>
      </c>
      <c r="I452" s="209">
        <f>I453</f>
        <v>0</v>
      </c>
    </row>
    <row r="453" spans="1:9" s="121" customFormat="1" ht="18.75">
      <c r="A453" s="114" t="s">
        <v>606</v>
      </c>
      <c r="B453" s="19" t="s">
        <v>603</v>
      </c>
      <c r="C453" s="19" t="s">
        <v>435</v>
      </c>
      <c r="D453" s="19" t="s">
        <v>607</v>
      </c>
      <c r="E453" s="209"/>
      <c r="F453" s="210"/>
      <c r="G453" s="209">
        <f>E453+F453</f>
        <v>0</v>
      </c>
      <c r="H453" s="210"/>
      <c r="I453" s="209">
        <f>G453+H453</f>
        <v>0</v>
      </c>
    </row>
    <row r="454" spans="1:9" s="121" customFormat="1" ht="37.5">
      <c r="A454" s="114" t="s">
        <v>625</v>
      </c>
      <c r="B454" s="19" t="s">
        <v>603</v>
      </c>
      <c r="C454" s="19" t="s">
        <v>626</v>
      </c>
      <c r="D454" s="19"/>
      <c r="E454" s="209">
        <f>E455</f>
        <v>0</v>
      </c>
      <c r="F454" s="210">
        <f>F455</f>
        <v>0</v>
      </c>
      <c r="G454" s="209">
        <f>E454+F454</f>
        <v>0</v>
      </c>
      <c r="H454" s="210">
        <f>H455</f>
        <v>0</v>
      </c>
      <c r="I454" s="209">
        <f>G454+H454</f>
        <v>0</v>
      </c>
    </row>
    <row r="455" spans="1:9" s="121" customFormat="1" ht="18.75">
      <c r="A455" s="114" t="s">
        <v>606</v>
      </c>
      <c r="B455" s="19" t="s">
        <v>627</v>
      </c>
      <c r="C455" s="19" t="s">
        <v>626</v>
      </c>
      <c r="D455" s="19" t="s">
        <v>607</v>
      </c>
      <c r="E455" s="209"/>
      <c r="F455" s="210"/>
      <c r="G455" s="209">
        <f>E455+F455</f>
        <v>0</v>
      </c>
      <c r="H455" s="210"/>
      <c r="I455" s="209">
        <f>G455+H455</f>
        <v>0</v>
      </c>
    </row>
    <row r="456" spans="1:9" s="121" customFormat="1" ht="56.25">
      <c r="A456" s="124" t="s">
        <v>830</v>
      </c>
      <c r="B456" s="161" t="s">
        <v>603</v>
      </c>
      <c r="C456" s="161" t="s">
        <v>292</v>
      </c>
      <c r="D456" s="161"/>
      <c r="E456" s="217">
        <f>E457</f>
        <v>3533.3</v>
      </c>
      <c r="F456" s="216">
        <f>F457</f>
        <v>0</v>
      </c>
      <c r="G456" s="217">
        <f>E456+F456</f>
        <v>3533.3</v>
      </c>
      <c r="H456" s="216">
        <f>H457</f>
        <v>300</v>
      </c>
      <c r="I456" s="217">
        <f>G456+H456</f>
        <v>3833.3</v>
      </c>
    </row>
    <row r="457" spans="1:9" s="121" customFormat="1" ht="39">
      <c r="A457" s="123" t="s">
        <v>293</v>
      </c>
      <c r="B457" s="161" t="s">
        <v>603</v>
      </c>
      <c r="C457" s="161" t="s">
        <v>294</v>
      </c>
      <c r="D457" s="161"/>
      <c r="E457" s="217">
        <f>E458+E460+E462</f>
        <v>3533.3</v>
      </c>
      <c r="F457" s="217">
        <f>F458+F460+F462</f>
        <v>0</v>
      </c>
      <c r="G457" s="217">
        <f>E457+F457</f>
        <v>3533.3</v>
      </c>
      <c r="H457" s="217">
        <f>H458+H460+H462</f>
        <v>300</v>
      </c>
      <c r="I457" s="217">
        <f>G457+H457</f>
        <v>3833.3</v>
      </c>
    </row>
    <row r="458" spans="1:9" s="121" customFormat="1" ht="37.5">
      <c r="A458" s="64" t="s">
        <v>845</v>
      </c>
      <c r="B458" s="19" t="s">
        <v>603</v>
      </c>
      <c r="C458" s="19" t="s">
        <v>629</v>
      </c>
      <c r="D458" s="19"/>
      <c r="E458" s="209">
        <f>E459</f>
        <v>3500</v>
      </c>
      <c r="F458" s="210">
        <f>F459</f>
        <v>0</v>
      </c>
      <c r="G458" s="209">
        <f aca="true" t="shared" si="35" ref="G458:G463">E458+F458</f>
        <v>3500</v>
      </c>
      <c r="H458" s="210">
        <f>H459</f>
        <v>0</v>
      </c>
      <c r="I458" s="209">
        <f aca="true" t="shared" si="36" ref="I458:I463">G458+H458</f>
        <v>3500</v>
      </c>
    </row>
    <row r="459" spans="1:9" s="121" customFormat="1" ht="18.75">
      <c r="A459" s="64" t="s">
        <v>606</v>
      </c>
      <c r="B459" s="19" t="s">
        <v>603</v>
      </c>
      <c r="C459" s="19" t="s">
        <v>629</v>
      </c>
      <c r="D459" s="19" t="s">
        <v>607</v>
      </c>
      <c r="E459" s="209">
        <v>3500</v>
      </c>
      <c r="F459" s="210">
        <v>0</v>
      </c>
      <c r="G459" s="209">
        <f t="shared" si="35"/>
        <v>3500</v>
      </c>
      <c r="H459" s="210">
        <v>0</v>
      </c>
      <c r="I459" s="209">
        <f t="shared" si="36"/>
        <v>3500</v>
      </c>
    </row>
    <row r="460" spans="1:9" s="121" customFormat="1" ht="56.25">
      <c r="A460" s="64" t="s">
        <v>295</v>
      </c>
      <c r="B460" s="19" t="s">
        <v>603</v>
      </c>
      <c r="C460" s="19" t="s">
        <v>631</v>
      </c>
      <c r="D460" s="19"/>
      <c r="E460" s="209">
        <f>E461</f>
        <v>0</v>
      </c>
      <c r="F460" s="210">
        <f>F461</f>
        <v>33.3</v>
      </c>
      <c r="G460" s="209">
        <f t="shared" si="35"/>
        <v>33.3</v>
      </c>
      <c r="H460" s="210">
        <f>H461</f>
        <v>0</v>
      </c>
      <c r="I460" s="209">
        <f t="shared" si="36"/>
        <v>33.3</v>
      </c>
    </row>
    <row r="461" spans="1:9" s="121" customFormat="1" ht="37.5">
      <c r="A461" s="114" t="s">
        <v>606</v>
      </c>
      <c r="B461" s="19" t="s">
        <v>603</v>
      </c>
      <c r="C461" s="19" t="s">
        <v>632</v>
      </c>
      <c r="D461" s="19" t="s">
        <v>607</v>
      </c>
      <c r="E461" s="209"/>
      <c r="F461" s="210">
        <v>33.3</v>
      </c>
      <c r="G461" s="209">
        <f t="shared" si="35"/>
        <v>33.3</v>
      </c>
      <c r="H461" s="210"/>
      <c r="I461" s="209">
        <f t="shared" si="36"/>
        <v>33.3</v>
      </c>
    </row>
    <row r="462" spans="1:9" s="121" customFormat="1" ht="37.5">
      <c r="A462" s="114" t="s">
        <v>215</v>
      </c>
      <c r="B462" s="19" t="s">
        <v>603</v>
      </c>
      <c r="C462" s="19" t="s">
        <v>633</v>
      </c>
      <c r="D462" s="19"/>
      <c r="E462" s="209">
        <f>E463</f>
        <v>33.3</v>
      </c>
      <c r="F462" s="210">
        <f>F463</f>
        <v>-33.3</v>
      </c>
      <c r="G462" s="209">
        <f t="shared" si="35"/>
        <v>0</v>
      </c>
      <c r="H462" s="210">
        <f>H463</f>
        <v>300</v>
      </c>
      <c r="I462" s="209">
        <f t="shared" si="36"/>
        <v>300</v>
      </c>
    </row>
    <row r="463" spans="1:10" s="121" customFormat="1" ht="18.75">
      <c r="A463" s="114" t="s">
        <v>606</v>
      </c>
      <c r="B463" s="19" t="s">
        <v>603</v>
      </c>
      <c r="C463" s="19" t="s">
        <v>633</v>
      </c>
      <c r="D463" s="19" t="s">
        <v>607</v>
      </c>
      <c r="E463" s="209">
        <v>33.3</v>
      </c>
      <c r="F463" s="210">
        <v>-33.3</v>
      </c>
      <c r="G463" s="209">
        <f t="shared" si="35"/>
        <v>0</v>
      </c>
      <c r="H463" s="438">
        <v>300</v>
      </c>
      <c r="I463" s="209">
        <f t="shared" si="36"/>
        <v>300</v>
      </c>
      <c r="J463" s="121" t="s">
        <v>1123</v>
      </c>
    </row>
    <row r="464" spans="1:9" s="121" customFormat="1" ht="56.25">
      <c r="A464" s="18" t="s">
        <v>309</v>
      </c>
      <c r="B464" s="161" t="s">
        <v>603</v>
      </c>
      <c r="C464" s="163" t="s">
        <v>310</v>
      </c>
      <c r="D464" s="161"/>
      <c r="E464" s="217">
        <f>E465</f>
        <v>39001.248999999996</v>
      </c>
      <c r="F464" s="216">
        <f>F465</f>
        <v>0</v>
      </c>
      <c r="G464" s="217">
        <f>G465</f>
        <v>39001.248999999996</v>
      </c>
      <c r="H464" s="216">
        <f>H465</f>
        <v>5566</v>
      </c>
      <c r="I464" s="217">
        <f>I465</f>
        <v>44567.248999999996</v>
      </c>
    </row>
    <row r="465" spans="1:9" s="121" customFormat="1" ht="39">
      <c r="A465" s="123" t="s">
        <v>634</v>
      </c>
      <c r="B465" s="161" t="s">
        <v>603</v>
      </c>
      <c r="C465" s="161" t="s">
        <v>635</v>
      </c>
      <c r="D465" s="161"/>
      <c r="E465" s="217">
        <f>E468+E466+E472</f>
        <v>39001.248999999996</v>
      </c>
      <c r="F465" s="216">
        <f>F466+F468+F472</f>
        <v>0</v>
      </c>
      <c r="G465" s="217">
        <f>G468+G466+G472</f>
        <v>39001.248999999996</v>
      </c>
      <c r="H465" s="216">
        <f>H466+H468+H472</f>
        <v>5566</v>
      </c>
      <c r="I465" s="217">
        <f>I468+I466+I472</f>
        <v>44567.248999999996</v>
      </c>
    </row>
    <row r="466" spans="1:9" s="121" customFormat="1" ht="18.75">
      <c r="A466" s="114" t="s">
        <v>636</v>
      </c>
      <c r="B466" s="19" t="s">
        <v>603</v>
      </c>
      <c r="C466" s="19" t="s">
        <v>637</v>
      </c>
      <c r="D466" s="19" t="s">
        <v>353</v>
      </c>
      <c r="E466" s="210">
        <f>E467</f>
        <v>28250</v>
      </c>
      <c r="F466" s="210">
        <f>F467</f>
        <v>0</v>
      </c>
      <c r="G466" s="210">
        <f>G467</f>
        <v>28250</v>
      </c>
      <c r="H466" s="210">
        <f>H467</f>
        <v>5566</v>
      </c>
      <c r="I466" s="210">
        <f>I467</f>
        <v>33816</v>
      </c>
    </row>
    <row r="467" spans="1:9" s="121" customFormat="1" ht="18.75">
      <c r="A467" s="114" t="s">
        <v>606</v>
      </c>
      <c r="B467" s="19" t="s">
        <v>603</v>
      </c>
      <c r="C467" s="19" t="s">
        <v>637</v>
      </c>
      <c r="D467" s="19" t="s">
        <v>607</v>
      </c>
      <c r="E467" s="210">
        <v>28250</v>
      </c>
      <c r="F467" s="210"/>
      <c r="G467" s="210">
        <f>E467+F467</f>
        <v>28250</v>
      </c>
      <c r="H467" s="210">
        <v>5566</v>
      </c>
      <c r="I467" s="210">
        <f>G467+H467</f>
        <v>33816</v>
      </c>
    </row>
    <row r="468" spans="1:9" s="121" customFormat="1" ht="18.75">
      <c r="A468" s="114" t="s">
        <v>638</v>
      </c>
      <c r="B468" s="19" t="s">
        <v>603</v>
      </c>
      <c r="C468" s="19" t="s">
        <v>639</v>
      </c>
      <c r="D468" s="19" t="s">
        <v>353</v>
      </c>
      <c r="E468" s="210">
        <f>E469+E470+E471</f>
        <v>10098.049</v>
      </c>
      <c r="F468" s="210">
        <f>F469+F470+F471</f>
        <v>0</v>
      </c>
      <c r="G468" s="210">
        <f>E468+F468</f>
        <v>10098.049</v>
      </c>
      <c r="H468" s="210">
        <f>H469+H470+H471</f>
        <v>0</v>
      </c>
      <c r="I468" s="210">
        <f>G468+H468</f>
        <v>10098.049</v>
      </c>
    </row>
    <row r="469" spans="1:9" s="121" customFormat="1" ht="93.75">
      <c r="A469" s="114" t="s">
        <v>256</v>
      </c>
      <c r="B469" s="19" t="s">
        <v>603</v>
      </c>
      <c r="C469" s="19" t="s">
        <v>639</v>
      </c>
      <c r="D469" s="19" t="s">
        <v>257</v>
      </c>
      <c r="E469" s="210">
        <v>9518.349</v>
      </c>
      <c r="F469" s="210"/>
      <c r="G469" s="210">
        <f>E469+F469</f>
        <v>9518.349</v>
      </c>
      <c r="H469" s="210"/>
      <c r="I469" s="210">
        <f>G469+H469</f>
        <v>9518.349</v>
      </c>
    </row>
    <row r="470" spans="1:9" s="121" customFormat="1" ht="37.5">
      <c r="A470" s="114" t="s">
        <v>260</v>
      </c>
      <c r="B470" s="19" t="s">
        <v>603</v>
      </c>
      <c r="C470" s="19" t="s">
        <v>639</v>
      </c>
      <c r="D470" s="19" t="s">
        <v>261</v>
      </c>
      <c r="E470" s="210">
        <v>576.6</v>
      </c>
      <c r="F470" s="210"/>
      <c r="G470" s="210">
        <f>E470+F470</f>
        <v>576.6</v>
      </c>
      <c r="H470" s="210"/>
      <c r="I470" s="210">
        <f>G470+H470</f>
        <v>576.6</v>
      </c>
    </row>
    <row r="471" spans="1:9" s="121" customFormat="1" ht="18.75">
      <c r="A471" s="114" t="s">
        <v>270</v>
      </c>
      <c r="B471" s="19" t="s">
        <v>603</v>
      </c>
      <c r="C471" s="19" t="s">
        <v>639</v>
      </c>
      <c r="D471" s="19" t="s">
        <v>271</v>
      </c>
      <c r="E471" s="209">
        <v>3.1</v>
      </c>
      <c r="F471" s="210"/>
      <c r="G471" s="209">
        <f>E471+F471</f>
        <v>3.1</v>
      </c>
      <c r="H471" s="210"/>
      <c r="I471" s="209">
        <f>G471+H471</f>
        <v>3.1</v>
      </c>
    </row>
    <row r="472" spans="1:9" s="121" customFormat="1" ht="56.25">
      <c r="A472" s="114" t="s">
        <v>640</v>
      </c>
      <c r="B472" s="19" t="s">
        <v>603</v>
      </c>
      <c r="C472" s="19" t="s">
        <v>641</v>
      </c>
      <c r="D472" s="19"/>
      <c r="E472" s="209">
        <f>E473</f>
        <v>653.2</v>
      </c>
      <c r="F472" s="210">
        <f>F473</f>
        <v>0</v>
      </c>
      <c r="G472" s="209">
        <f>G473</f>
        <v>653.2</v>
      </c>
      <c r="H472" s="210">
        <f>H473</f>
        <v>0</v>
      </c>
      <c r="I472" s="209">
        <f>I473</f>
        <v>653.2</v>
      </c>
    </row>
    <row r="473" spans="1:9" s="121" customFormat="1" ht="18.75">
      <c r="A473" s="114" t="s">
        <v>606</v>
      </c>
      <c r="B473" s="19" t="s">
        <v>603</v>
      </c>
      <c r="C473" s="19" t="s">
        <v>641</v>
      </c>
      <c r="D473" s="19" t="s">
        <v>607</v>
      </c>
      <c r="E473" s="210">
        <v>653.2</v>
      </c>
      <c r="F473" s="210"/>
      <c r="G473" s="210">
        <f>E473+F473</f>
        <v>653.2</v>
      </c>
      <c r="H473" s="210"/>
      <c r="I473" s="210">
        <f>G473+H473</f>
        <v>653.2</v>
      </c>
    </row>
    <row r="474" spans="1:9" s="121" customFormat="1" ht="56.25">
      <c r="A474" s="124" t="s">
        <v>330</v>
      </c>
      <c r="B474" s="161" t="s">
        <v>603</v>
      </c>
      <c r="C474" s="161" t="s">
        <v>331</v>
      </c>
      <c r="D474" s="161"/>
      <c r="E474" s="217">
        <f>E484+E475</f>
        <v>1406</v>
      </c>
      <c r="F474" s="216">
        <f>F475+F484</f>
        <v>700.365</v>
      </c>
      <c r="G474" s="217">
        <f>E474+F474</f>
        <v>2106.365</v>
      </c>
      <c r="H474" s="216">
        <f>H475+H484</f>
        <v>-400</v>
      </c>
      <c r="I474" s="217">
        <f>G474+H474</f>
        <v>1706.3649999999998</v>
      </c>
    </row>
    <row r="475" spans="1:9" s="121" customFormat="1" ht="58.5">
      <c r="A475" s="123" t="s">
        <v>642</v>
      </c>
      <c r="B475" s="161" t="s">
        <v>603</v>
      </c>
      <c r="C475" s="161" t="s">
        <v>643</v>
      </c>
      <c r="D475" s="161"/>
      <c r="E475" s="217">
        <f>E476+E478+E480+E482</f>
        <v>1406</v>
      </c>
      <c r="F475" s="217">
        <f>F476+F478+F480+F482</f>
        <v>0</v>
      </c>
      <c r="G475" s="217">
        <f>G476+G478</f>
        <v>0</v>
      </c>
      <c r="H475" s="217">
        <f>H476+H478+H480+H482</f>
        <v>-400</v>
      </c>
      <c r="I475" s="217">
        <f>I476+I478</f>
        <v>100</v>
      </c>
    </row>
    <row r="476" spans="1:9" s="121" customFormat="1" ht="56.25">
      <c r="A476" s="114" t="s">
        <v>644</v>
      </c>
      <c r="B476" s="19" t="s">
        <v>603</v>
      </c>
      <c r="C476" s="19" t="s">
        <v>645</v>
      </c>
      <c r="D476" s="19"/>
      <c r="E476" s="209">
        <f>E477</f>
        <v>0</v>
      </c>
      <c r="F476" s="210">
        <f>F477</f>
        <v>0</v>
      </c>
      <c r="G476" s="209">
        <f>G477</f>
        <v>0</v>
      </c>
      <c r="H476" s="210">
        <f>H477</f>
        <v>0</v>
      </c>
      <c r="I476" s="209">
        <f>I477</f>
        <v>0</v>
      </c>
    </row>
    <row r="477" spans="1:9" s="121" customFormat="1" ht="18.75">
      <c r="A477" s="114" t="s">
        <v>606</v>
      </c>
      <c r="B477" s="19" t="s">
        <v>603</v>
      </c>
      <c r="C477" s="19" t="s">
        <v>645</v>
      </c>
      <c r="D477" s="19" t="s">
        <v>607</v>
      </c>
      <c r="E477" s="209"/>
      <c r="F477" s="210"/>
      <c r="G477" s="209">
        <f>E477+F477</f>
        <v>0</v>
      </c>
      <c r="H477" s="210"/>
      <c r="I477" s="209">
        <f>G477+H477</f>
        <v>0</v>
      </c>
    </row>
    <row r="478" spans="1:9" s="121" customFormat="1" ht="37.5">
      <c r="A478" s="114" t="s">
        <v>646</v>
      </c>
      <c r="B478" s="19" t="s">
        <v>603</v>
      </c>
      <c r="C478" s="19" t="s">
        <v>647</v>
      </c>
      <c r="D478" s="19"/>
      <c r="E478" s="209">
        <f>E479</f>
        <v>0</v>
      </c>
      <c r="F478" s="210">
        <f>F479</f>
        <v>0</v>
      </c>
      <c r="G478" s="209">
        <f>G479</f>
        <v>0</v>
      </c>
      <c r="H478" s="210">
        <f>H479</f>
        <v>100</v>
      </c>
      <c r="I478" s="209">
        <f>I479</f>
        <v>100</v>
      </c>
    </row>
    <row r="479" spans="1:9" s="121" customFormat="1" ht="18.75">
      <c r="A479" s="114" t="s">
        <v>606</v>
      </c>
      <c r="B479" s="19" t="s">
        <v>603</v>
      </c>
      <c r="C479" s="19" t="s">
        <v>647</v>
      </c>
      <c r="D479" s="19" t="s">
        <v>607</v>
      </c>
      <c r="E479" s="209">
        <v>0</v>
      </c>
      <c r="F479" s="210"/>
      <c r="G479" s="209">
        <f aca="true" t="shared" si="37" ref="G479:G486">E479+F479</f>
        <v>0</v>
      </c>
      <c r="H479" s="210">
        <v>100</v>
      </c>
      <c r="I479" s="209">
        <f aca="true" t="shared" si="38" ref="I479:I486">G479+H479</f>
        <v>100</v>
      </c>
    </row>
    <row r="480" spans="1:9" s="121" customFormat="1" ht="37.5">
      <c r="A480" s="27" t="s">
        <v>823</v>
      </c>
      <c r="B480" s="19" t="s">
        <v>603</v>
      </c>
      <c r="C480" s="19" t="s">
        <v>824</v>
      </c>
      <c r="D480" s="19"/>
      <c r="E480" s="209">
        <f>E481</f>
        <v>856</v>
      </c>
      <c r="F480" s="210">
        <f>F481</f>
        <v>0</v>
      </c>
      <c r="G480" s="209">
        <f t="shared" si="37"/>
        <v>856</v>
      </c>
      <c r="H480" s="210">
        <f>H481</f>
        <v>-856</v>
      </c>
      <c r="I480" s="209">
        <f t="shared" si="38"/>
        <v>0</v>
      </c>
    </row>
    <row r="481" spans="1:9" s="121" customFormat="1" ht="18.75">
      <c r="A481" s="114" t="s">
        <v>606</v>
      </c>
      <c r="B481" s="19" t="s">
        <v>603</v>
      </c>
      <c r="C481" s="19" t="s">
        <v>824</v>
      </c>
      <c r="D481" s="19" t="s">
        <v>607</v>
      </c>
      <c r="E481" s="209">
        <v>856</v>
      </c>
      <c r="F481" s="210"/>
      <c r="G481" s="209">
        <f t="shared" si="37"/>
        <v>856</v>
      </c>
      <c r="H481" s="210">
        <f>-356-100-400</f>
        <v>-856</v>
      </c>
      <c r="I481" s="209">
        <f t="shared" si="38"/>
        <v>0</v>
      </c>
    </row>
    <row r="482" spans="1:9" s="121" customFormat="1" ht="37.5">
      <c r="A482" s="27" t="s">
        <v>825</v>
      </c>
      <c r="B482" s="19" t="s">
        <v>603</v>
      </c>
      <c r="C482" s="19" t="s">
        <v>826</v>
      </c>
      <c r="D482" s="19"/>
      <c r="E482" s="209">
        <f>E483</f>
        <v>550</v>
      </c>
      <c r="F482" s="210">
        <f>F483</f>
        <v>0</v>
      </c>
      <c r="G482" s="209">
        <f t="shared" si="37"/>
        <v>550</v>
      </c>
      <c r="H482" s="210">
        <f>H483</f>
        <v>356</v>
      </c>
      <c r="I482" s="209">
        <f t="shared" si="38"/>
        <v>906</v>
      </c>
    </row>
    <row r="483" spans="1:9" s="121" customFormat="1" ht="18.75">
      <c r="A483" s="114" t="s">
        <v>606</v>
      </c>
      <c r="B483" s="19" t="s">
        <v>603</v>
      </c>
      <c r="C483" s="19" t="s">
        <v>827</v>
      </c>
      <c r="D483" s="19" t="s">
        <v>607</v>
      </c>
      <c r="E483" s="209">
        <v>550</v>
      </c>
      <c r="F483" s="210"/>
      <c r="G483" s="209">
        <f t="shared" si="37"/>
        <v>550</v>
      </c>
      <c r="H483" s="210">
        <v>356</v>
      </c>
      <c r="I483" s="209">
        <f t="shared" si="38"/>
        <v>906</v>
      </c>
    </row>
    <row r="484" spans="1:9" s="121" customFormat="1" ht="39">
      <c r="A484" s="123" t="s">
        <v>648</v>
      </c>
      <c r="B484" s="161" t="s">
        <v>603</v>
      </c>
      <c r="C484" s="161" t="s">
        <v>649</v>
      </c>
      <c r="D484" s="161"/>
      <c r="E484" s="217">
        <f>E485</f>
        <v>0</v>
      </c>
      <c r="F484" s="216">
        <f>F485</f>
        <v>700.365</v>
      </c>
      <c r="G484" s="217">
        <f t="shared" si="37"/>
        <v>700.365</v>
      </c>
      <c r="H484" s="216">
        <f>H485</f>
        <v>0</v>
      </c>
      <c r="I484" s="217">
        <f t="shared" si="38"/>
        <v>700.365</v>
      </c>
    </row>
    <row r="485" spans="1:9" s="121" customFormat="1" ht="18.75">
      <c r="A485" s="114" t="s">
        <v>650</v>
      </c>
      <c r="B485" s="19" t="s">
        <v>603</v>
      </c>
      <c r="C485" s="19" t="s">
        <v>651</v>
      </c>
      <c r="D485" s="19"/>
      <c r="E485" s="209">
        <f>E486</f>
        <v>0</v>
      </c>
      <c r="F485" s="210">
        <f>F486</f>
        <v>700.365</v>
      </c>
      <c r="G485" s="209">
        <f t="shared" si="37"/>
        <v>700.365</v>
      </c>
      <c r="H485" s="210">
        <f>H486</f>
        <v>0</v>
      </c>
      <c r="I485" s="209">
        <f t="shared" si="38"/>
        <v>700.365</v>
      </c>
    </row>
    <row r="486" spans="1:9" s="121" customFormat="1" ht="18.75">
      <c r="A486" s="114" t="s">
        <v>606</v>
      </c>
      <c r="B486" s="19" t="s">
        <v>603</v>
      </c>
      <c r="C486" s="19" t="s">
        <v>651</v>
      </c>
      <c r="D486" s="19" t="s">
        <v>607</v>
      </c>
      <c r="E486" s="209"/>
      <c r="F486" s="210">
        <v>700.365</v>
      </c>
      <c r="G486" s="209">
        <f t="shared" si="37"/>
        <v>700.365</v>
      </c>
      <c r="H486" s="210"/>
      <c r="I486" s="209">
        <f t="shared" si="38"/>
        <v>700.365</v>
      </c>
    </row>
    <row r="487" spans="1:9" s="121" customFormat="1" ht="37.5">
      <c r="A487" s="124" t="s">
        <v>336</v>
      </c>
      <c r="B487" s="161" t="s">
        <v>603</v>
      </c>
      <c r="C487" s="161" t="s">
        <v>337</v>
      </c>
      <c r="D487" s="161"/>
      <c r="E487" s="217">
        <f aca="true" t="shared" si="39" ref="E487:I489">E488</f>
        <v>0</v>
      </c>
      <c r="F487" s="217">
        <f t="shared" si="39"/>
        <v>0</v>
      </c>
      <c r="G487" s="217">
        <f t="shared" si="39"/>
        <v>0</v>
      </c>
      <c r="H487" s="217">
        <f t="shared" si="39"/>
        <v>0</v>
      </c>
      <c r="I487" s="217">
        <f t="shared" si="39"/>
        <v>0</v>
      </c>
    </row>
    <row r="488" spans="1:9" s="121" customFormat="1" ht="39">
      <c r="A488" s="123" t="s">
        <v>654</v>
      </c>
      <c r="B488" s="160">
        <v>992</v>
      </c>
      <c r="C488" s="160" t="s">
        <v>655</v>
      </c>
      <c r="D488" s="160"/>
      <c r="E488" s="217">
        <f t="shared" si="39"/>
        <v>0</v>
      </c>
      <c r="F488" s="217">
        <f t="shared" si="39"/>
        <v>0</v>
      </c>
      <c r="G488" s="217">
        <f t="shared" si="39"/>
        <v>0</v>
      </c>
      <c r="H488" s="217">
        <f t="shared" si="39"/>
        <v>0</v>
      </c>
      <c r="I488" s="217">
        <f t="shared" si="39"/>
        <v>0</v>
      </c>
    </row>
    <row r="489" spans="1:9" s="121" customFormat="1" ht="75">
      <c r="A489" s="114" t="s">
        <v>656</v>
      </c>
      <c r="B489" s="25">
        <v>992</v>
      </c>
      <c r="C489" s="25" t="s">
        <v>657</v>
      </c>
      <c r="D489" s="25"/>
      <c r="E489" s="209">
        <f t="shared" si="39"/>
        <v>0</v>
      </c>
      <c r="F489" s="209">
        <f t="shared" si="39"/>
        <v>0</v>
      </c>
      <c r="G489" s="209">
        <f t="shared" si="39"/>
        <v>0</v>
      </c>
      <c r="H489" s="209">
        <f t="shared" si="39"/>
        <v>0</v>
      </c>
      <c r="I489" s="209">
        <f t="shared" si="39"/>
        <v>0</v>
      </c>
    </row>
    <row r="490" spans="1:9" s="121" customFormat="1" ht="18.75">
      <c r="A490" s="114" t="s">
        <v>606</v>
      </c>
      <c r="B490" s="25">
        <v>992</v>
      </c>
      <c r="C490" s="25" t="s">
        <v>657</v>
      </c>
      <c r="D490" s="25">
        <v>500</v>
      </c>
      <c r="E490" s="209"/>
      <c r="F490" s="209"/>
      <c r="G490" s="209">
        <f>E490+F490</f>
        <v>0</v>
      </c>
      <c r="H490" s="209"/>
      <c r="I490" s="209">
        <f>G490+H490</f>
        <v>0</v>
      </c>
    </row>
    <row r="491" spans="1:9" s="121" customFormat="1" ht="18.75">
      <c r="A491" s="114" t="s">
        <v>252</v>
      </c>
      <c r="B491" s="161" t="s">
        <v>603</v>
      </c>
      <c r="C491" s="161" t="s">
        <v>352</v>
      </c>
      <c r="D491" s="161" t="s">
        <v>353</v>
      </c>
      <c r="E491" s="216">
        <f>E492</f>
        <v>1446.714</v>
      </c>
      <c r="F491" s="216">
        <f>F492</f>
        <v>-4.966000000000003</v>
      </c>
      <c r="G491" s="216">
        <f>E491+F491</f>
        <v>1441.748</v>
      </c>
      <c r="H491" s="216">
        <f>H492</f>
        <v>-1.678</v>
      </c>
      <c r="I491" s="216">
        <f>G491+H491</f>
        <v>1440.07</v>
      </c>
    </row>
    <row r="492" spans="1:9" s="121" customFormat="1" ht="18.75">
      <c r="A492" s="114" t="s">
        <v>354</v>
      </c>
      <c r="B492" s="161" t="s">
        <v>603</v>
      </c>
      <c r="C492" s="161" t="s">
        <v>253</v>
      </c>
      <c r="D492" s="161"/>
      <c r="E492" s="216">
        <f>E493+E497+E499+E495+E501+E509+E505+E507+E511+E503</f>
        <v>1446.714</v>
      </c>
      <c r="F492" s="216">
        <f>F493+F497+F499+F495+F501+F509+F505+F507+F511+F503</f>
        <v>-4.966000000000003</v>
      </c>
      <c r="G492" s="216">
        <f>E492+F492</f>
        <v>1441.748</v>
      </c>
      <c r="H492" s="216">
        <f>H493+H497+H499+H495+H501+H509+H505+H507+H511+H503</f>
        <v>-1.678</v>
      </c>
      <c r="I492" s="216">
        <f>G492+H492</f>
        <v>1440.07</v>
      </c>
    </row>
    <row r="493" spans="1:9" s="121" customFormat="1" ht="56.25">
      <c r="A493" s="114" t="s">
        <v>658</v>
      </c>
      <c r="B493" s="19" t="s">
        <v>603</v>
      </c>
      <c r="C493" s="19" t="s">
        <v>659</v>
      </c>
      <c r="D493" s="19" t="s">
        <v>353</v>
      </c>
      <c r="E493" s="210">
        <f>E494</f>
        <v>1158.3</v>
      </c>
      <c r="F493" s="210">
        <f>F494</f>
        <v>0.03</v>
      </c>
      <c r="G493" s="210">
        <f>G494</f>
        <v>1158.33</v>
      </c>
      <c r="H493" s="210">
        <f>H494</f>
        <v>0</v>
      </c>
      <c r="I493" s="210">
        <f>I494</f>
        <v>1158.33</v>
      </c>
    </row>
    <row r="494" spans="1:9" s="121" customFormat="1" ht="18.75">
      <c r="A494" s="114" t="s">
        <v>606</v>
      </c>
      <c r="B494" s="19" t="s">
        <v>603</v>
      </c>
      <c r="C494" s="19" t="s">
        <v>659</v>
      </c>
      <c r="D494" s="19" t="s">
        <v>607</v>
      </c>
      <c r="E494" s="210">
        <v>1158.3</v>
      </c>
      <c r="F494" s="210">
        <v>0.03</v>
      </c>
      <c r="G494" s="210">
        <f>E494+F494</f>
        <v>1158.33</v>
      </c>
      <c r="H494" s="210"/>
      <c r="I494" s="210">
        <f>G494+H494</f>
        <v>1158.33</v>
      </c>
    </row>
    <row r="495" spans="1:9" s="121" customFormat="1" ht="75">
      <c r="A495" s="114" t="s">
        <v>660</v>
      </c>
      <c r="B495" s="19" t="s">
        <v>603</v>
      </c>
      <c r="C495" s="19" t="s">
        <v>661</v>
      </c>
      <c r="D495" s="19"/>
      <c r="E495" s="210">
        <f>E496</f>
        <v>81.914</v>
      </c>
      <c r="F495" s="210">
        <f>F496</f>
        <v>-0.014</v>
      </c>
      <c r="G495" s="210">
        <f>G496</f>
        <v>81.9</v>
      </c>
      <c r="H495" s="210">
        <f>H496</f>
        <v>0</v>
      </c>
      <c r="I495" s="210">
        <f>I496</f>
        <v>81.9</v>
      </c>
    </row>
    <row r="496" spans="1:9" s="121" customFormat="1" ht="18.75">
      <c r="A496" s="114" t="s">
        <v>606</v>
      </c>
      <c r="B496" s="19" t="s">
        <v>603</v>
      </c>
      <c r="C496" s="19" t="s">
        <v>661</v>
      </c>
      <c r="D496" s="19" t="s">
        <v>607</v>
      </c>
      <c r="E496" s="210">
        <v>81.914</v>
      </c>
      <c r="F496" s="210">
        <v>-0.014</v>
      </c>
      <c r="G496" s="210">
        <f>E496+F496</f>
        <v>81.9</v>
      </c>
      <c r="H496" s="210"/>
      <c r="I496" s="210">
        <f>G496+H496</f>
        <v>81.9</v>
      </c>
    </row>
    <row r="497" spans="1:9" s="121" customFormat="1" ht="131.25">
      <c r="A497" s="125" t="s">
        <v>662</v>
      </c>
      <c r="B497" s="19" t="s">
        <v>603</v>
      </c>
      <c r="C497" s="19" t="s">
        <v>663</v>
      </c>
      <c r="D497" s="19"/>
      <c r="E497" s="210">
        <f>E498</f>
        <v>4.5</v>
      </c>
      <c r="F497" s="210">
        <f>F498</f>
        <v>0</v>
      </c>
      <c r="G497" s="210">
        <f>G498</f>
        <v>4.5</v>
      </c>
      <c r="H497" s="210">
        <f>H498</f>
        <v>0</v>
      </c>
      <c r="I497" s="210">
        <f>I498</f>
        <v>4.5</v>
      </c>
    </row>
    <row r="498" spans="1:9" s="121" customFormat="1" ht="37.5">
      <c r="A498" s="114" t="s">
        <v>260</v>
      </c>
      <c r="B498" s="19" t="s">
        <v>603</v>
      </c>
      <c r="C498" s="19" t="s">
        <v>663</v>
      </c>
      <c r="D498" s="19" t="s">
        <v>261</v>
      </c>
      <c r="E498" s="210">
        <v>4.5</v>
      </c>
      <c r="F498" s="210"/>
      <c r="G498" s="210">
        <f>E498+F498</f>
        <v>4.5</v>
      </c>
      <c r="H498" s="210"/>
      <c r="I498" s="210">
        <f>G498+H498</f>
        <v>4.5</v>
      </c>
    </row>
    <row r="499" spans="1:9" s="121" customFormat="1" ht="262.5">
      <c r="A499" s="125" t="s">
        <v>664</v>
      </c>
      <c r="B499" s="19" t="s">
        <v>603</v>
      </c>
      <c r="C499" s="19" t="s">
        <v>665</v>
      </c>
      <c r="D499" s="19"/>
      <c r="E499" s="210">
        <f>E500</f>
        <v>4.5</v>
      </c>
      <c r="F499" s="210">
        <f>F500</f>
        <v>0</v>
      </c>
      <c r="G499" s="210">
        <f>G500</f>
        <v>4.5</v>
      </c>
      <c r="H499" s="210">
        <f>H500</f>
        <v>0</v>
      </c>
      <c r="I499" s="210">
        <f>I500</f>
        <v>4.5</v>
      </c>
    </row>
    <row r="500" spans="1:9" s="121" customFormat="1" ht="37.5">
      <c r="A500" s="114" t="s">
        <v>260</v>
      </c>
      <c r="B500" s="19" t="s">
        <v>603</v>
      </c>
      <c r="C500" s="19" t="s">
        <v>665</v>
      </c>
      <c r="D500" s="19" t="s">
        <v>261</v>
      </c>
      <c r="E500" s="210">
        <v>4.5</v>
      </c>
      <c r="F500" s="209"/>
      <c r="G500" s="210">
        <f>E500+F500</f>
        <v>4.5</v>
      </c>
      <c r="H500" s="209"/>
      <c r="I500" s="210">
        <f aca="true" t="shared" si="40" ref="I500:I512">G500+H500</f>
        <v>4.5</v>
      </c>
    </row>
    <row r="501" spans="1:9" s="121" customFormat="1" ht="187.5">
      <c r="A501" s="114" t="s">
        <v>666</v>
      </c>
      <c r="B501" s="19" t="s">
        <v>603</v>
      </c>
      <c r="C501" s="19" t="s">
        <v>667</v>
      </c>
      <c r="D501" s="117"/>
      <c r="E501" s="210">
        <f>E502</f>
        <v>60.845</v>
      </c>
      <c r="F501" s="209">
        <f>F502</f>
        <v>-60.845</v>
      </c>
      <c r="G501" s="210">
        <f aca="true" t="shared" si="41" ref="G501:G510">E501+F501</f>
        <v>0</v>
      </c>
      <c r="H501" s="209">
        <f>H502</f>
        <v>0</v>
      </c>
      <c r="I501" s="210">
        <f t="shared" si="40"/>
        <v>0</v>
      </c>
    </row>
    <row r="502" spans="1:9" s="121" customFormat="1" ht="18.75">
      <c r="A502" s="114" t="s">
        <v>606</v>
      </c>
      <c r="B502" s="25">
        <v>992</v>
      </c>
      <c r="C502" s="25" t="s">
        <v>667</v>
      </c>
      <c r="D502" s="33">
        <v>500</v>
      </c>
      <c r="E502" s="209">
        <v>60.845</v>
      </c>
      <c r="F502" s="209">
        <v>-60.845</v>
      </c>
      <c r="G502" s="209">
        <f t="shared" si="41"/>
        <v>0</v>
      </c>
      <c r="H502" s="209"/>
      <c r="I502" s="209">
        <f t="shared" si="40"/>
        <v>0</v>
      </c>
    </row>
    <row r="503" spans="1:9" s="121" customFormat="1" ht="225">
      <c r="A503" s="114" t="s">
        <v>781</v>
      </c>
      <c r="B503" s="21" t="s">
        <v>603</v>
      </c>
      <c r="C503" s="21" t="s">
        <v>362</v>
      </c>
      <c r="D503" s="21"/>
      <c r="E503" s="209">
        <f>E504</f>
        <v>4.99</v>
      </c>
      <c r="F503" s="209">
        <f>F504</f>
        <v>-4.99</v>
      </c>
      <c r="G503" s="209">
        <f>E503+F503</f>
        <v>0</v>
      </c>
      <c r="H503" s="209">
        <f>H504</f>
        <v>0</v>
      </c>
      <c r="I503" s="209">
        <f t="shared" si="40"/>
        <v>0</v>
      </c>
    </row>
    <row r="504" spans="1:9" s="121" customFormat="1" ht="37.5">
      <c r="A504" s="114" t="s">
        <v>260</v>
      </c>
      <c r="B504" s="21" t="s">
        <v>603</v>
      </c>
      <c r="C504" s="21" t="s">
        <v>362</v>
      </c>
      <c r="D504" s="21" t="s">
        <v>261</v>
      </c>
      <c r="E504" s="209">
        <v>4.99</v>
      </c>
      <c r="F504" s="209">
        <v>-4.99</v>
      </c>
      <c r="G504" s="209">
        <f>E504+F504</f>
        <v>0</v>
      </c>
      <c r="H504" s="209"/>
      <c r="I504" s="209">
        <f t="shared" si="40"/>
        <v>0</v>
      </c>
    </row>
    <row r="505" spans="1:9" s="121" customFormat="1" ht="225">
      <c r="A505" s="237" t="s">
        <v>849</v>
      </c>
      <c r="B505" s="25">
        <v>992</v>
      </c>
      <c r="C505" s="25" t="s">
        <v>668</v>
      </c>
      <c r="D505" s="33"/>
      <c r="E505" s="209">
        <f>E506</f>
        <v>60.845</v>
      </c>
      <c r="F505" s="209">
        <f>F506</f>
        <v>60.855</v>
      </c>
      <c r="G505" s="209">
        <f t="shared" si="41"/>
        <v>121.69999999999999</v>
      </c>
      <c r="H505" s="209">
        <f>H506</f>
        <v>-1.14</v>
      </c>
      <c r="I505" s="209">
        <f t="shared" si="40"/>
        <v>120.55999999999999</v>
      </c>
    </row>
    <row r="506" spans="1:9" s="121" customFormat="1" ht="18.75">
      <c r="A506" s="114" t="s">
        <v>606</v>
      </c>
      <c r="B506" s="25">
        <v>992</v>
      </c>
      <c r="C506" s="25" t="s">
        <v>668</v>
      </c>
      <c r="D506" s="33">
        <v>500</v>
      </c>
      <c r="E506" s="209">
        <v>60.845</v>
      </c>
      <c r="F506" s="209">
        <f>60.845+0.01</f>
        <v>60.855</v>
      </c>
      <c r="G506" s="209">
        <f t="shared" si="41"/>
        <v>121.69999999999999</v>
      </c>
      <c r="H506" s="218">
        <v>-1.14</v>
      </c>
      <c r="I506" s="209">
        <f t="shared" si="40"/>
        <v>120.55999999999999</v>
      </c>
    </row>
    <row r="507" spans="1:9" s="121" customFormat="1" ht="112.5">
      <c r="A507" s="237" t="s">
        <v>850</v>
      </c>
      <c r="B507" s="19" t="s">
        <v>603</v>
      </c>
      <c r="C507" s="19" t="s">
        <v>363</v>
      </c>
      <c r="D507" s="19"/>
      <c r="E507" s="209">
        <f>E508</f>
        <v>4.99</v>
      </c>
      <c r="F507" s="209">
        <f>F508</f>
        <v>0.01</v>
      </c>
      <c r="G507" s="209">
        <f>E507+F507</f>
        <v>5</v>
      </c>
      <c r="H507" s="209">
        <f>H508</f>
        <v>0</v>
      </c>
      <c r="I507" s="209">
        <f t="shared" si="40"/>
        <v>5</v>
      </c>
    </row>
    <row r="508" spans="1:9" s="121" customFormat="1" ht="37.5">
      <c r="A508" s="114" t="s">
        <v>260</v>
      </c>
      <c r="B508" s="19" t="s">
        <v>603</v>
      </c>
      <c r="C508" s="19" t="s">
        <v>363</v>
      </c>
      <c r="D508" s="19" t="s">
        <v>261</v>
      </c>
      <c r="E508" s="209">
        <v>4.99</v>
      </c>
      <c r="F508" s="209">
        <v>0.01</v>
      </c>
      <c r="G508" s="209">
        <f>E508+F508</f>
        <v>5</v>
      </c>
      <c r="H508" s="209"/>
      <c r="I508" s="209">
        <f t="shared" si="40"/>
        <v>5</v>
      </c>
    </row>
    <row r="509" spans="1:11" s="121" customFormat="1" ht="168.75">
      <c r="A509" s="114" t="s">
        <v>669</v>
      </c>
      <c r="B509" s="19" t="s">
        <v>603</v>
      </c>
      <c r="C509" s="19" t="s">
        <v>365</v>
      </c>
      <c r="D509" s="117"/>
      <c r="E509" s="210">
        <f>E510</f>
        <v>60.84</v>
      </c>
      <c r="F509" s="209">
        <f>F510</f>
        <v>-0.022</v>
      </c>
      <c r="G509" s="210">
        <f t="shared" si="41"/>
        <v>60.818000000000005</v>
      </c>
      <c r="H509" s="209">
        <f>H510</f>
        <v>-0.538</v>
      </c>
      <c r="I509" s="210">
        <f t="shared" si="40"/>
        <v>60.28000000000001</v>
      </c>
      <c r="K509" s="129"/>
    </row>
    <row r="510" spans="1:11" s="121" customFormat="1" ht="18.75">
      <c r="A510" s="114" t="s">
        <v>606</v>
      </c>
      <c r="B510" s="25">
        <v>992</v>
      </c>
      <c r="C510" s="25" t="s">
        <v>365</v>
      </c>
      <c r="D510" s="33">
        <v>500</v>
      </c>
      <c r="E510" s="209">
        <v>60.84</v>
      </c>
      <c r="F510" s="209">
        <v>-0.022</v>
      </c>
      <c r="G510" s="209">
        <f t="shared" si="41"/>
        <v>60.818000000000005</v>
      </c>
      <c r="H510" s="218">
        <v>-0.538</v>
      </c>
      <c r="I510" s="209">
        <f t="shared" si="40"/>
        <v>60.28000000000001</v>
      </c>
      <c r="K510" s="129"/>
    </row>
    <row r="511" spans="1:9" s="121" customFormat="1" ht="225">
      <c r="A511" s="114" t="s">
        <v>366</v>
      </c>
      <c r="B511" s="19" t="s">
        <v>603</v>
      </c>
      <c r="C511" s="19" t="s">
        <v>367</v>
      </c>
      <c r="D511" s="19" t="s">
        <v>353</v>
      </c>
      <c r="E511" s="209">
        <f>E512</f>
        <v>4.99</v>
      </c>
      <c r="F511" s="209">
        <f>F512</f>
        <v>0.01</v>
      </c>
      <c r="G511" s="209">
        <f>E511+F511</f>
        <v>5</v>
      </c>
      <c r="H511" s="209">
        <f>H512</f>
        <v>0</v>
      </c>
      <c r="I511" s="209">
        <f t="shared" si="40"/>
        <v>5</v>
      </c>
    </row>
    <row r="512" spans="1:9" s="121" customFormat="1" ht="37.5">
      <c r="A512" s="114" t="s">
        <v>260</v>
      </c>
      <c r="B512" s="19" t="s">
        <v>603</v>
      </c>
      <c r="C512" s="19" t="s">
        <v>367</v>
      </c>
      <c r="D512" s="19" t="s">
        <v>261</v>
      </c>
      <c r="E512" s="209">
        <v>4.99</v>
      </c>
      <c r="F512" s="209">
        <v>0.01</v>
      </c>
      <c r="G512" s="209">
        <f>E512+F512</f>
        <v>5</v>
      </c>
      <c r="H512" s="209"/>
      <c r="I512" s="209">
        <f t="shared" si="40"/>
        <v>5</v>
      </c>
    </row>
    <row r="513" spans="1:9" s="121" customFormat="1" ht="15.75">
      <c r="A513" s="34"/>
      <c r="B513" s="35"/>
      <c r="C513" s="35"/>
      <c r="D513" s="35"/>
      <c r="E513" s="212"/>
      <c r="F513" s="213"/>
      <c r="G513" s="212"/>
      <c r="H513" s="213"/>
      <c r="I513" s="212"/>
    </row>
    <row r="514" spans="1:9" s="121" customFormat="1" ht="15.75">
      <c r="A514" s="34"/>
      <c r="B514" s="35"/>
      <c r="C514" s="35"/>
      <c r="D514" s="35"/>
      <c r="E514" s="212"/>
      <c r="F514" s="213"/>
      <c r="G514" s="212"/>
      <c r="H514" s="213"/>
      <c r="I514" s="212"/>
    </row>
    <row r="515" spans="1:9" s="121" customFormat="1" ht="15.75">
      <c r="A515" s="34"/>
      <c r="B515" s="35"/>
      <c r="C515" s="35"/>
      <c r="D515" s="35"/>
      <c r="E515" s="212"/>
      <c r="F515" s="213"/>
      <c r="G515" s="212"/>
      <c r="H515" s="213"/>
      <c r="I515" s="212"/>
    </row>
    <row r="516" spans="1:9" s="121" customFormat="1" ht="15.75">
      <c r="A516" s="34"/>
      <c r="B516" s="35"/>
      <c r="C516" s="35"/>
      <c r="D516" s="35"/>
      <c r="E516" s="212"/>
      <c r="F516" s="213"/>
      <c r="G516" s="212"/>
      <c r="H516" s="213"/>
      <c r="I516" s="212"/>
    </row>
    <row r="517" spans="1:9" s="121" customFormat="1" ht="15.75">
      <c r="A517" s="34"/>
      <c r="B517" s="35"/>
      <c r="C517" s="35"/>
      <c r="D517" s="35"/>
      <c r="E517" s="212"/>
      <c r="F517" s="213"/>
      <c r="G517" s="212"/>
      <c r="H517" s="213"/>
      <c r="I517" s="212"/>
    </row>
    <row r="518" spans="1:9" s="121" customFormat="1" ht="15.75">
      <c r="A518" s="34"/>
      <c r="B518" s="35"/>
      <c r="C518" s="35"/>
      <c r="D518" s="35"/>
      <c r="E518" s="212"/>
      <c r="F518" s="213"/>
      <c r="G518" s="212"/>
      <c r="H518" s="213"/>
      <c r="I518" s="212"/>
    </row>
    <row r="519" spans="1:9" s="121" customFormat="1" ht="15.75">
      <c r="A519" s="34"/>
      <c r="B519" s="35"/>
      <c r="C519" s="35"/>
      <c r="D519" s="35"/>
      <c r="E519" s="212"/>
      <c r="F519" s="213"/>
      <c r="G519" s="212"/>
      <c r="H519" s="213"/>
      <c r="I519" s="212"/>
    </row>
    <row r="520" spans="1:9" s="121" customFormat="1" ht="15.75">
      <c r="A520" s="34"/>
      <c r="B520" s="35"/>
      <c r="C520" s="35"/>
      <c r="D520" s="35"/>
      <c r="E520" s="212"/>
      <c r="F520" s="213"/>
      <c r="G520" s="212"/>
      <c r="H520" s="213"/>
      <c r="I520" s="212"/>
    </row>
    <row r="521" spans="1:9" s="121" customFormat="1" ht="15.75">
      <c r="A521" s="34"/>
      <c r="B521" s="35"/>
      <c r="C521" s="35"/>
      <c r="D521" s="35"/>
      <c r="E521" s="212"/>
      <c r="F521" s="213"/>
      <c r="G521" s="212"/>
      <c r="H521" s="213"/>
      <c r="I521" s="212"/>
    </row>
    <row r="522" spans="1:9" s="121" customFormat="1" ht="15.75">
      <c r="A522" s="34"/>
      <c r="B522" s="35"/>
      <c r="C522" s="35"/>
      <c r="D522" s="35"/>
      <c r="E522" s="212"/>
      <c r="F522" s="213"/>
      <c r="G522" s="212"/>
      <c r="H522" s="213"/>
      <c r="I522" s="212"/>
    </row>
    <row r="523" spans="1:9" s="121" customFormat="1" ht="15.75">
      <c r="A523" s="34"/>
      <c r="B523" s="35"/>
      <c r="C523" s="35"/>
      <c r="D523" s="35"/>
      <c r="E523" s="212"/>
      <c r="F523" s="213"/>
      <c r="G523" s="212"/>
      <c r="H523" s="213"/>
      <c r="I523" s="212"/>
    </row>
    <row r="524" spans="1:9" s="121" customFormat="1" ht="15.75">
      <c r="A524" s="34"/>
      <c r="B524" s="35"/>
      <c r="C524" s="35"/>
      <c r="D524" s="35"/>
      <c r="E524" s="212"/>
      <c r="F524" s="213"/>
      <c r="G524" s="212"/>
      <c r="H524" s="213"/>
      <c r="I524" s="212"/>
    </row>
    <row r="525" spans="1:9" s="121" customFormat="1" ht="15.75">
      <c r="A525" s="34"/>
      <c r="B525" s="35"/>
      <c r="C525" s="35"/>
      <c r="D525" s="35"/>
      <c r="E525" s="212"/>
      <c r="F525" s="213"/>
      <c r="G525" s="212"/>
      <c r="H525" s="213"/>
      <c r="I525" s="212"/>
    </row>
    <row r="526" spans="1:9" s="121" customFormat="1" ht="15.75">
      <c r="A526" s="34"/>
      <c r="B526" s="35"/>
      <c r="C526" s="35"/>
      <c r="D526" s="35"/>
      <c r="E526" s="212"/>
      <c r="F526" s="213"/>
      <c r="G526" s="212"/>
      <c r="H526" s="213"/>
      <c r="I526" s="212"/>
    </row>
    <row r="527" spans="1:9" s="121" customFormat="1" ht="15.75">
      <c r="A527" s="34"/>
      <c r="B527" s="35"/>
      <c r="C527" s="35"/>
      <c r="D527" s="35"/>
      <c r="E527" s="212"/>
      <c r="F527" s="213"/>
      <c r="G527" s="212"/>
      <c r="H527" s="213"/>
      <c r="I527" s="212"/>
    </row>
    <row r="528" spans="1:9" s="121" customFormat="1" ht="15.75">
      <c r="A528" s="34"/>
      <c r="B528" s="35"/>
      <c r="C528" s="35"/>
      <c r="D528" s="35"/>
      <c r="E528" s="212"/>
      <c r="F528" s="213"/>
      <c r="G528" s="212"/>
      <c r="H528" s="213"/>
      <c r="I528" s="212"/>
    </row>
    <row r="529" spans="1:9" s="121" customFormat="1" ht="15.75">
      <c r="A529" s="34"/>
      <c r="B529" s="35"/>
      <c r="C529" s="35"/>
      <c r="D529" s="35"/>
      <c r="E529" s="212"/>
      <c r="F529" s="213"/>
      <c r="G529" s="212"/>
      <c r="H529" s="213"/>
      <c r="I529" s="212"/>
    </row>
    <row r="530" spans="1:9" s="121" customFormat="1" ht="15.75">
      <c r="A530" s="34"/>
      <c r="B530" s="35"/>
      <c r="C530" s="35"/>
      <c r="D530" s="35"/>
      <c r="E530" s="212"/>
      <c r="F530" s="213"/>
      <c r="G530" s="212"/>
      <c r="H530" s="213"/>
      <c r="I530" s="212"/>
    </row>
    <row r="531" spans="1:9" s="121" customFormat="1" ht="15.75">
      <c r="A531" s="34"/>
      <c r="B531" s="35"/>
      <c r="C531" s="35"/>
      <c r="D531" s="35"/>
      <c r="E531" s="212"/>
      <c r="F531" s="213"/>
      <c r="G531" s="212"/>
      <c r="H531" s="213"/>
      <c r="I531" s="212"/>
    </row>
    <row r="532" spans="1:9" s="121" customFormat="1" ht="15.75">
      <c r="A532" s="34"/>
      <c r="B532" s="35"/>
      <c r="C532" s="35"/>
      <c r="D532" s="35"/>
      <c r="E532" s="212"/>
      <c r="F532" s="213"/>
      <c r="G532" s="212"/>
      <c r="H532" s="213"/>
      <c r="I532" s="212"/>
    </row>
    <row r="533" spans="1:9" s="121" customFormat="1" ht="15.75">
      <c r="A533" s="34"/>
      <c r="B533" s="35"/>
      <c r="C533" s="35"/>
      <c r="D533" s="35"/>
      <c r="E533" s="212"/>
      <c r="F533" s="213"/>
      <c r="G533" s="212"/>
      <c r="H533" s="213"/>
      <c r="I533" s="212"/>
    </row>
    <row r="534" spans="1:9" s="121" customFormat="1" ht="15.75">
      <c r="A534" s="34"/>
      <c r="B534" s="35"/>
      <c r="C534" s="35"/>
      <c r="D534" s="35"/>
      <c r="E534" s="212"/>
      <c r="F534" s="213"/>
      <c r="G534" s="212"/>
      <c r="H534" s="213"/>
      <c r="I534" s="212"/>
    </row>
    <row r="535" spans="1:9" s="121" customFormat="1" ht="15.75">
      <c r="A535" s="34"/>
      <c r="B535" s="35"/>
      <c r="C535" s="35"/>
      <c r="D535" s="35"/>
      <c r="E535" s="212"/>
      <c r="F535" s="213"/>
      <c r="G535" s="212"/>
      <c r="H535" s="213"/>
      <c r="I535" s="212"/>
    </row>
    <row r="536" spans="1:9" s="121" customFormat="1" ht="15.75">
      <c r="A536" s="34"/>
      <c r="B536" s="35"/>
      <c r="C536" s="35"/>
      <c r="D536" s="35"/>
      <c r="E536" s="212"/>
      <c r="F536" s="213"/>
      <c r="G536" s="212"/>
      <c r="H536" s="213"/>
      <c r="I536" s="212"/>
    </row>
    <row r="537" spans="1:9" s="121" customFormat="1" ht="15.75">
      <c r="A537" s="34"/>
      <c r="B537" s="35"/>
      <c r="C537" s="35"/>
      <c r="D537" s="35"/>
      <c r="E537" s="212"/>
      <c r="F537" s="213"/>
      <c r="G537" s="212"/>
      <c r="H537" s="213"/>
      <c r="I537" s="212"/>
    </row>
    <row r="538" spans="1:9" s="121" customFormat="1" ht="15.75">
      <c r="A538" s="34"/>
      <c r="B538" s="35"/>
      <c r="C538" s="35"/>
      <c r="D538" s="35"/>
      <c r="E538" s="212"/>
      <c r="F538" s="213"/>
      <c r="G538" s="212"/>
      <c r="H538" s="213"/>
      <c r="I538" s="212"/>
    </row>
    <row r="539" spans="1:9" s="121" customFormat="1" ht="15.75">
      <c r="A539" s="34"/>
      <c r="B539" s="35"/>
      <c r="C539" s="35"/>
      <c r="D539" s="35"/>
      <c r="E539" s="212"/>
      <c r="F539" s="213"/>
      <c r="G539" s="212"/>
      <c r="H539" s="213"/>
      <c r="I539" s="212"/>
    </row>
    <row r="540" spans="1:9" s="121" customFormat="1" ht="15.75">
      <c r="A540" s="34"/>
      <c r="B540" s="35"/>
      <c r="C540" s="35"/>
      <c r="D540" s="35"/>
      <c r="E540" s="212"/>
      <c r="F540" s="213"/>
      <c r="G540" s="212"/>
      <c r="H540" s="213"/>
      <c r="I540" s="212"/>
    </row>
    <row r="541" spans="1:9" s="121" customFormat="1" ht="15.75">
      <c r="A541" s="34"/>
      <c r="B541" s="35"/>
      <c r="C541" s="35"/>
      <c r="D541" s="35"/>
      <c r="E541" s="212"/>
      <c r="F541" s="213"/>
      <c r="G541" s="212"/>
      <c r="H541" s="213"/>
      <c r="I541" s="212"/>
    </row>
    <row r="542" spans="1:9" s="121" customFormat="1" ht="15.75">
      <c r="A542" s="34"/>
      <c r="B542" s="35"/>
      <c r="C542" s="35"/>
      <c r="D542" s="35"/>
      <c r="E542" s="212"/>
      <c r="F542" s="213"/>
      <c r="G542" s="212"/>
      <c r="H542" s="213"/>
      <c r="I542" s="212"/>
    </row>
    <row r="543" spans="1:9" s="121" customFormat="1" ht="15.75">
      <c r="A543" s="34"/>
      <c r="B543" s="35"/>
      <c r="C543" s="35"/>
      <c r="D543" s="35"/>
      <c r="E543" s="212"/>
      <c r="F543" s="213"/>
      <c r="G543" s="212"/>
      <c r="H543" s="213"/>
      <c r="I543" s="212"/>
    </row>
    <row r="544" spans="1:9" s="121" customFormat="1" ht="15.75">
      <c r="A544" s="34"/>
      <c r="B544" s="35"/>
      <c r="C544" s="35"/>
      <c r="D544" s="35"/>
      <c r="E544" s="212"/>
      <c r="F544" s="213"/>
      <c r="G544" s="212"/>
      <c r="H544" s="213"/>
      <c r="I544" s="212"/>
    </row>
    <row r="545" spans="1:9" s="121" customFormat="1" ht="15.75">
      <c r="A545" s="34"/>
      <c r="B545" s="35"/>
      <c r="C545" s="35"/>
      <c r="D545" s="35"/>
      <c r="E545" s="212"/>
      <c r="F545" s="213"/>
      <c r="G545" s="212"/>
      <c r="H545" s="213"/>
      <c r="I545" s="212"/>
    </row>
    <row r="546" spans="1:9" s="121" customFormat="1" ht="15.75">
      <c r="A546" s="34"/>
      <c r="B546" s="35"/>
      <c r="C546" s="35"/>
      <c r="D546" s="35"/>
      <c r="E546" s="212"/>
      <c r="F546" s="213"/>
      <c r="G546" s="212"/>
      <c r="H546" s="213"/>
      <c r="I546" s="212"/>
    </row>
    <row r="547" spans="1:9" s="121" customFormat="1" ht="15.75">
      <c r="A547" s="34"/>
      <c r="B547" s="35"/>
      <c r="C547" s="35"/>
      <c r="D547" s="35"/>
      <c r="E547" s="35"/>
      <c r="F547" s="36"/>
      <c r="G547" s="35"/>
      <c r="H547" s="36"/>
      <c r="I547" s="35"/>
    </row>
    <row r="548" spans="1:9" s="121" customFormat="1" ht="15.75">
      <c r="A548" s="34"/>
      <c r="B548" s="35"/>
      <c r="C548" s="35"/>
      <c r="D548" s="35"/>
      <c r="E548" s="35"/>
      <c r="F548" s="36"/>
      <c r="G548" s="35"/>
      <c r="H548" s="36"/>
      <c r="I548" s="35"/>
    </row>
    <row r="549" spans="1:9" s="121" customFormat="1" ht="15.75">
      <c r="A549" s="34"/>
      <c r="B549" s="35"/>
      <c r="C549" s="35"/>
      <c r="D549" s="35"/>
      <c r="E549" s="35"/>
      <c r="F549" s="36"/>
      <c r="G549" s="35"/>
      <c r="H549" s="36"/>
      <c r="I549" s="35"/>
    </row>
    <row r="550" spans="1:9" s="121" customFormat="1" ht="15.75">
      <c r="A550" s="34"/>
      <c r="B550" s="35"/>
      <c r="C550" s="35"/>
      <c r="D550" s="35"/>
      <c r="E550" s="35"/>
      <c r="F550" s="36"/>
      <c r="G550" s="35"/>
      <c r="H550" s="36"/>
      <c r="I550" s="35"/>
    </row>
    <row r="551" spans="1:9" s="121" customFormat="1" ht="15.75">
      <c r="A551" s="34"/>
      <c r="B551" s="35"/>
      <c r="C551" s="35"/>
      <c r="D551" s="35"/>
      <c r="E551" s="35"/>
      <c r="F551" s="36"/>
      <c r="G551" s="35"/>
      <c r="H551" s="36"/>
      <c r="I551" s="35"/>
    </row>
    <row r="552" spans="1:9" s="106" customFormat="1" ht="15.75">
      <c r="A552" s="34"/>
      <c r="B552" s="35"/>
      <c r="C552" s="35"/>
      <c r="D552" s="35"/>
      <c r="E552" s="35"/>
      <c r="F552" s="36"/>
      <c r="G552" s="35"/>
      <c r="H552" s="36"/>
      <c r="I552" s="35"/>
    </row>
    <row r="553" spans="1:9" s="106" customFormat="1" ht="15.75">
      <c r="A553" s="34"/>
      <c r="B553" s="35"/>
      <c r="C553" s="35"/>
      <c r="D553" s="35"/>
      <c r="E553" s="35"/>
      <c r="F553" s="36"/>
      <c r="G553" s="35"/>
      <c r="H553" s="36"/>
      <c r="I553" s="35"/>
    </row>
    <row r="554" spans="1:9" s="106" customFormat="1" ht="15.75">
      <c r="A554" s="34"/>
      <c r="B554" s="35"/>
      <c r="C554" s="35"/>
      <c r="D554" s="35"/>
      <c r="E554" s="35"/>
      <c r="F554" s="36"/>
      <c r="G554" s="35"/>
      <c r="H554" s="36"/>
      <c r="I554" s="35"/>
    </row>
    <row r="555" spans="1:9" s="106" customFormat="1" ht="15.75">
      <c r="A555" s="34"/>
      <c r="B555" s="35"/>
      <c r="C555" s="35"/>
      <c r="D555" s="35"/>
      <c r="E555" s="35"/>
      <c r="F555" s="36"/>
      <c r="G555" s="35"/>
      <c r="H555" s="36"/>
      <c r="I555" s="35"/>
    </row>
    <row r="556" spans="1:9" s="106" customFormat="1" ht="15.75">
      <c r="A556" s="34"/>
      <c r="B556" s="35"/>
      <c r="C556" s="35"/>
      <c r="D556" s="35"/>
      <c r="E556" s="35"/>
      <c r="F556" s="36"/>
      <c r="G556" s="35"/>
      <c r="H556" s="36"/>
      <c r="I556" s="35"/>
    </row>
    <row r="557" spans="1:9" s="106" customFormat="1" ht="15.75">
      <c r="A557" s="34"/>
      <c r="B557" s="35"/>
      <c r="C557" s="35"/>
      <c r="D557" s="35"/>
      <c r="E557" s="35"/>
      <c r="F557" s="36"/>
      <c r="G557" s="35"/>
      <c r="H557" s="36"/>
      <c r="I557" s="35"/>
    </row>
    <row r="558" spans="1:9" s="106" customFormat="1" ht="15.75">
      <c r="A558" s="37"/>
      <c r="B558" s="38"/>
      <c r="C558" s="38"/>
      <c r="D558" s="38"/>
      <c r="E558" s="38"/>
      <c r="F558" s="39"/>
      <c r="G558" s="38"/>
      <c r="H558" s="39"/>
      <c r="I558" s="38"/>
    </row>
    <row r="559" spans="1:9" s="106" customFormat="1" ht="15.75">
      <c r="A559" s="37"/>
      <c r="B559" s="38"/>
      <c r="C559" s="38"/>
      <c r="D559" s="38"/>
      <c r="E559" s="38"/>
      <c r="F559" s="39"/>
      <c r="G559" s="38"/>
      <c r="H559" s="39"/>
      <c r="I559" s="38"/>
    </row>
    <row r="560" spans="1:9" s="106" customFormat="1" ht="15.75">
      <c r="A560" s="37"/>
      <c r="B560" s="38"/>
      <c r="C560" s="38"/>
      <c r="D560" s="38"/>
      <c r="E560" s="38"/>
      <c r="F560" s="39"/>
      <c r="G560" s="38"/>
      <c r="H560" s="39"/>
      <c r="I560" s="38"/>
    </row>
    <row r="561" spans="1:9" s="106" customFormat="1" ht="15.75">
      <c r="A561" s="37"/>
      <c r="B561" s="37"/>
      <c r="C561" s="38"/>
      <c r="D561" s="38"/>
      <c r="E561" s="38"/>
      <c r="F561" s="39"/>
      <c r="G561" s="38"/>
      <c r="H561" s="39"/>
      <c r="I561" s="38"/>
    </row>
    <row r="562" spans="1:9" s="106" customFormat="1" ht="15.75">
      <c r="A562" s="37"/>
      <c r="B562" s="37"/>
      <c r="C562" s="38"/>
      <c r="D562" s="38"/>
      <c r="E562" s="38"/>
      <c r="F562" s="39"/>
      <c r="G562" s="38"/>
      <c r="H562" s="39"/>
      <c r="I562" s="38"/>
    </row>
    <row r="563" spans="1:9" s="106" customFormat="1" ht="15.75">
      <c r="A563" s="37"/>
      <c r="B563" s="37"/>
      <c r="C563" s="38"/>
      <c r="D563" s="38"/>
      <c r="E563" s="38"/>
      <c r="F563" s="39"/>
      <c r="G563" s="38"/>
      <c r="H563" s="39"/>
      <c r="I563" s="38"/>
    </row>
    <row r="564" spans="1:9" s="106" customFormat="1" ht="15.75">
      <c r="A564" s="37"/>
      <c r="B564" s="37"/>
      <c r="C564" s="38"/>
      <c r="D564" s="38"/>
      <c r="E564" s="38"/>
      <c r="F564" s="39"/>
      <c r="G564" s="38"/>
      <c r="H564" s="39"/>
      <c r="I564" s="38"/>
    </row>
    <row r="565" spans="1:9" s="106" customFormat="1" ht="15.75">
      <c r="A565" s="37"/>
      <c r="B565" s="37"/>
      <c r="C565" s="38"/>
      <c r="D565" s="38"/>
      <c r="E565" s="38"/>
      <c r="F565" s="39"/>
      <c r="G565" s="38"/>
      <c r="H565" s="39"/>
      <c r="I565" s="38"/>
    </row>
    <row r="566" spans="1:9" s="106" customFormat="1" ht="15.75">
      <c r="A566" s="37"/>
      <c r="B566" s="37"/>
      <c r="C566" s="38"/>
      <c r="D566" s="38"/>
      <c r="E566" s="38"/>
      <c r="F566" s="39"/>
      <c r="G566" s="38"/>
      <c r="H566" s="39"/>
      <c r="I566" s="38"/>
    </row>
    <row r="567" spans="1:9" s="106" customFormat="1" ht="15.75">
      <c r="A567" s="37"/>
      <c r="B567" s="37"/>
      <c r="C567" s="38"/>
      <c r="D567" s="38"/>
      <c r="E567" s="38"/>
      <c r="F567" s="39"/>
      <c r="G567" s="38"/>
      <c r="H567" s="39"/>
      <c r="I567" s="38"/>
    </row>
    <row r="568" spans="1:9" s="106" customFormat="1" ht="15.75">
      <c r="A568" s="37"/>
      <c r="B568" s="37"/>
      <c r="C568" s="38"/>
      <c r="D568" s="38"/>
      <c r="E568" s="38"/>
      <c r="F568" s="39"/>
      <c r="G568" s="38"/>
      <c r="H568" s="39"/>
      <c r="I568" s="38"/>
    </row>
    <row r="569" spans="1:9" s="106" customFormat="1" ht="15.75">
      <c r="A569" s="37"/>
      <c r="B569" s="37"/>
      <c r="C569" s="38"/>
      <c r="D569" s="38"/>
      <c r="E569" s="38"/>
      <c r="F569" s="39"/>
      <c r="G569" s="38"/>
      <c r="H569" s="39"/>
      <c r="I569" s="38"/>
    </row>
    <row r="570" spans="1:9" s="106" customFormat="1" ht="15.75">
      <c r="A570" s="37"/>
      <c r="B570" s="37"/>
      <c r="C570" s="38"/>
      <c r="D570" s="38"/>
      <c r="E570" s="38"/>
      <c r="F570" s="39"/>
      <c r="G570" s="38"/>
      <c r="H570" s="39"/>
      <c r="I570" s="38"/>
    </row>
    <row r="571" spans="1:9" s="106" customFormat="1" ht="15.75">
      <c r="A571" s="37"/>
      <c r="B571" s="37"/>
      <c r="C571" s="38"/>
      <c r="D571" s="38"/>
      <c r="E571" s="38"/>
      <c r="F571" s="39"/>
      <c r="G571" s="38"/>
      <c r="H571" s="39"/>
      <c r="I571" s="38"/>
    </row>
    <row r="572" spans="1:9" s="106" customFormat="1" ht="15.75">
      <c r="A572" s="37"/>
      <c r="B572" s="37"/>
      <c r="C572" s="38"/>
      <c r="D572" s="38"/>
      <c r="E572" s="38"/>
      <c r="F572" s="39"/>
      <c r="G572" s="38"/>
      <c r="H572" s="39"/>
      <c r="I572" s="38"/>
    </row>
    <row r="573" spans="1:9" s="106" customFormat="1" ht="15.75">
      <c r="A573" s="37"/>
      <c r="B573" s="37"/>
      <c r="C573" s="38"/>
      <c r="D573" s="38"/>
      <c r="E573" s="38"/>
      <c r="F573" s="39"/>
      <c r="G573" s="38"/>
      <c r="H573" s="39"/>
      <c r="I573" s="38"/>
    </row>
    <row r="574" spans="1:9" s="106" customFormat="1" ht="15.75">
      <c r="A574" s="37"/>
      <c r="B574" s="37"/>
      <c r="C574" s="38"/>
      <c r="D574" s="38"/>
      <c r="E574" s="38"/>
      <c r="F574" s="39"/>
      <c r="G574" s="38"/>
      <c r="H574" s="39"/>
      <c r="I574" s="38"/>
    </row>
    <row r="575" spans="1:9" s="106" customFormat="1" ht="15.75">
      <c r="A575" s="37"/>
      <c r="B575" s="37"/>
      <c r="C575" s="38"/>
      <c r="D575" s="38"/>
      <c r="E575" s="38"/>
      <c r="F575" s="39"/>
      <c r="G575" s="38"/>
      <c r="H575" s="39"/>
      <c r="I575" s="38"/>
    </row>
    <row r="576" spans="1:9" s="106" customFormat="1" ht="15.75">
      <c r="A576" s="37"/>
      <c r="B576" s="37"/>
      <c r="C576" s="38"/>
      <c r="D576" s="38"/>
      <c r="E576" s="38"/>
      <c r="F576" s="39"/>
      <c r="G576" s="38"/>
      <c r="H576" s="39"/>
      <c r="I576" s="38"/>
    </row>
    <row r="577" spans="1:9" s="106" customFormat="1" ht="15.75">
      <c r="A577" s="37"/>
      <c r="B577" s="37"/>
      <c r="C577" s="38"/>
      <c r="D577" s="38"/>
      <c r="E577" s="38"/>
      <c r="F577" s="39"/>
      <c r="G577" s="38"/>
      <c r="H577" s="39"/>
      <c r="I577" s="38"/>
    </row>
    <row r="578" spans="1:9" s="106" customFormat="1" ht="15.75">
      <c r="A578" s="37"/>
      <c r="B578" s="37"/>
      <c r="C578" s="38"/>
      <c r="D578" s="38"/>
      <c r="E578" s="38"/>
      <c r="F578" s="39"/>
      <c r="G578" s="38"/>
      <c r="H578" s="39"/>
      <c r="I578" s="38"/>
    </row>
    <row r="579" spans="1:9" s="106" customFormat="1" ht="15.75">
      <c r="A579" s="37"/>
      <c r="B579" s="37"/>
      <c r="C579" s="38"/>
      <c r="D579" s="38"/>
      <c r="E579" s="38"/>
      <c r="F579" s="39"/>
      <c r="G579" s="38"/>
      <c r="H579" s="39"/>
      <c r="I579" s="38"/>
    </row>
    <row r="580" spans="1:9" s="106" customFormat="1" ht="15.75">
      <c r="A580" s="37"/>
      <c r="B580" s="37"/>
      <c r="C580" s="38"/>
      <c r="D580" s="38"/>
      <c r="E580" s="38"/>
      <c r="F580" s="39"/>
      <c r="G580" s="38"/>
      <c r="H580" s="39"/>
      <c r="I580" s="38"/>
    </row>
    <row r="581" spans="1:9" s="106" customFormat="1" ht="15.75">
      <c r="A581" s="37"/>
      <c r="B581" s="37"/>
      <c r="C581" s="38"/>
      <c r="D581" s="38"/>
      <c r="E581" s="38"/>
      <c r="F581" s="39"/>
      <c r="G581" s="38"/>
      <c r="H581" s="39"/>
      <c r="I581" s="38"/>
    </row>
    <row r="582" spans="1:9" s="106" customFormat="1" ht="15.75">
      <c r="A582" s="37"/>
      <c r="B582" s="37"/>
      <c r="C582" s="38"/>
      <c r="D582" s="38"/>
      <c r="E582" s="38"/>
      <c r="F582" s="39"/>
      <c r="G582" s="38"/>
      <c r="H582" s="39"/>
      <c r="I582" s="38"/>
    </row>
    <row r="583" spans="1:9" s="106" customFormat="1" ht="15.75">
      <c r="A583" s="37"/>
      <c r="B583" s="37"/>
      <c r="C583" s="38"/>
      <c r="D583" s="38"/>
      <c r="E583" s="38"/>
      <c r="F583" s="39"/>
      <c r="G583" s="38"/>
      <c r="H583" s="39"/>
      <c r="I583" s="38"/>
    </row>
    <row r="584" spans="1:9" s="106" customFormat="1" ht="15.75">
      <c r="A584" s="37"/>
      <c r="B584" s="37"/>
      <c r="C584" s="38"/>
      <c r="D584" s="38"/>
      <c r="E584" s="38"/>
      <c r="F584" s="39"/>
      <c r="G584" s="38"/>
      <c r="H584" s="39"/>
      <c r="I584" s="38"/>
    </row>
    <row r="585" spans="1:9" s="106" customFormat="1" ht="15.75">
      <c r="A585" s="37"/>
      <c r="B585" s="37"/>
      <c r="C585" s="38"/>
      <c r="D585" s="38"/>
      <c r="E585" s="38"/>
      <c r="F585" s="39"/>
      <c r="G585" s="38"/>
      <c r="H585" s="39"/>
      <c r="I585" s="38"/>
    </row>
    <row r="586" spans="1:9" s="106" customFormat="1" ht="15.75">
      <c r="A586" s="37"/>
      <c r="B586" s="37"/>
      <c r="C586" s="38"/>
      <c r="D586" s="38"/>
      <c r="E586" s="38"/>
      <c r="F586" s="39"/>
      <c r="G586" s="38"/>
      <c r="H586" s="39"/>
      <c r="I586" s="38"/>
    </row>
    <row r="587" spans="1:9" s="106" customFormat="1" ht="15.75">
      <c r="A587" s="37"/>
      <c r="B587" s="37"/>
      <c r="C587" s="38"/>
      <c r="D587" s="38"/>
      <c r="E587" s="38"/>
      <c r="F587" s="39"/>
      <c r="G587" s="38"/>
      <c r="H587" s="39"/>
      <c r="I587" s="38"/>
    </row>
    <row r="588" spans="1:9" s="106" customFormat="1" ht="15.75">
      <c r="A588" s="37"/>
      <c r="B588" s="37"/>
      <c r="C588" s="38"/>
      <c r="D588" s="38"/>
      <c r="E588" s="38"/>
      <c r="F588" s="39"/>
      <c r="G588" s="38"/>
      <c r="H588" s="39"/>
      <c r="I588" s="38"/>
    </row>
    <row r="589" spans="1:9" s="106" customFormat="1" ht="15.75">
      <c r="A589" s="37"/>
      <c r="B589" s="37"/>
      <c r="C589" s="38"/>
      <c r="D589" s="38"/>
      <c r="E589" s="38"/>
      <c r="F589" s="39"/>
      <c r="G589" s="38"/>
      <c r="H589" s="39"/>
      <c r="I589" s="38"/>
    </row>
    <row r="590" spans="1:9" s="106" customFormat="1" ht="15.75">
      <c r="A590" s="37"/>
      <c r="B590" s="37"/>
      <c r="C590" s="38"/>
      <c r="D590" s="38"/>
      <c r="E590" s="38"/>
      <c r="F590" s="39"/>
      <c r="G590" s="38"/>
      <c r="H590" s="39"/>
      <c r="I590" s="38"/>
    </row>
    <row r="591" spans="1:9" s="106" customFormat="1" ht="15.75">
      <c r="A591" s="37"/>
      <c r="B591" s="37"/>
      <c r="C591" s="38"/>
      <c r="D591" s="38"/>
      <c r="E591" s="38"/>
      <c r="F591" s="39"/>
      <c r="G591" s="38"/>
      <c r="H591" s="39"/>
      <c r="I591" s="38"/>
    </row>
    <row r="592" spans="1:9" s="106" customFormat="1" ht="15.75">
      <c r="A592" s="37"/>
      <c r="B592" s="37"/>
      <c r="C592" s="38"/>
      <c r="D592" s="38"/>
      <c r="E592" s="38"/>
      <c r="F592" s="39"/>
      <c r="G592" s="38"/>
      <c r="H592" s="39"/>
      <c r="I592" s="38"/>
    </row>
    <row r="593" spans="1:9" s="106" customFormat="1" ht="15.75">
      <c r="A593" s="37"/>
      <c r="B593" s="37"/>
      <c r="C593" s="38"/>
      <c r="D593" s="38"/>
      <c r="E593" s="38"/>
      <c r="F593" s="39"/>
      <c r="G593" s="38"/>
      <c r="H593" s="39"/>
      <c r="I593" s="38"/>
    </row>
    <row r="594" spans="1:9" s="106" customFormat="1" ht="15.75">
      <c r="A594" s="37"/>
      <c r="B594" s="37"/>
      <c r="C594" s="38"/>
      <c r="D594" s="38"/>
      <c r="E594" s="38"/>
      <c r="F594" s="39"/>
      <c r="G594" s="38"/>
      <c r="H594" s="39"/>
      <c r="I594" s="38"/>
    </row>
    <row r="595" spans="1:9" s="106" customFormat="1" ht="15.75">
      <c r="A595" s="37"/>
      <c r="B595" s="37"/>
      <c r="C595" s="38"/>
      <c r="D595" s="38"/>
      <c r="E595" s="38"/>
      <c r="F595" s="39"/>
      <c r="G595" s="38"/>
      <c r="H595" s="39"/>
      <c r="I595" s="38"/>
    </row>
    <row r="596" spans="1:9" s="106" customFormat="1" ht="15.75">
      <c r="A596" s="37"/>
      <c r="B596" s="37"/>
      <c r="C596" s="38"/>
      <c r="D596" s="38"/>
      <c r="E596" s="38"/>
      <c r="F596" s="39"/>
      <c r="G596" s="38"/>
      <c r="H596" s="39"/>
      <c r="I596" s="38"/>
    </row>
    <row r="597" spans="1:9" s="106" customFormat="1" ht="15.75">
      <c r="A597" s="37"/>
      <c r="B597" s="37"/>
      <c r="C597" s="38"/>
      <c r="D597" s="38"/>
      <c r="E597" s="38"/>
      <c r="F597" s="39"/>
      <c r="G597" s="38"/>
      <c r="H597" s="39"/>
      <c r="I597" s="38"/>
    </row>
    <row r="598" spans="1:9" s="106" customFormat="1" ht="15.75">
      <c r="A598" s="37"/>
      <c r="B598" s="37"/>
      <c r="C598" s="38"/>
      <c r="D598" s="38"/>
      <c r="E598" s="38"/>
      <c r="F598" s="39"/>
      <c r="G598" s="38"/>
      <c r="H598" s="39"/>
      <c r="I598" s="38"/>
    </row>
    <row r="599" spans="1:9" s="106" customFormat="1" ht="15.75">
      <c r="A599" s="37"/>
      <c r="B599" s="37"/>
      <c r="C599" s="38"/>
      <c r="D599" s="38"/>
      <c r="E599" s="38"/>
      <c r="F599" s="39"/>
      <c r="G599" s="38"/>
      <c r="H599" s="39"/>
      <c r="I599" s="38"/>
    </row>
    <row r="600" spans="1:9" s="106" customFormat="1" ht="15.75">
      <c r="A600" s="37"/>
      <c r="B600" s="37"/>
      <c r="C600" s="38"/>
      <c r="D600" s="38"/>
      <c r="E600" s="38"/>
      <c r="F600" s="39"/>
      <c r="G600" s="38"/>
      <c r="H600" s="39"/>
      <c r="I600" s="38"/>
    </row>
    <row r="601" spans="1:9" s="106" customFormat="1" ht="15.75">
      <c r="A601" s="37"/>
      <c r="B601" s="37"/>
      <c r="C601" s="38"/>
      <c r="D601" s="38"/>
      <c r="E601" s="38"/>
      <c r="F601" s="39"/>
      <c r="G601" s="38"/>
      <c r="H601" s="39"/>
      <c r="I601" s="38"/>
    </row>
    <row r="602" spans="1:9" s="106" customFormat="1" ht="15.75">
      <c r="A602" s="37"/>
      <c r="B602" s="37"/>
      <c r="C602" s="38"/>
      <c r="D602" s="38"/>
      <c r="E602" s="38"/>
      <c r="F602" s="39"/>
      <c r="G602" s="38"/>
      <c r="H602" s="39"/>
      <c r="I602" s="38"/>
    </row>
    <row r="603" spans="1:9" s="106" customFormat="1" ht="15.75">
      <c r="A603" s="37"/>
      <c r="B603" s="37"/>
      <c r="C603" s="38"/>
      <c r="D603" s="38"/>
      <c r="E603" s="38"/>
      <c r="F603" s="39"/>
      <c r="G603" s="38"/>
      <c r="H603" s="39"/>
      <c r="I603" s="38"/>
    </row>
    <row r="604" spans="1:9" s="106" customFormat="1" ht="15.75">
      <c r="A604" s="37"/>
      <c r="B604" s="37"/>
      <c r="C604" s="38"/>
      <c r="D604" s="38"/>
      <c r="E604" s="38"/>
      <c r="F604" s="39"/>
      <c r="G604" s="38"/>
      <c r="H604" s="39"/>
      <c r="I604" s="38"/>
    </row>
    <row r="605" spans="1:9" s="106" customFormat="1" ht="15.75">
      <c r="A605" s="37"/>
      <c r="B605" s="37"/>
      <c r="C605" s="38"/>
      <c r="D605" s="38"/>
      <c r="E605" s="38"/>
      <c r="F605" s="39"/>
      <c r="G605" s="38"/>
      <c r="H605" s="39"/>
      <c r="I605" s="38"/>
    </row>
    <row r="606" spans="1:9" s="106" customFormat="1" ht="15.75">
      <c r="A606" s="37"/>
      <c r="B606" s="37"/>
      <c r="C606" s="38"/>
      <c r="D606" s="38"/>
      <c r="E606" s="38"/>
      <c r="F606" s="39"/>
      <c r="G606" s="38"/>
      <c r="H606" s="39"/>
      <c r="I606" s="38"/>
    </row>
    <row r="607" spans="1:9" s="106" customFormat="1" ht="15.75">
      <c r="A607" s="37"/>
      <c r="B607" s="37"/>
      <c r="C607" s="38"/>
      <c r="D607" s="38"/>
      <c r="E607" s="38"/>
      <c r="F607" s="39"/>
      <c r="G607" s="38"/>
      <c r="H607" s="39"/>
      <c r="I607" s="38"/>
    </row>
    <row r="608" spans="1:9" s="106" customFormat="1" ht="15.75">
      <c r="A608" s="37"/>
      <c r="B608" s="37"/>
      <c r="C608" s="38"/>
      <c r="D608" s="38"/>
      <c r="E608" s="38"/>
      <c r="F608" s="39"/>
      <c r="G608" s="38"/>
      <c r="H608" s="39"/>
      <c r="I608" s="38"/>
    </row>
    <row r="609" spans="1:9" s="106" customFormat="1" ht="15.75">
      <c r="A609" s="37"/>
      <c r="B609" s="37"/>
      <c r="C609" s="38"/>
      <c r="D609" s="38"/>
      <c r="E609" s="38"/>
      <c r="F609" s="39"/>
      <c r="G609" s="38"/>
      <c r="H609" s="39"/>
      <c r="I609" s="38"/>
    </row>
    <row r="610" spans="1:9" s="106" customFormat="1" ht="15.75">
      <c r="A610" s="37"/>
      <c r="B610" s="37"/>
      <c r="C610" s="38"/>
      <c r="D610" s="38"/>
      <c r="E610" s="38"/>
      <c r="F610" s="39"/>
      <c r="G610" s="38"/>
      <c r="H610" s="39"/>
      <c r="I610" s="38"/>
    </row>
    <row r="611" spans="1:9" s="106" customFormat="1" ht="15.75">
      <c r="A611" s="37"/>
      <c r="B611" s="37"/>
      <c r="C611" s="38"/>
      <c r="D611" s="38"/>
      <c r="E611" s="38"/>
      <c r="F611" s="39"/>
      <c r="G611" s="38"/>
      <c r="H611" s="39"/>
      <c r="I611" s="38"/>
    </row>
    <row r="612" spans="1:9" s="106" customFormat="1" ht="15.75">
      <c r="A612" s="37"/>
      <c r="B612" s="37"/>
      <c r="C612" s="38"/>
      <c r="D612" s="38"/>
      <c r="E612" s="38"/>
      <c r="F612" s="39"/>
      <c r="G612" s="38"/>
      <c r="H612" s="39"/>
      <c r="I612" s="38"/>
    </row>
    <row r="613" spans="1:9" s="106" customFormat="1" ht="15.75">
      <c r="A613" s="37"/>
      <c r="B613" s="37"/>
      <c r="C613" s="38"/>
      <c r="D613" s="38"/>
      <c r="E613" s="38"/>
      <c r="F613" s="39"/>
      <c r="G613" s="38"/>
      <c r="H613" s="39"/>
      <c r="I613" s="38"/>
    </row>
    <row r="614" spans="1:9" s="106" customFormat="1" ht="15.75">
      <c r="A614" s="37"/>
      <c r="B614" s="37"/>
      <c r="C614" s="38"/>
      <c r="D614" s="38"/>
      <c r="E614" s="38"/>
      <c r="F614" s="39"/>
      <c r="G614" s="38"/>
      <c r="H614" s="39"/>
      <c r="I614" s="38"/>
    </row>
    <row r="615" spans="1:9" s="106" customFormat="1" ht="15.75">
      <c r="A615" s="37"/>
      <c r="B615" s="37"/>
      <c r="C615" s="38"/>
      <c r="D615" s="38"/>
      <c r="E615" s="38"/>
      <c r="F615" s="39"/>
      <c r="G615" s="38"/>
      <c r="H615" s="39"/>
      <c r="I615" s="38"/>
    </row>
    <row r="616" spans="1:9" s="106" customFormat="1" ht="15.75">
      <c r="A616" s="37"/>
      <c r="B616" s="37"/>
      <c r="C616" s="38"/>
      <c r="D616" s="38"/>
      <c r="E616" s="38"/>
      <c r="F616" s="39"/>
      <c r="G616" s="38"/>
      <c r="H616" s="39"/>
      <c r="I616" s="38"/>
    </row>
    <row r="617" spans="1:9" s="106" customFormat="1" ht="15.75">
      <c r="A617" s="37"/>
      <c r="B617" s="37"/>
      <c r="C617" s="38"/>
      <c r="D617" s="38"/>
      <c r="E617" s="38"/>
      <c r="F617" s="39"/>
      <c r="G617" s="38"/>
      <c r="H617" s="39"/>
      <c r="I617" s="38"/>
    </row>
    <row r="618" spans="1:9" s="106" customFormat="1" ht="15.75">
      <c r="A618" s="37"/>
      <c r="B618" s="37"/>
      <c r="C618" s="38"/>
      <c r="D618" s="38"/>
      <c r="E618" s="38"/>
      <c r="F618" s="39"/>
      <c r="G618" s="38"/>
      <c r="H618" s="39"/>
      <c r="I618" s="38"/>
    </row>
    <row r="619" spans="1:9" s="106" customFormat="1" ht="15.75">
      <c r="A619" s="37"/>
      <c r="B619" s="37"/>
      <c r="C619" s="38"/>
      <c r="D619" s="38"/>
      <c r="E619" s="38"/>
      <c r="F619" s="39"/>
      <c r="G619" s="38"/>
      <c r="H619" s="39"/>
      <c r="I619" s="38"/>
    </row>
    <row r="620" spans="1:9" s="106" customFormat="1" ht="15.75">
      <c r="A620" s="37"/>
      <c r="B620" s="37"/>
      <c r="C620" s="38"/>
      <c r="D620" s="38"/>
      <c r="E620" s="38"/>
      <c r="F620" s="39"/>
      <c r="G620" s="38"/>
      <c r="H620" s="39"/>
      <c r="I620" s="38"/>
    </row>
    <row r="621" spans="1:9" s="106" customFormat="1" ht="15.75">
      <c r="A621" s="37"/>
      <c r="B621" s="37"/>
      <c r="C621" s="38"/>
      <c r="D621" s="38"/>
      <c r="E621" s="38"/>
      <c r="F621" s="39"/>
      <c r="G621" s="38"/>
      <c r="H621" s="39"/>
      <c r="I621" s="38"/>
    </row>
    <row r="622" spans="1:9" s="106" customFormat="1" ht="15.75">
      <c r="A622" s="37"/>
      <c r="B622" s="37"/>
      <c r="C622" s="38"/>
      <c r="D622" s="38"/>
      <c r="E622" s="38"/>
      <c r="F622" s="39"/>
      <c r="G622" s="38"/>
      <c r="H622" s="39"/>
      <c r="I622" s="38"/>
    </row>
    <row r="623" spans="1:9" s="106" customFormat="1" ht="15.75">
      <c r="A623" s="37"/>
      <c r="B623" s="37"/>
      <c r="C623" s="38"/>
      <c r="D623" s="38"/>
      <c r="E623" s="38"/>
      <c r="F623" s="39"/>
      <c r="G623" s="38"/>
      <c r="H623" s="39"/>
      <c r="I623" s="38"/>
    </row>
    <row r="624" spans="1:9" s="106" customFormat="1" ht="15.75">
      <c r="A624" s="37"/>
      <c r="B624" s="37"/>
      <c r="C624" s="38"/>
      <c r="D624" s="38"/>
      <c r="E624" s="38"/>
      <c r="F624" s="39"/>
      <c r="G624" s="38"/>
      <c r="H624" s="39"/>
      <c r="I624" s="38"/>
    </row>
    <row r="625" spans="1:9" s="106" customFormat="1" ht="15.75">
      <c r="A625" s="37"/>
      <c r="B625" s="37"/>
      <c r="C625" s="38"/>
      <c r="D625" s="38"/>
      <c r="E625" s="38"/>
      <c r="F625" s="39"/>
      <c r="G625" s="38"/>
      <c r="H625" s="39"/>
      <c r="I625" s="38"/>
    </row>
    <row r="626" spans="1:9" s="106" customFormat="1" ht="15.75">
      <c r="A626" s="37"/>
      <c r="B626" s="37"/>
      <c r="C626" s="38"/>
      <c r="D626" s="38"/>
      <c r="E626" s="38"/>
      <c r="F626" s="39"/>
      <c r="G626" s="38"/>
      <c r="H626" s="39"/>
      <c r="I626" s="38"/>
    </row>
    <row r="627" spans="1:9" s="106" customFormat="1" ht="15.75">
      <c r="A627" s="37"/>
      <c r="B627" s="37"/>
      <c r="C627" s="38"/>
      <c r="D627" s="38"/>
      <c r="E627" s="38"/>
      <c r="F627" s="39"/>
      <c r="G627" s="38"/>
      <c r="H627" s="39"/>
      <c r="I627" s="38"/>
    </row>
    <row r="628" spans="1:9" s="106" customFormat="1" ht="15.75">
      <c r="A628" s="37"/>
      <c r="B628" s="37"/>
      <c r="C628" s="38"/>
      <c r="D628" s="38"/>
      <c r="E628" s="38"/>
      <c r="F628" s="39"/>
      <c r="G628" s="38"/>
      <c r="H628" s="39"/>
      <c r="I628" s="38"/>
    </row>
    <row r="629" spans="1:9" s="106" customFormat="1" ht="15.75">
      <c r="A629" s="37"/>
      <c r="B629" s="37"/>
      <c r="C629" s="38"/>
      <c r="D629" s="38"/>
      <c r="E629" s="38"/>
      <c r="F629" s="39"/>
      <c r="G629" s="38"/>
      <c r="H629" s="39"/>
      <c r="I629" s="38"/>
    </row>
    <row r="630" spans="1:9" s="106" customFormat="1" ht="15.75">
      <c r="A630" s="37"/>
      <c r="B630" s="37"/>
      <c r="C630" s="38"/>
      <c r="D630" s="38"/>
      <c r="E630" s="38"/>
      <c r="F630" s="39"/>
      <c r="G630" s="38"/>
      <c r="H630" s="39"/>
      <c r="I630" s="38"/>
    </row>
    <row r="631" spans="1:9" s="106" customFormat="1" ht="15.75">
      <c r="A631" s="37"/>
      <c r="B631" s="37"/>
      <c r="C631" s="38"/>
      <c r="D631" s="38"/>
      <c r="E631" s="38"/>
      <c r="F631" s="39"/>
      <c r="G631" s="38"/>
      <c r="H631" s="39"/>
      <c r="I631" s="38"/>
    </row>
    <row r="632" spans="1:9" s="106" customFormat="1" ht="15.75">
      <c r="A632" s="37"/>
      <c r="B632" s="37"/>
      <c r="C632" s="38"/>
      <c r="D632" s="38"/>
      <c r="E632" s="38"/>
      <c r="F632" s="39"/>
      <c r="G632" s="38"/>
      <c r="H632" s="39"/>
      <c r="I632" s="38"/>
    </row>
    <row r="633" spans="1:9" s="106" customFormat="1" ht="15.75">
      <c r="A633" s="37"/>
      <c r="B633" s="37"/>
      <c r="C633" s="38"/>
      <c r="D633" s="38"/>
      <c r="E633" s="38"/>
      <c r="F633" s="39"/>
      <c r="G633" s="38"/>
      <c r="H633" s="39"/>
      <c r="I633" s="38"/>
    </row>
    <row r="634" spans="1:9" s="106" customFormat="1" ht="15.75">
      <c r="A634" s="37"/>
      <c r="B634" s="37"/>
      <c r="C634" s="38"/>
      <c r="D634" s="38"/>
      <c r="E634" s="38"/>
      <c r="F634" s="39"/>
      <c r="G634" s="38"/>
      <c r="H634" s="39"/>
      <c r="I634" s="38"/>
    </row>
    <row r="635" spans="1:9" s="106" customFormat="1" ht="15.75">
      <c r="A635" s="37"/>
      <c r="B635" s="37"/>
      <c r="C635" s="38"/>
      <c r="D635" s="38"/>
      <c r="E635" s="38"/>
      <c r="F635" s="39"/>
      <c r="G635" s="38"/>
      <c r="H635" s="39"/>
      <c r="I635" s="38"/>
    </row>
    <row r="636" spans="1:9" s="106" customFormat="1" ht="15.75">
      <c r="A636" s="37"/>
      <c r="B636" s="37"/>
      <c r="C636" s="38"/>
      <c r="D636" s="38"/>
      <c r="E636" s="38"/>
      <c r="F636" s="39"/>
      <c r="G636" s="38"/>
      <c r="H636" s="39"/>
      <c r="I636" s="38"/>
    </row>
    <row r="637" spans="1:9" s="106" customFormat="1" ht="15.75">
      <c r="A637" s="37"/>
      <c r="B637" s="37"/>
      <c r="C637" s="38"/>
      <c r="D637" s="38"/>
      <c r="E637" s="38"/>
      <c r="F637" s="39"/>
      <c r="G637" s="38"/>
      <c r="H637" s="39"/>
      <c r="I637" s="38"/>
    </row>
    <row r="638" spans="1:9" s="106" customFormat="1" ht="15.75">
      <c r="A638" s="37"/>
      <c r="B638" s="37"/>
      <c r="C638" s="38"/>
      <c r="D638" s="38"/>
      <c r="E638" s="38"/>
      <c r="F638" s="39"/>
      <c r="G638" s="38"/>
      <c r="H638" s="39"/>
      <c r="I638" s="38"/>
    </row>
    <row r="639" spans="1:9" s="106" customFormat="1" ht="15.75">
      <c r="A639" s="37"/>
      <c r="B639" s="37"/>
      <c r="C639" s="38"/>
      <c r="D639" s="38"/>
      <c r="E639" s="38"/>
      <c r="F639" s="39"/>
      <c r="G639" s="38"/>
      <c r="H639" s="39"/>
      <c r="I639" s="38"/>
    </row>
    <row r="640" spans="1:9" s="106" customFormat="1" ht="15.75">
      <c r="A640" s="37"/>
      <c r="B640" s="37"/>
      <c r="C640" s="38"/>
      <c r="D640" s="38"/>
      <c r="E640" s="38"/>
      <c r="F640" s="39"/>
      <c r="G640" s="38"/>
      <c r="H640" s="39"/>
      <c r="I640" s="38"/>
    </row>
    <row r="641" spans="1:9" s="106" customFormat="1" ht="15.75">
      <c r="A641" s="37"/>
      <c r="B641" s="37"/>
      <c r="C641" s="38"/>
      <c r="D641" s="38"/>
      <c r="E641" s="38"/>
      <c r="F641" s="39"/>
      <c r="G641" s="38"/>
      <c r="H641" s="39"/>
      <c r="I641" s="38"/>
    </row>
    <row r="642" spans="1:9" s="106" customFormat="1" ht="15.75">
      <c r="A642" s="37"/>
      <c r="B642" s="37"/>
      <c r="C642" s="38"/>
      <c r="D642" s="38"/>
      <c r="E642" s="38"/>
      <c r="F642" s="39"/>
      <c r="G642" s="38"/>
      <c r="H642" s="39"/>
      <c r="I642" s="38"/>
    </row>
    <row r="643" spans="1:9" s="106" customFormat="1" ht="15.75">
      <c r="A643" s="37"/>
      <c r="B643" s="37"/>
      <c r="C643" s="38"/>
      <c r="D643" s="38"/>
      <c r="E643" s="38"/>
      <c r="F643" s="39"/>
      <c r="G643" s="38"/>
      <c r="H643" s="39"/>
      <c r="I643" s="38"/>
    </row>
    <row r="644" spans="1:9" s="106" customFormat="1" ht="15.75">
      <c r="A644" s="37"/>
      <c r="B644" s="37"/>
      <c r="C644" s="38"/>
      <c r="D644" s="38"/>
      <c r="E644" s="38"/>
      <c r="F644" s="39"/>
      <c r="G644" s="38"/>
      <c r="H644" s="39"/>
      <c r="I644" s="38"/>
    </row>
    <row r="645" spans="1:9" s="106" customFormat="1" ht="15.75">
      <c r="A645" s="37"/>
      <c r="B645" s="37"/>
      <c r="C645" s="38"/>
      <c r="D645" s="38"/>
      <c r="E645" s="38"/>
      <c r="F645" s="39"/>
      <c r="G645" s="38"/>
      <c r="H645" s="39"/>
      <c r="I645" s="38"/>
    </row>
    <row r="646" spans="1:9" s="106" customFormat="1" ht="15.75">
      <c r="A646" s="37"/>
      <c r="B646" s="37"/>
      <c r="C646" s="38"/>
      <c r="D646" s="38"/>
      <c r="E646" s="38"/>
      <c r="F646" s="39"/>
      <c r="G646" s="38"/>
      <c r="H646" s="39"/>
      <c r="I646" s="38"/>
    </row>
    <row r="647" spans="1:9" s="106" customFormat="1" ht="15.75">
      <c r="A647" s="37"/>
      <c r="B647" s="37"/>
      <c r="C647" s="38"/>
      <c r="D647" s="38"/>
      <c r="E647" s="38"/>
      <c r="F647" s="39"/>
      <c r="G647" s="38"/>
      <c r="H647" s="39"/>
      <c r="I647" s="38"/>
    </row>
    <row r="648" spans="1:9" s="106" customFormat="1" ht="15.75">
      <c r="A648" s="37"/>
      <c r="B648" s="37"/>
      <c r="C648" s="38"/>
      <c r="D648" s="38"/>
      <c r="E648" s="38"/>
      <c r="F648" s="39"/>
      <c r="G648" s="38"/>
      <c r="H648" s="39"/>
      <c r="I648" s="38"/>
    </row>
    <row r="649" spans="1:9" s="106" customFormat="1" ht="15.75">
      <c r="A649" s="37"/>
      <c r="B649" s="37"/>
      <c r="C649" s="38"/>
      <c r="D649" s="38"/>
      <c r="E649" s="38"/>
      <c r="F649" s="39"/>
      <c r="G649" s="38"/>
      <c r="H649" s="39"/>
      <c r="I649" s="38"/>
    </row>
    <row r="650" spans="1:9" s="106" customFormat="1" ht="15.75">
      <c r="A650" s="37"/>
      <c r="B650" s="37"/>
      <c r="C650" s="38"/>
      <c r="D650" s="38"/>
      <c r="E650" s="38"/>
      <c r="F650" s="39"/>
      <c r="G650" s="38"/>
      <c r="H650" s="39"/>
      <c r="I650" s="38"/>
    </row>
    <row r="651" spans="1:9" s="106" customFormat="1" ht="15.75">
      <c r="A651" s="37"/>
      <c r="B651" s="37"/>
      <c r="C651" s="38"/>
      <c r="D651" s="38"/>
      <c r="E651" s="38"/>
      <c r="F651" s="39"/>
      <c r="G651" s="38"/>
      <c r="H651" s="39"/>
      <c r="I651" s="38"/>
    </row>
    <row r="652" spans="1:9" s="106" customFormat="1" ht="15.75">
      <c r="A652" s="37"/>
      <c r="B652" s="37"/>
      <c r="C652" s="38"/>
      <c r="D652" s="38"/>
      <c r="E652" s="38"/>
      <c r="F652" s="39"/>
      <c r="G652" s="38"/>
      <c r="H652" s="39"/>
      <c r="I652" s="38"/>
    </row>
    <row r="653" spans="1:9" s="106" customFormat="1" ht="15.75">
      <c r="A653" s="37"/>
      <c r="B653" s="37"/>
      <c r="C653" s="38"/>
      <c r="D653" s="38"/>
      <c r="E653" s="38"/>
      <c r="F653" s="39"/>
      <c r="G653" s="38"/>
      <c r="H653" s="39"/>
      <c r="I653" s="38"/>
    </row>
    <row r="654" spans="1:9" s="106" customFormat="1" ht="15.75">
      <c r="A654" s="37"/>
      <c r="B654" s="37"/>
      <c r="C654" s="38"/>
      <c r="D654" s="38"/>
      <c r="E654" s="38"/>
      <c r="F654" s="39"/>
      <c r="G654" s="38"/>
      <c r="H654" s="39"/>
      <c r="I654" s="38"/>
    </row>
    <row r="655" spans="1:9" s="106" customFormat="1" ht="15.75">
      <c r="A655" s="37"/>
      <c r="B655" s="37"/>
      <c r="C655" s="38"/>
      <c r="D655" s="38"/>
      <c r="E655" s="38"/>
      <c r="F655" s="39"/>
      <c r="G655" s="38"/>
      <c r="H655" s="39"/>
      <c r="I655" s="38"/>
    </row>
    <row r="656" spans="1:9" s="106" customFormat="1" ht="15.75">
      <c r="A656" s="37"/>
      <c r="B656" s="37"/>
      <c r="C656" s="38"/>
      <c r="D656" s="38"/>
      <c r="E656" s="38"/>
      <c r="F656" s="39"/>
      <c r="G656" s="38"/>
      <c r="H656" s="39"/>
      <c r="I656" s="38"/>
    </row>
    <row r="657" spans="1:9" s="106" customFormat="1" ht="15.75">
      <c r="A657" s="37"/>
      <c r="B657" s="37"/>
      <c r="C657" s="38"/>
      <c r="D657" s="38"/>
      <c r="E657" s="38"/>
      <c r="F657" s="39"/>
      <c r="G657" s="38"/>
      <c r="H657" s="39"/>
      <c r="I657" s="38"/>
    </row>
    <row r="658" spans="1:9" s="106" customFormat="1" ht="15.75">
      <c r="A658" s="37"/>
      <c r="B658" s="37"/>
      <c r="C658" s="38"/>
      <c r="D658" s="38"/>
      <c r="E658" s="38"/>
      <c r="F658" s="39"/>
      <c r="G658" s="38"/>
      <c r="H658" s="39"/>
      <c r="I658" s="38"/>
    </row>
    <row r="659" spans="1:9" s="106" customFormat="1" ht="15.75">
      <c r="A659" s="37"/>
      <c r="B659" s="37"/>
      <c r="C659" s="38"/>
      <c r="D659" s="38"/>
      <c r="E659" s="38"/>
      <c r="F659" s="39"/>
      <c r="G659" s="38"/>
      <c r="H659" s="39"/>
      <c r="I659" s="38"/>
    </row>
    <row r="660" spans="1:9" s="106" customFormat="1" ht="15.75">
      <c r="A660" s="37"/>
      <c r="B660" s="37"/>
      <c r="C660" s="38"/>
      <c r="D660" s="38"/>
      <c r="E660" s="38"/>
      <c r="F660" s="39"/>
      <c r="G660" s="38"/>
      <c r="H660" s="39"/>
      <c r="I660" s="38"/>
    </row>
    <row r="661" spans="1:9" s="106" customFormat="1" ht="15.75">
      <c r="A661" s="37"/>
      <c r="B661" s="37"/>
      <c r="C661" s="38"/>
      <c r="D661" s="38"/>
      <c r="E661" s="38"/>
      <c r="F661" s="39"/>
      <c r="G661" s="38"/>
      <c r="H661" s="39"/>
      <c r="I661" s="38"/>
    </row>
    <row r="662" spans="1:9" s="106" customFormat="1" ht="15.75">
      <c r="A662" s="37"/>
      <c r="B662" s="37"/>
      <c r="C662" s="38"/>
      <c r="D662" s="38"/>
      <c r="E662" s="38"/>
      <c r="F662" s="39"/>
      <c r="G662" s="38"/>
      <c r="H662" s="39"/>
      <c r="I662" s="38"/>
    </row>
    <row r="663" spans="1:9" s="106" customFormat="1" ht="15.75">
      <c r="A663" s="37"/>
      <c r="B663" s="37"/>
      <c r="C663" s="38"/>
      <c r="D663" s="38"/>
      <c r="E663" s="38"/>
      <c r="F663" s="39"/>
      <c r="G663" s="38"/>
      <c r="H663" s="39"/>
      <c r="I663" s="38"/>
    </row>
    <row r="664" spans="1:9" s="106" customFormat="1" ht="15.75">
      <c r="A664" s="37"/>
      <c r="B664" s="37"/>
      <c r="C664" s="38"/>
      <c r="D664" s="38"/>
      <c r="E664" s="38"/>
      <c r="F664" s="39"/>
      <c r="G664" s="38"/>
      <c r="H664" s="39"/>
      <c r="I664" s="38"/>
    </row>
    <row r="665" spans="1:9" s="106" customFormat="1" ht="15.75">
      <c r="A665" s="37"/>
      <c r="B665" s="37"/>
      <c r="C665" s="38"/>
      <c r="D665" s="38"/>
      <c r="E665" s="38"/>
      <c r="F665" s="39"/>
      <c r="G665" s="38"/>
      <c r="H665" s="39"/>
      <c r="I665" s="38"/>
    </row>
    <row r="666" spans="1:9" s="106" customFormat="1" ht="15.75">
      <c r="A666" s="37"/>
      <c r="B666" s="37"/>
      <c r="C666" s="38"/>
      <c r="D666" s="38"/>
      <c r="E666" s="38"/>
      <c r="F666" s="39"/>
      <c r="G666" s="38"/>
      <c r="H666" s="39"/>
      <c r="I666" s="38"/>
    </row>
    <row r="667" spans="1:9" s="106" customFormat="1" ht="15.75">
      <c r="A667" s="37"/>
      <c r="B667" s="37"/>
      <c r="C667" s="38"/>
      <c r="D667" s="38"/>
      <c r="E667" s="38"/>
      <c r="F667" s="39"/>
      <c r="G667" s="38"/>
      <c r="H667" s="39"/>
      <c r="I667" s="38"/>
    </row>
    <row r="668" spans="1:9" ht="15.75">
      <c r="A668" s="37"/>
      <c r="B668" s="37"/>
      <c r="C668" s="38"/>
      <c r="D668" s="38"/>
      <c r="E668" s="38"/>
      <c r="F668" s="39"/>
      <c r="G668" s="38"/>
      <c r="H668" s="39"/>
      <c r="I668" s="38"/>
    </row>
    <row r="669" spans="1:9" ht="15.75">
      <c r="A669" s="37"/>
      <c r="B669" s="37"/>
      <c r="C669" s="38"/>
      <c r="D669" s="38"/>
      <c r="E669" s="38"/>
      <c r="F669" s="39"/>
      <c r="G669" s="38"/>
      <c r="H669" s="39"/>
      <c r="I669" s="38"/>
    </row>
    <row r="670" spans="1:9" ht="15.75">
      <c r="A670" s="37"/>
      <c r="B670" s="37"/>
      <c r="C670" s="38"/>
      <c r="D670" s="38"/>
      <c r="E670" s="38"/>
      <c r="F670" s="39"/>
      <c r="G670" s="38"/>
      <c r="H670" s="39"/>
      <c r="I670" s="38"/>
    </row>
    <row r="671" spans="1:9" ht="15.75">
      <c r="A671" s="37"/>
      <c r="B671" s="37"/>
      <c r="C671" s="38"/>
      <c r="D671" s="38"/>
      <c r="E671" s="38"/>
      <c r="F671" s="39"/>
      <c r="G671" s="38"/>
      <c r="H671" s="39"/>
      <c r="I671" s="38"/>
    </row>
    <row r="672" spans="1:9" ht="15.75">
      <c r="A672" s="37"/>
      <c r="B672" s="37"/>
      <c r="C672" s="38"/>
      <c r="D672" s="38"/>
      <c r="E672" s="38"/>
      <c r="F672" s="39"/>
      <c r="G672" s="38"/>
      <c r="H672" s="39"/>
      <c r="I672" s="38"/>
    </row>
    <row r="673" spans="1:9" ht="15.75">
      <c r="A673" s="37"/>
      <c r="B673" s="37"/>
      <c r="C673" s="38"/>
      <c r="D673" s="38"/>
      <c r="E673" s="38"/>
      <c r="F673" s="39"/>
      <c r="G673" s="38"/>
      <c r="H673" s="39"/>
      <c r="I673" s="38"/>
    </row>
    <row r="674" spans="1:9" ht="15.75">
      <c r="A674" s="37"/>
      <c r="B674" s="37"/>
      <c r="C674" s="38"/>
      <c r="D674" s="38"/>
      <c r="E674" s="38"/>
      <c r="F674" s="39"/>
      <c r="G674" s="38"/>
      <c r="H674" s="39"/>
      <c r="I674" s="38"/>
    </row>
    <row r="675" spans="1:9" ht="15.75">
      <c r="A675" s="37"/>
      <c r="B675" s="37"/>
      <c r="C675" s="38"/>
      <c r="D675" s="38"/>
      <c r="E675" s="38"/>
      <c r="F675" s="39"/>
      <c r="G675" s="38"/>
      <c r="H675" s="39"/>
      <c r="I675" s="38"/>
    </row>
    <row r="676" spans="1:9" ht="15.75">
      <c r="A676" s="37"/>
      <c r="B676" s="37"/>
      <c r="C676" s="38"/>
      <c r="D676" s="38"/>
      <c r="E676" s="38"/>
      <c r="F676" s="39"/>
      <c r="G676" s="38"/>
      <c r="H676" s="39"/>
      <c r="I676" s="38"/>
    </row>
    <row r="677" spans="1:9" ht="15.75">
      <c r="A677" s="37"/>
      <c r="B677" s="37"/>
      <c r="C677" s="38"/>
      <c r="D677" s="38"/>
      <c r="E677" s="38"/>
      <c r="F677" s="39"/>
      <c r="G677" s="38"/>
      <c r="H677" s="39"/>
      <c r="I677" s="38"/>
    </row>
    <row r="678" spans="1:9" ht="15.75">
      <c r="A678" s="37"/>
      <c r="B678" s="37"/>
      <c r="C678" s="38"/>
      <c r="D678" s="38"/>
      <c r="E678" s="38"/>
      <c r="F678" s="39"/>
      <c r="G678" s="38"/>
      <c r="H678" s="39"/>
      <c r="I678" s="38"/>
    </row>
    <row r="679" spans="1:9" ht="15.75">
      <c r="A679" s="37"/>
      <c r="B679" s="37"/>
      <c r="C679" s="38"/>
      <c r="D679" s="38"/>
      <c r="E679" s="38"/>
      <c r="F679" s="39"/>
      <c r="G679" s="38"/>
      <c r="H679" s="39"/>
      <c r="I679" s="38"/>
    </row>
    <row r="680" spans="1:9" ht="15.75">
      <c r="A680" s="37"/>
      <c r="B680" s="37"/>
      <c r="C680" s="38"/>
      <c r="D680" s="38"/>
      <c r="E680" s="38"/>
      <c r="F680" s="39"/>
      <c r="G680" s="38"/>
      <c r="H680" s="39"/>
      <c r="I680" s="38"/>
    </row>
    <row r="681" spans="1:9" ht="15.75">
      <c r="A681" s="37"/>
      <c r="B681" s="37"/>
      <c r="C681" s="38"/>
      <c r="D681" s="38"/>
      <c r="E681" s="38"/>
      <c r="F681" s="39"/>
      <c r="G681" s="38"/>
      <c r="H681" s="39"/>
      <c r="I681" s="38"/>
    </row>
  </sheetData>
  <sheetProtection password="EEDF" sheet="1"/>
  <mergeCells count="11">
    <mergeCell ref="A10:G10"/>
    <mergeCell ref="A11:G11"/>
    <mergeCell ref="A12:G12"/>
    <mergeCell ref="A8:I8"/>
    <mergeCell ref="A9:I9"/>
    <mergeCell ref="A1:I1"/>
    <mergeCell ref="A2:I2"/>
    <mergeCell ref="A3:I3"/>
    <mergeCell ref="A4:I4"/>
    <mergeCell ref="A6:I6"/>
    <mergeCell ref="A7:I7"/>
  </mergeCells>
  <printOptions/>
  <pageMargins left="0.5905511811023623" right="0.1968503937007874" top="0.3937007874015748" bottom="0.5905511811023623" header="0.5118110236220472" footer="0.5118110236220472"/>
  <pageSetup fitToHeight="60" fitToWidth="1" horizontalDpi="600" verticalDpi="600" orientation="portrait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93"/>
  <sheetViews>
    <sheetView zoomScalePageLayoutView="0" workbookViewId="0" topLeftCell="A1">
      <selection activeCell="AF16" sqref="AF16"/>
    </sheetView>
  </sheetViews>
  <sheetFormatPr defaultColWidth="8.875" defaultRowHeight="12.75"/>
  <cols>
    <col min="1" max="1" width="62.25390625" style="40" customWidth="1"/>
    <col min="2" max="2" width="8.875" style="40" customWidth="1"/>
    <col min="3" max="3" width="12.25390625" style="41" customWidth="1"/>
    <col min="4" max="4" width="7.625" style="41" customWidth="1"/>
    <col min="5" max="5" width="15.00390625" style="41" hidden="1" customWidth="1"/>
    <col min="6" max="6" width="19.25390625" style="41" hidden="1" customWidth="1"/>
    <col min="7" max="7" width="15.375" style="41" customWidth="1"/>
    <col min="8" max="9" width="18.00390625" style="41" hidden="1" customWidth="1"/>
    <col min="10" max="10" width="15.875" style="41" customWidth="1"/>
    <col min="11" max="11" width="8.875" style="105" hidden="1" customWidth="1"/>
    <col min="12" max="12" width="9.125" style="105" hidden="1" customWidth="1"/>
    <col min="13" max="14" width="8.875" style="105" hidden="1" customWidth="1"/>
    <col min="15" max="15" width="0" style="105" hidden="1" customWidth="1"/>
    <col min="16" max="17" width="10.125" style="105" hidden="1" customWidth="1"/>
    <col min="18" max="19" width="0" style="105" hidden="1" customWidth="1"/>
    <col min="20" max="21" width="10.125" style="105" hidden="1" customWidth="1"/>
    <col min="22" max="23" width="0" style="105" hidden="1" customWidth="1"/>
    <col min="24" max="24" width="14.75390625" style="105" hidden="1" customWidth="1"/>
    <col min="25" max="25" width="16.00390625" style="105" hidden="1" customWidth="1"/>
    <col min="26" max="27" width="0" style="105" hidden="1" customWidth="1"/>
    <col min="28" max="16384" width="8.875" style="105" customWidth="1"/>
  </cols>
  <sheetData>
    <row r="1" spans="3:10" ht="18.75">
      <c r="C1" s="540" t="s">
        <v>852</v>
      </c>
      <c r="D1" s="540"/>
      <c r="E1" s="540"/>
      <c r="F1" s="540"/>
      <c r="G1" s="540"/>
      <c r="H1" s="540"/>
      <c r="I1" s="540"/>
      <c r="J1" s="549"/>
    </row>
    <row r="2" spans="3:10" ht="18.75">
      <c r="C2" s="540" t="s">
        <v>174</v>
      </c>
      <c r="D2" s="540"/>
      <c r="E2" s="540"/>
      <c r="F2" s="540"/>
      <c r="G2" s="540"/>
      <c r="H2" s="540"/>
      <c r="I2" s="540"/>
      <c r="J2" s="549"/>
    </row>
    <row r="3" spans="2:10" ht="18.75" customHeight="1">
      <c r="B3" s="540" t="s">
        <v>171</v>
      </c>
      <c r="C3" s="549"/>
      <c r="D3" s="549"/>
      <c r="E3" s="549"/>
      <c r="F3" s="549"/>
      <c r="G3" s="549"/>
      <c r="H3" s="549"/>
      <c r="I3" s="549"/>
      <c r="J3" s="549"/>
    </row>
    <row r="4" spans="3:10" ht="18.75">
      <c r="C4" s="542" t="s">
        <v>1142</v>
      </c>
      <c r="D4" s="542"/>
      <c r="E4" s="542"/>
      <c r="F4" s="542"/>
      <c r="G4" s="542"/>
      <c r="H4" s="542"/>
      <c r="I4" s="542"/>
      <c r="J4" s="549"/>
    </row>
    <row r="6" spans="1:10" ht="18.75">
      <c r="A6" s="546" t="s">
        <v>852</v>
      </c>
      <c r="B6" s="546"/>
      <c r="C6" s="546"/>
      <c r="D6" s="546"/>
      <c r="E6" s="546"/>
      <c r="F6" s="546"/>
      <c r="G6" s="546"/>
      <c r="H6" s="546"/>
      <c r="I6" s="546"/>
      <c r="J6" s="546"/>
    </row>
    <row r="7" spans="1:10" ht="18.75">
      <c r="A7" s="546" t="s">
        <v>174</v>
      </c>
      <c r="B7" s="546"/>
      <c r="C7" s="546"/>
      <c r="D7" s="546"/>
      <c r="E7" s="546"/>
      <c r="F7" s="546"/>
      <c r="G7" s="546"/>
      <c r="H7" s="546"/>
      <c r="I7" s="546"/>
      <c r="J7" s="546"/>
    </row>
    <row r="8" spans="1:10" ht="18.75">
      <c r="A8" s="546" t="s">
        <v>171</v>
      </c>
      <c r="B8" s="546"/>
      <c r="C8" s="546"/>
      <c r="D8" s="546"/>
      <c r="E8" s="546"/>
      <c r="F8" s="546"/>
      <c r="G8" s="546"/>
      <c r="H8" s="546"/>
      <c r="I8" s="546"/>
      <c r="J8" s="546"/>
    </row>
    <row r="9" spans="1:10" ht="18.75">
      <c r="A9" s="547" t="s">
        <v>844</v>
      </c>
      <c r="B9" s="547"/>
      <c r="C9" s="547"/>
      <c r="D9" s="547"/>
      <c r="E9" s="547"/>
      <c r="F9" s="547"/>
      <c r="G9" s="547"/>
      <c r="H9" s="547"/>
      <c r="I9" s="547"/>
      <c r="J9" s="547"/>
    </row>
    <row r="10" spans="1:10" ht="18.75">
      <c r="A10" s="543"/>
      <c r="B10" s="543"/>
      <c r="C10" s="543"/>
      <c r="D10" s="543"/>
      <c r="E10" s="543"/>
      <c r="F10" s="543"/>
      <c r="G10" s="543"/>
      <c r="H10" s="543"/>
      <c r="I10" s="241"/>
      <c r="J10" s="241"/>
    </row>
    <row r="11" spans="1:10" ht="18.75">
      <c r="A11" s="544" t="s">
        <v>242</v>
      </c>
      <c r="B11" s="544"/>
      <c r="C11" s="545"/>
      <c r="D11" s="545"/>
      <c r="E11" s="545"/>
      <c r="F11" s="545"/>
      <c r="G11" s="545"/>
      <c r="H11" s="545"/>
      <c r="I11" s="243"/>
      <c r="J11" s="243"/>
    </row>
    <row r="12" spans="1:10" ht="18.75">
      <c r="A12" s="544" t="s">
        <v>932</v>
      </c>
      <c r="B12" s="544"/>
      <c r="C12" s="545"/>
      <c r="D12" s="545"/>
      <c r="E12" s="545"/>
      <c r="F12" s="545"/>
      <c r="G12" s="545"/>
      <c r="H12" s="545"/>
      <c r="I12" s="243"/>
      <c r="J12" s="243"/>
    </row>
    <row r="13" spans="1:10" ht="18.75">
      <c r="A13" s="242"/>
      <c r="B13" s="242"/>
      <c r="C13" s="243"/>
      <c r="D13" s="243"/>
      <c r="E13" s="243"/>
      <c r="F13" s="243"/>
      <c r="G13" s="243"/>
      <c r="H13" s="243"/>
      <c r="I13" s="243"/>
      <c r="J13" s="243"/>
    </row>
    <row r="14" spans="1:10" ht="18.75">
      <c r="A14" s="410"/>
      <c r="B14" s="410"/>
      <c r="C14" s="411"/>
      <c r="D14" s="412"/>
      <c r="E14" s="548" t="s">
        <v>172</v>
      </c>
      <c r="F14" s="548"/>
      <c r="G14" s="548"/>
      <c r="H14" s="548"/>
      <c r="I14" s="548"/>
      <c r="J14" s="548"/>
    </row>
    <row r="15" spans="1:10" ht="18.75">
      <c r="A15" s="413" t="s">
        <v>243</v>
      </c>
      <c r="B15" s="413" t="s">
        <v>244</v>
      </c>
      <c r="C15" s="414" t="s">
        <v>245</v>
      </c>
      <c r="D15" s="415" t="s">
        <v>246</v>
      </c>
      <c r="E15" s="13" t="s">
        <v>878</v>
      </c>
      <c r="F15" s="13" t="s">
        <v>881</v>
      </c>
      <c r="G15" s="13" t="s">
        <v>933</v>
      </c>
      <c r="H15" s="13" t="s">
        <v>880</v>
      </c>
      <c r="I15" s="13" t="s">
        <v>934</v>
      </c>
      <c r="J15" s="13" t="s">
        <v>935</v>
      </c>
    </row>
    <row r="16" spans="1:10" ht="18.75">
      <c r="A16" s="416">
        <v>1</v>
      </c>
      <c r="B16" s="416">
        <v>2</v>
      </c>
      <c r="C16" s="416" t="s">
        <v>247</v>
      </c>
      <c r="D16" s="416" t="s">
        <v>248</v>
      </c>
      <c r="E16" s="417">
        <v>5</v>
      </c>
      <c r="F16" s="417">
        <v>6</v>
      </c>
      <c r="G16" s="417">
        <v>7</v>
      </c>
      <c r="H16" s="418">
        <v>8</v>
      </c>
      <c r="I16" s="418">
        <v>9</v>
      </c>
      <c r="J16" s="418">
        <v>10</v>
      </c>
    </row>
    <row r="17" spans="1:10" s="31" customFormat="1" ht="18.75">
      <c r="A17" s="14" t="s">
        <v>249</v>
      </c>
      <c r="B17" s="15"/>
      <c r="C17" s="16"/>
      <c r="D17" s="16"/>
      <c r="E17" s="419" t="e">
        <f>E18+E25+E118+E186+E250+E359</f>
        <v>#REF!</v>
      </c>
      <c r="F17" s="419" t="e">
        <f>F18+F25+F118+F186+F250+F359</f>
        <v>#REF!</v>
      </c>
      <c r="G17" s="207">
        <f>G19+G25+G118+G186+G250+G359</f>
        <v>650150.128</v>
      </c>
      <c r="H17" s="207" t="e">
        <f>H25+H118+H186+H250+H359</f>
        <v>#REF!</v>
      </c>
      <c r="I17" s="207" t="e">
        <f>I18+I25+I118+I186+I250+I359</f>
        <v>#REF!</v>
      </c>
      <c r="J17" s="207">
        <f>J19+J25+J118+J186+J250+J359</f>
        <v>626056.218</v>
      </c>
    </row>
    <row r="18" spans="1:10" s="31" customFormat="1" ht="37.5">
      <c r="A18" s="18" t="s">
        <v>250</v>
      </c>
      <c r="B18" s="160">
        <v>905</v>
      </c>
      <c r="C18" s="162"/>
      <c r="D18" s="162"/>
      <c r="E18" s="263">
        <f aca="true" t="shared" si="0" ref="E18:J18">E19</f>
        <v>1196.37</v>
      </c>
      <c r="F18" s="263">
        <f t="shared" si="0"/>
        <v>0</v>
      </c>
      <c r="G18" s="216">
        <f t="shared" si="0"/>
        <v>1214.963</v>
      </c>
      <c r="H18" s="216">
        <f t="shared" si="0"/>
        <v>0</v>
      </c>
      <c r="I18" s="216">
        <f t="shared" si="0"/>
        <v>0</v>
      </c>
      <c r="J18" s="216">
        <f t="shared" si="0"/>
        <v>1215.221</v>
      </c>
    </row>
    <row r="19" spans="1:10" s="31" customFormat="1" ht="19.5">
      <c r="A19" s="113" t="s">
        <v>252</v>
      </c>
      <c r="B19" s="19" t="s">
        <v>251</v>
      </c>
      <c r="C19" s="20" t="s">
        <v>253</v>
      </c>
      <c r="D19" s="21"/>
      <c r="E19" s="269">
        <f aca="true" t="shared" si="1" ref="E19:J19">E20+E22</f>
        <v>1196.37</v>
      </c>
      <c r="F19" s="269">
        <f t="shared" si="1"/>
        <v>0</v>
      </c>
      <c r="G19" s="209">
        <f t="shared" si="1"/>
        <v>1214.963</v>
      </c>
      <c r="H19" s="210">
        <f t="shared" si="1"/>
        <v>0</v>
      </c>
      <c r="I19" s="210">
        <f t="shared" si="1"/>
        <v>0</v>
      </c>
      <c r="J19" s="210">
        <f t="shared" si="1"/>
        <v>1215.221</v>
      </c>
    </row>
    <row r="20" spans="1:10" s="31" customFormat="1" ht="18.75">
      <c r="A20" s="22" t="s">
        <v>254</v>
      </c>
      <c r="B20" s="19" t="s">
        <v>251</v>
      </c>
      <c r="C20" s="20" t="s">
        <v>255</v>
      </c>
      <c r="D20" s="21"/>
      <c r="E20" s="269">
        <f aca="true" t="shared" si="2" ref="E20:J20">E21</f>
        <v>750.91</v>
      </c>
      <c r="F20" s="269">
        <f t="shared" si="2"/>
        <v>0</v>
      </c>
      <c r="G20" s="209">
        <f t="shared" si="2"/>
        <v>808.461</v>
      </c>
      <c r="H20" s="210">
        <f t="shared" si="2"/>
        <v>0</v>
      </c>
      <c r="I20" s="210">
        <f t="shared" si="2"/>
        <v>0</v>
      </c>
      <c r="J20" s="210">
        <f t="shared" si="2"/>
        <v>808.461</v>
      </c>
    </row>
    <row r="21" spans="1:10" s="31" customFormat="1" ht="93.75">
      <c r="A21" s="64" t="s">
        <v>256</v>
      </c>
      <c r="B21" s="19" t="s">
        <v>251</v>
      </c>
      <c r="C21" s="20" t="s">
        <v>255</v>
      </c>
      <c r="D21" s="21" t="s">
        <v>257</v>
      </c>
      <c r="E21" s="269">
        <v>750.91</v>
      </c>
      <c r="F21" s="269">
        <v>0</v>
      </c>
      <c r="G21" s="209">
        <v>808.461</v>
      </c>
      <c r="H21" s="210"/>
      <c r="I21" s="210"/>
      <c r="J21" s="210">
        <v>808.461</v>
      </c>
    </row>
    <row r="22" spans="1:10" s="31" customFormat="1" ht="93.75">
      <c r="A22" s="64" t="s">
        <v>256</v>
      </c>
      <c r="B22" s="19" t="s">
        <v>251</v>
      </c>
      <c r="C22" s="20" t="s">
        <v>259</v>
      </c>
      <c r="D22" s="21"/>
      <c r="E22" s="269">
        <f aca="true" t="shared" si="3" ref="E22:J22">E23+E24</f>
        <v>445.46000000000004</v>
      </c>
      <c r="F22" s="269">
        <f t="shared" si="3"/>
        <v>0</v>
      </c>
      <c r="G22" s="209">
        <f t="shared" si="3"/>
        <v>406.502</v>
      </c>
      <c r="H22" s="210">
        <f t="shared" si="3"/>
        <v>0</v>
      </c>
      <c r="I22" s="210">
        <f t="shared" si="3"/>
        <v>0</v>
      </c>
      <c r="J22" s="210">
        <f t="shared" si="3"/>
        <v>406.76</v>
      </c>
    </row>
    <row r="23" spans="1:10" s="31" customFormat="1" ht="93.75">
      <c r="A23" s="64" t="s">
        <v>256</v>
      </c>
      <c r="B23" s="19" t="s">
        <v>251</v>
      </c>
      <c r="C23" s="20" t="s">
        <v>259</v>
      </c>
      <c r="D23" s="21" t="s">
        <v>257</v>
      </c>
      <c r="E23" s="269">
        <v>357.62</v>
      </c>
      <c r="F23" s="269"/>
      <c r="G23" s="209">
        <v>375.502</v>
      </c>
      <c r="H23" s="210"/>
      <c r="I23" s="210"/>
      <c r="J23" s="210">
        <v>375.502</v>
      </c>
    </row>
    <row r="24" spans="1:10" s="31" customFormat="1" ht="37.5">
      <c r="A24" s="64" t="s">
        <v>260</v>
      </c>
      <c r="B24" s="19" t="s">
        <v>251</v>
      </c>
      <c r="C24" s="20" t="s">
        <v>259</v>
      </c>
      <c r="D24" s="21" t="s">
        <v>261</v>
      </c>
      <c r="E24" s="269">
        <v>87.84</v>
      </c>
      <c r="F24" s="269"/>
      <c r="G24" s="209">
        <v>31</v>
      </c>
      <c r="H24" s="210"/>
      <c r="I24" s="210"/>
      <c r="J24" s="210">
        <v>31.258</v>
      </c>
    </row>
    <row r="25" spans="1:10" s="164" customFormat="1" ht="37.5">
      <c r="A25" s="18" t="s">
        <v>262</v>
      </c>
      <c r="B25" s="230" t="s">
        <v>263</v>
      </c>
      <c r="C25" s="165"/>
      <c r="D25" s="165"/>
      <c r="E25" s="262" t="e">
        <f>E26+E60+E83+E96+#REF!+E46</f>
        <v>#REF!</v>
      </c>
      <c r="F25" s="262"/>
      <c r="G25" s="231">
        <f>G26+G60+G83+G96+G46+G79</f>
        <v>47110.179000000004</v>
      </c>
      <c r="H25" s="231" t="e">
        <f>H26+H60+H83+H96+#REF!+H46</f>
        <v>#REF!</v>
      </c>
      <c r="I25" s="231"/>
      <c r="J25" s="231">
        <f>J26+J60+J83+J96+J46+J79</f>
        <v>46841.937</v>
      </c>
    </row>
    <row r="26" spans="1:10" s="164" customFormat="1" ht="39">
      <c r="A26" s="24" t="s">
        <v>264</v>
      </c>
      <c r="B26" s="21" t="s">
        <v>263</v>
      </c>
      <c r="C26" s="21" t="s">
        <v>265</v>
      </c>
      <c r="D26" s="20"/>
      <c r="E26" s="265">
        <f>E27+E44</f>
        <v>4150</v>
      </c>
      <c r="F26" s="265"/>
      <c r="G26" s="210">
        <f>G27+G34+G39</f>
        <v>5681.6</v>
      </c>
      <c r="H26" s="210">
        <f>H27+H44</f>
        <v>0</v>
      </c>
      <c r="I26" s="210"/>
      <c r="J26" s="210">
        <f>J27+J34+J39</f>
        <v>5681.6</v>
      </c>
    </row>
    <row r="27" spans="1:10" s="164" customFormat="1" ht="37.5">
      <c r="A27" s="61" t="s">
        <v>266</v>
      </c>
      <c r="B27" s="21" t="s">
        <v>263</v>
      </c>
      <c r="C27" s="21" t="s">
        <v>267</v>
      </c>
      <c r="D27" s="20"/>
      <c r="E27" s="265">
        <f>E28+E30+E32</f>
        <v>2950</v>
      </c>
      <c r="F27" s="265"/>
      <c r="G27" s="210">
        <f>G28+G30+G32</f>
        <v>2700</v>
      </c>
      <c r="H27" s="210">
        <f>H28+H30+H32</f>
        <v>0</v>
      </c>
      <c r="I27" s="210"/>
      <c r="J27" s="210">
        <f>J28+J30+J32</f>
        <v>2700</v>
      </c>
    </row>
    <row r="28" spans="1:10" s="164" customFormat="1" ht="75">
      <c r="A28" s="22" t="s">
        <v>268</v>
      </c>
      <c r="B28" s="21" t="s">
        <v>263</v>
      </c>
      <c r="C28" s="21" t="s">
        <v>269</v>
      </c>
      <c r="D28" s="20"/>
      <c r="E28" s="265">
        <f>E29</f>
        <v>2100</v>
      </c>
      <c r="F28" s="265"/>
      <c r="G28" s="210">
        <f>G29</f>
        <v>2100</v>
      </c>
      <c r="H28" s="210">
        <f>H29</f>
        <v>0</v>
      </c>
      <c r="I28" s="210"/>
      <c r="J28" s="210">
        <f>J29</f>
        <v>2100</v>
      </c>
    </row>
    <row r="29" spans="1:10" s="164" customFormat="1" ht="18.75">
      <c r="A29" s="64" t="s">
        <v>270</v>
      </c>
      <c r="B29" s="21" t="s">
        <v>263</v>
      </c>
      <c r="C29" s="21" t="s">
        <v>269</v>
      </c>
      <c r="D29" s="21" t="s">
        <v>271</v>
      </c>
      <c r="E29" s="265">
        <v>2100</v>
      </c>
      <c r="F29" s="265"/>
      <c r="G29" s="210">
        <v>2100</v>
      </c>
      <c r="H29" s="210"/>
      <c r="I29" s="210"/>
      <c r="J29" s="210">
        <v>2100</v>
      </c>
    </row>
    <row r="30" spans="1:10" s="164" customFormat="1" ht="75">
      <c r="A30" s="64" t="s">
        <v>272</v>
      </c>
      <c r="B30" s="21" t="s">
        <v>263</v>
      </c>
      <c r="C30" s="21" t="s">
        <v>273</v>
      </c>
      <c r="D30" s="21"/>
      <c r="E30" s="265">
        <f>E31</f>
        <v>400</v>
      </c>
      <c r="F30" s="265"/>
      <c r="G30" s="210">
        <f>G31</f>
        <v>200</v>
      </c>
      <c r="H30" s="210">
        <f>H31</f>
        <v>0</v>
      </c>
      <c r="I30" s="210"/>
      <c r="J30" s="210">
        <f>J31</f>
        <v>200</v>
      </c>
    </row>
    <row r="31" spans="1:10" s="164" customFormat="1" ht="18.75">
      <c r="A31" s="64" t="s">
        <v>270</v>
      </c>
      <c r="B31" s="21" t="s">
        <v>263</v>
      </c>
      <c r="C31" s="21" t="s">
        <v>273</v>
      </c>
      <c r="D31" s="21" t="s">
        <v>271</v>
      </c>
      <c r="E31" s="265">
        <v>400</v>
      </c>
      <c r="F31" s="265"/>
      <c r="G31" s="210">
        <v>200</v>
      </c>
      <c r="H31" s="210"/>
      <c r="I31" s="210"/>
      <c r="J31" s="210">
        <v>200</v>
      </c>
    </row>
    <row r="32" spans="1:10" s="164" customFormat="1" ht="75">
      <c r="A32" s="64" t="s">
        <v>274</v>
      </c>
      <c r="B32" s="21" t="s">
        <v>263</v>
      </c>
      <c r="C32" s="21" t="s">
        <v>275</v>
      </c>
      <c r="D32" s="21"/>
      <c r="E32" s="265">
        <f>E33</f>
        <v>450</v>
      </c>
      <c r="F32" s="265"/>
      <c r="G32" s="210">
        <f>G33</f>
        <v>400</v>
      </c>
      <c r="H32" s="210">
        <f>H33</f>
        <v>0</v>
      </c>
      <c r="I32" s="210"/>
      <c r="J32" s="210">
        <f>J33</f>
        <v>400</v>
      </c>
    </row>
    <row r="33" spans="1:10" s="164" customFormat="1" ht="18.75">
      <c r="A33" s="64" t="s">
        <v>270</v>
      </c>
      <c r="B33" s="21" t="s">
        <v>263</v>
      </c>
      <c r="C33" s="21" t="s">
        <v>275</v>
      </c>
      <c r="D33" s="21" t="s">
        <v>271</v>
      </c>
      <c r="E33" s="265">
        <v>450</v>
      </c>
      <c r="F33" s="265"/>
      <c r="G33" s="210">
        <v>400</v>
      </c>
      <c r="H33" s="210"/>
      <c r="I33" s="210"/>
      <c r="J33" s="210">
        <v>400</v>
      </c>
    </row>
    <row r="34" spans="1:10" s="164" customFormat="1" ht="58.5">
      <c r="A34" s="123" t="s">
        <v>276</v>
      </c>
      <c r="B34" s="21" t="s">
        <v>263</v>
      </c>
      <c r="C34" s="21" t="s">
        <v>702</v>
      </c>
      <c r="D34" s="21"/>
      <c r="E34" s="265"/>
      <c r="F34" s="265"/>
      <c r="G34" s="210">
        <f>G35+G37</f>
        <v>838.6</v>
      </c>
      <c r="H34" s="210"/>
      <c r="I34" s="210"/>
      <c r="J34" s="210">
        <f>J35+J37</f>
        <v>838.6</v>
      </c>
    </row>
    <row r="35" spans="1:10" s="164" customFormat="1" ht="37.5">
      <c r="A35" s="214" t="s">
        <v>883</v>
      </c>
      <c r="B35" s="19" t="s">
        <v>263</v>
      </c>
      <c r="C35" s="19" t="s">
        <v>884</v>
      </c>
      <c r="D35" s="114"/>
      <c r="E35" s="265"/>
      <c r="F35" s="265"/>
      <c r="G35" s="210">
        <f>G36</f>
        <v>788.6</v>
      </c>
      <c r="H35" s="210"/>
      <c r="I35" s="210"/>
      <c r="J35" s="210">
        <f>J36</f>
        <v>788.6</v>
      </c>
    </row>
    <row r="36" spans="1:10" s="164" customFormat="1" ht="18.75">
      <c r="A36" s="114" t="s">
        <v>270</v>
      </c>
      <c r="B36" s="19" t="s">
        <v>263</v>
      </c>
      <c r="C36" s="19" t="s">
        <v>884</v>
      </c>
      <c r="D36" s="114" t="s">
        <v>271</v>
      </c>
      <c r="E36" s="265"/>
      <c r="F36" s="265"/>
      <c r="G36" s="210">
        <v>788.6</v>
      </c>
      <c r="H36" s="210"/>
      <c r="I36" s="210"/>
      <c r="J36" s="210">
        <v>788.6</v>
      </c>
    </row>
    <row r="37" spans="1:10" s="164" customFormat="1" ht="75">
      <c r="A37" s="114" t="s">
        <v>278</v>
      </c>
      <c r="B37" s="19" t="s">
        <v>263</v>
      </c>
      <c r="C37" s="19" t="s">
        <v>828</v>
      </c>
      <c r="D37" s="114"/>
      <c r="E37" s="265"/>
      <c r="F37" s="265"/>
      <c r="G37" s="210">
        <f>G38</f>
        <v>50</v>
      </c>
      <c r="H37" s="210"/>
      <c r="I37" s="210"/>
      <c r="J37" s="210">
        <f>J38</f>
        <v>50</v>
      </c>
    </row>
    <row r="38" spans="1:10" s="164" customFormat="1" ht="18.75">
      <c r="A38" s="114" t="s">
        <v>270</v>
      </c>
      <c r="B38" s="19" t="s">
        <v>263</v>
      </c>
      <c r="C38" s="19" t="s">
        <v>828</v>
      </c>
      <c r="D38" s="114" t="s">
        <v>271</v>
      </c>
      <c r="E38" s="265"/>
      <c r="F38" s="265"/>
      <c r="G38" s="210">
        <v>50</v>
      </c>
      <c r="H38" s="210"/>
      <c r="I38" s="210"/>
      <c r="J38" s="210">
        <v>50</v>
      </c>
    </row>
    <row r="39" spans="1:10" s="164" customFormat="1" ht="19.5">
      <c r="A39" s="113" t="s">
        <v>279</v>
      </c>
      <c r="B39" s="26" t="s">
        <v>263</v>
      </c>
      <c r="C39" s="19" t="s">
        <v>280</v>
      </c>
      <c r="D39" s="21"/>
      <c r="E39" s="265">
        <f>E44</f>
        <v>1200</v>
      </c>
      <c r="F39" s="265"/>
      <c r="G39" s="210">
        <f>G44+G40+G42</f>
        <v>2143</v>
      </c>
      <c r="H39" s="210">
        <f>H44</f>
        <v>0</v>
      </c>
      <c r="I39" s="210"/>
      <c r="J39" s="210">
        <f>J44+J40+J42</f>
        <v>2143</v>
      </c>
    </row>
    <row r="40" spans="1:10" s="164" customFormat="1" ht="56.25">
      <c r="A40" s="214" t="s">
        <v>800</v>
      </c>
      <c r="B40" s="19" t="s">
        <v>263</v>
      </c>
      <c r="C40" s="19" t="s">
        <v>802</v>
      </c>
      <c r="D40" s="114"/>
      <c r="E40" s="265"/>
      <c r="F40" s="265"/>
      <c r="G40" s="210">
        <f>G41</f>
        <v>830</v>
      </c>
      <c r="H40" s="210"/>
      <c r="I40" s="210"/>
      <c r="J40" s="210">
        <f>J41</f>
        <v>830</v>
      </c>
    </row>
    <row r="41" spans="1:10" s="164" customFormat="1" ht="37.5">
      <c r="A41" s="114" t="s">
        <v>260</v>
      </c>
      <c r="B41" s="19" t="s">
        <v>263</v>
      </c>
      <c r="C41" s="19" t="s">
        <v>802</v>
      </c>
      <c r="D41" s="114" t="s">
        <v>261</v>
      </c>
      <c r="E41" s="265"/>
      <c r="F41" s="265"/>
      <c r="G41" s="210">
        <v>830</v>
      </c>
      <c r="H41" s="210"/>
      <c r="I41" s="210"/>
      <c r="J41" s="210">
        <v>830</v>
      </c>
    </row>
    <row r="42" spans="1:10" s="164" customFormat="1" ht="18.75">
      <c r="A42" s="214" t="s">
        <v>801</v>
      </c>
      <c r="B42" s="19" t="s">
        <v>263</v>
      </c>
      <c r="C42" s="19" t="s">
        <v>799</v>
      </c>
      <c r="D42" s="114"/>
      <c r="E42" s="265"/>
      <c r="F42" s="265"/>
      <c r="G42" s="210">
        <f>G43</f>
        <v>113</v>
      </c>
      <c r="H42" s="210"/>
      <c r="I42" s="210"/>
      <c r="J42" s="210">
        <f>J43</f>
        <v>113</v>
      </c>
    </row>
    <row r="43" spans="1:10" s="164" customFormat="1" ht="37.5">
      <c r="A43" s="114" t="s">
        <v>260</v>
      </c>
      <c r="B43" s="19" t="s">
        <v>263</v>
      </c>
      <c r="C43" s="19" t="s">
        <v>799</v>
      </c>
      <c r="D43" s="114" t="s">
        <v>261</v>
      </c>
      <c r="E43" s="265"/>
      <c r="F43" s="265"/>
      <c r="G43" s="210">
        <v>113</v>
      </c>
      <c r="H43" s="210"/>
      <c r="I43" s="210"/>
      <c r="J43" s="210">
        <v>113</v>
      </c>
    </row>
    <row r="44" spans="1:10" s="164" customFormat="1" ht="75">
      <c r="A44" s="64" t="s">
        <v>281</v>
      </c>
      <c r="B44" s="26" t="s">
        <v>263</v>
      </c>
      <c r="C44" s="26" t="s">
        <v>282</v>
      </c>
      <c r="D44" s="26"/>
      <c r="E44" s="313">
        <f>E45</f>
        <v>1200</v>
      </c>
      <c r="F44" s="313"/>
      <c r="G44" s="221">
        <f>G45</f>
        <v>1200</v>
      </c>
      <c r="H44" s="221">
        <f>H45</f>
        <v>0</v>
      </c>
      <c r="I44" s="221"/>
      <c r="J44" s="221">
        <f>J45</f>
        <v>1200</v>
      </c>
    </row>
    <row r="45" spans="1:10" s="164" customFormat="1" ht="18.75">
      <c r="A45" s="64" t="s">
        <v>270</v>
      </c>
      <c r="B45" s="26" t="s">
        <v>263</v>
      </c>
      <c r="C45" s="26" t="s">
        <v>282</v>
      </c>
      <c r="D45" s="26" t="s">
        <v>271</v>
      </c>
      <c r="E45" s="313">
        <v>1200</v>
      </c>
      <c r="F45" s="313"/>
      <c r="G45" s="221">
        <v>1200</v>
      </c>
      <c r="H45" s="221"/>
      <c r="I45" s="221"/>
      <c r="J45" s="221">
        <v>1200</v>
      </c>
    </row>
    <row r="46" spans="1:10" s="164" customFormat="1" ht="58.5">
      <c r="A46" s="113" t="s">
        <v>291</v>
      </c>
      <c r="B46" s="19" t="s">
        <v>263</v>
      </c>
      <c r="C46" s="21" t="s">
        <v>292</v>
      </c>
      <c r="D46" s="21"/>
      <c r="E46" s="269">
        <f>E47+E50+E55</f>
        <v>601.8199999999999</v>
      </c>
      <c r="F46" s="269"/>
      <c r="G46" s="209">
        <f>G47+G50+G55</f>
        <v>800</v>
      </c>
      <c r="H46" s="209">
        <f>H47+H50+H55</f>
        <v>0</v>
      </c>
      <c r="I46" s="209"/>
      <c r="J46" s="209">
        <f>J47+J50+J55</f>
        <v>800</v>
      </c>
    </row>
    <row r="47" spans="1:10" s="164" customFormat="1" ht="37.5">
      <c r="A47" s="138" t="s">
        <v>293</v>
      </c>
      <c r="B47" s="19" t="s">
        <v>263</v>
      </c>
      <c r="C47" s="21" t="s">
        <v>294</v>
      </c>
      <c r="D47" s="21"/>
      <c r="E47" s="269">
        <f>E48</f>
        <v>0</v>
      </c>
      <c r="F47" s="269"/>
      <c r="G47" s="209">
        <f>G48</f>
        <v>0</v>
      </c>
      <c r="H47" s="209">
        <f>H48</f>
        <v>0</v>
      </c>
      <c r="I47" s="209"/>
      <c r="J47" s="209">
        <f>J48</f>
        <v>0</v>
      </c>
    </row>
    <row r="48" spans="1:10" s="164" customFormat="1" ht="56.25">
      <c r="A48" s="64" t="s">
        <v>909</v>
      </c>
      <c r="B48" s="19" t="s">
        <v>263</v>
      </c>
      <c r="C48" s="21" t="s">
        <v>296</v>
      </c>
      <c r="D48" s="21"/>
      <c r="E48" s="269">
        <f>E49</f>
        <v>0</v>
      </c>
      <c r="F48" s="269"/>
      <c r="G48" s="209">
        <f>G49</f>
        <v>0</v>
      </c>
      <c r="H48" s="209">
        <f>H49</f>
        <v>0</v>
      </c>
      <c r="I48" s="209"/>
      <c r="J48" s="209">
        <f>J49</f>
        <v>0</v>
      </c>
    </row>
    <row r="49" spans="1:10" s="164" customFormat="1" ht="37.5">
      <c r="A49" s="64" t="s">
        <v>260</v>
      </c>
      <c r="B49" s="19" t="s">
        <v>263</v>
      </c>
      <c r="C49" s="21" t="s">
        <v>296</v>
      </c>
      <c r="D49" s="21" t="s">
        <v>261</v>
      </c>
      <c r="E49" s="269"/>
      <c r="F49" s="269"/>
      <c r="G49" s="209"/>
      <c r="H49" s="209"/>
      <c r="I49" s="209"/>
      <c r="J49" s="209"/>
    </row>
    <row r="50" spans="1:10" s="164" customFormat="1" ht="18.75">
      <c r="A50" s="138" t="s">
        <v>297</v>
      </c>
      <c r="B50" s="19" t="s">
        <v>263</v>
      </c>
      <c r="C50" s="21" t="s">
        <v>298</v>
      </c>
      <c r="D50" s="21"/>
      <c r="E50" s="269">
        <f>E51+E53</f>
        <v>301.82</v>
      </c>
      <c r="F50" s="269"/>
      <c r="G50" s="209">
        <f>G51+G53</f>
        <v>400</v>
      </c>
      <c r="H50" s="209">
        <f>H51+H53</f>
        <v>0</v>
      </c>
      <c r="I50" s="209"/>
      <c r="J50" s="209">
        <f>J51+J53</f>
        <v>400</v>
      </c>
    </row>
    <row r="51" spans="1:10" s="164" customFormat="1" ht="56.25">
      <c r="A51" s="64" t="s">
        <v>299</v>
      </c>
      <c r="B51" s="19" t="s">
        <v>263</v>
      </c>
      <c r="C51" s="21" t="s">
        <v>300</v>
      </c>
      <c r="D51" s="21"/>
      <c r="E51" s="269">
        <f>E52</f>
        <v>1.82</v>
      </c>
      <c r="F51" s="269"/>
      <c r="G51" s="209">
        <f>G52</f>
        <v>0</v>
      </c>
      <c r="H51" s="209">
        <f>H52</f>
        <v>0</v>
      </c>
      <c r="I51" s="209"/>
      <c r="J51" s="209">
        <f>J52</f>
        <v>0</v>
      </c>
    </row>
    <row r="52" spans="1:10" s="164" customFormat="1" ht="37.5">
      <c r="A52" s="64" t="s">
        <v>260</v>
      </c>
      <c r="B52" s="19" t="s">
        <v>263</v>
      </c>
      <c r="C52" s="21" t="s">
        <v>300</v>
      </c>
      <c r="D52" s="21" t="s">
        <v>261</v>
      </c>
      <c r="E52" s="269">
        <v>1.82</v>
      </c>
      <c r="F52" s="269"/>
      <c r="G52" s="209"/>
      <c r="H52" s="209"/>
      <c r="I52" s="209"/>
      <c r="J52" s="209"/>
    </row>
    <row r="53" spans="1:10" s="164" customFormat="1" ht="75">
      <c r="A53" s="64" t="s">
        <v>301</v>
      </c>
      <c r="B53" s="19" t="s">
        <v>263</v>
      </c>
      <c r="C53" s="21" t="s">
        <v>302</v>
      </c>
      <c r="D53" s="21"/>
      <c r="E53" s="269">
        <f>E54</f>
        <v>300</v>
      </c>
      <c r="F53" s="269"/>
      <c r="G53" s="209">
        <f>G54</f>
        <v>400</v>
      </c>
      <c r="H53" s="209">
        <f>H54</f>
        <v>0</v>
      </c>
      <c r="I53" s="209"/>
      <c r="J53" s="209">
        <f>J54</f>
        <v>400</v>
      </c>
    </row>
    <row r="54" spans="1:10" s="164" customFormat="1" ht="37.5">
      <c r="A54" s="64" t="s">
        <v>260</v>
      </c>
      <c r="B54" s="19" t="s">
        <v>263</v>
      </c>
      <c r="C54" s="21" t="s">
        <v>302</v>
      </c>
      <c r="D54" s="21" t="s">
        <v>261</v>
      </c>
      <c r="E54" s="269">
        <v>300</v>
      </c>
      <c r="F54" s="269"/>
      <c r="G54" s="209">
        <v>400</v>
      </c>
      <c r="H54" s="209"/>
      <c r="I54" s="209"/>
      <c r="J54" s="209">
        <v>400</v>
      </c>
    </row>
    <row r="55" spans="1:10" s="164" customFormat="1" ht="18.75">
      <c r="A55" s="138" t="s">
        <v>303</v>
      </c>
      <c r="B55" s="19" t="s">
        <v>263</v>
      </c>
      <c r="C55" s="21" t="s">
        <v>304</v>
      </c>
      <c r="D55" s="21"/>
      <c r="E55" s="269">
        <f>E56</f>
        <v>300</v>
      </c>
      <c r="F55" s="269"/>
      <c r="G55" s="209">
        <f>G56</f>
        <v>400</v>
      </c>
      <c r="H55" s="209">
        <f>H56</f>
        <v>0</v>
      </c>
      <c r="I55" s="209"/>
      <c r="J55" s="209">
        <f>J56</f>
        <v>400</v>
      </c>
    </row>
    <row r="56" spans="1:10" s="164" customFormat="1" ht="56.25">
      <c r="A56" s="64" t="s">
        <v>305</v>
      </c>
      <c r="B56" s="19" t="s">
        <v>263</v>
      </c>
      <c r="C56" s="21" t="s">
        <v>306</v>
      </c>
      <c r="D56" s="21"/>
      <c r="E56" s="269">
        <f>E58</f>
        <v>300</v>
      </c>
      <c r="F56" s="269"/>
      <c r="G56" s="209">
        <f>G58+G57+G59</f>
        <v>400</v>
      </c>
      <c r="H56" s="209">
        <f>H58</f>
        <v>0</v>
      </c>
      <c r="I56" s="209"/>
      <c r="J56" s="209">
        <f>J58+J57+J59</f>
        <v>400</v>
      </c>
    </row>
    <row r="57" spans="1:10" s="164" customFormat="1" ht="93.75">
      <c r="A57" s="114" t="s">
        <v>256</v>
      </c>
      <c r="B57" s="19" t="s">
        <v>263</v>
      </c>
      <c r="C57" s="21" t="s">
        <v>306</v>
      </c>
      <c r="D57" s="21" t="s">
        <v>257</v>
      </c>
      <c r="E57" s="269"/>
      <c r="F57" s="269"/>
      <c r="G57" s="209">
        <v>40</v>
      </c>
      <c r="H57" s="209"/>
      <c r="I57" s="209"/>
      <c r="J57" s="209">
        <v>40</v>
      </c>
    </row>
    <row r="58" spans="1:10" s="164" customFormat="1" ht="37.5">
      <c r="A58" s="64" t="s">
        <v>260</v>
      </c>
      <c r="B58" s="19" t="s">
        <v>263</v>
      </c>
      <c r="C58" s="21" t="s">
        <v>306</v>
      </c>
      <c r="D58" s="21" t="s">
        <v>261</v>
      </c>
      <c r="E58" s="269">
        <v>300</v>
      </c>
      <c r="F58" s="269"/>
      <c r="G58" s="209">
        <v>130</v>
      </c>
      <c r="H58" s="209"/>
      <c r="I58" s="209"/>
      <c r="J58" s="209">
        <v>130</v>
      </c>
    </row>
    <row r="59" spans="1:10" s="164" customFormat="1" ht="37.5">
      <c r="A59" s="114" t="s">
        <v>307</v>
      </c>
      <c r="B59" s="19" t="s">
        <v>263</v>
      </c>
      <c r="C59" s="21" t="s">
        <v>306</v>
      </c>
      <c r="D59" s="21" t="s">
        <v>308</v>
      </c>
      <c r="E59" s="269"/>
      <c r="F59" s="269"/>
      <c r="G59" s="209">
        <v>230</v>
      </c>
      <c r="H59" s="209"/>
      <c r="I59" s="209"/>
      <c r="J59" s="209">
        <v>230</v>
      </c>
    </row>
    <row r="60" spans="1:10" s="31" customFormat="1" ht="58.5">
      <c r="A60" s="24" t="s">
        <v>725</v>
      </c>
      <c r="B60" s="19" t="s">
        <v>263</v>
      </c>
      <c r="C60" s="21" t="s">
        <v>310</v>
      </c>
      <c r="D60" s="21"/>
      <c r="E60" s="269">
        <f>E61+E66+E71+E74</f>
        <v>26412.149999999998</v>
      </c>
      <c r="F60" s="269"/>
      <c r="G60" s="209">
        <f>G61+G66+G71+G74</f>
        <v>31891.388</v>
      </c>
      <c r="H60" s="209">
        <f>H61+H66+H71+H74</f>
        <v>0</v>
      </c>
      <c r="I60" s="209"/>
      <c r="J60" s="209">
        <f>J61+J66+J71+J74</f>
        <v>31765.246</v>
      </c>
    </row>
    <row r="61" spans="1:10" s="31" customFormat="1" ht="56.25">
      <c r="A61" s="61" t="s">
        <v>311</v>
      </c>
      <c r="B61" s="19" t="s">
        <v>263</v>
      </c>
      <c r="C61" s="21" t="s">
        <v>312</v>
      </c>
      <c r="D61" s="21"/>
      <c r="E61" s="269">
        <f>E62+E64</f>
        <v>10</v>
      </c>
      <c r="F61" s="269"/>
      <c r="G61" s="209">
        <f>G62+G64</f>
        <v>10</v>
      </c>
      <c r="H61" s="209">
        <f>H62+H64</f>
        <v>0</v>
      </c>
      <c r="I61" s="209"/>
      <c r="J61" s="209">
        <f>J62+J64</f>
        <v>10</v>
      </c>
    </row>
    <row r="62" spans="1:10" s="31" customFormat="1" ht="18.75">
      <c r="A62" s="22" t="s">
        <v>313</v>
      </c>
      <c r="B62" s="19" t="s">
        <v>263</v>
      </c>
      <c r="C62" s="21" t="s">
        <v>314</v>
      </c>
      <c r="D62" s="21"/>
      <c r="E62" s="269">
        <f>E63</f>
        <v>5</v>
      </c>
      <c r="F62" s="269"/>
      <c r="G62" s="209">
        <f>G63</f>
        <v>5</v>
      </c>
      <c r="H62" s="209">
        <f>H63</f>
        <v>0</v>
      </c>
      <c r="I62" s="209"/>
      <c r="J62" s="209">
        <f>J63</f>
        <v>5</v>
      </c>
    </row>
    <row r="63" spans="1:10" s="31" customFormat="1" ht="37.5">
      <c r="A63" s="64" t="s">
        <v>260</v>
      </c>
      <c r="B63" s="19" t="s">
        <v>263</v>
      </c>
      <c r="C63" s="21" t="s">
        <v>314</v>
      </c>
      <c r="D63" s="21" t="s">
        <v>261</v>
      </c>
      <c r="E63" s="269">
        <v>5</v>
      </c>
      <c r="F63" s="269"/>
      <c r="G63" s="209">
        <v>5</v>
      </c>
      <c r="H63" s="209"/>
      <c r="I63" s="209"/>
      <c r="J63" s="209">
        <v>5</v>
      </c>
    </row>
    <row r="64" spans="1:10" s="31" customFormat="1" ht="37.5">
      <c r="A64" s="64" t="s">
        <v>315</v>
      </c>
      <c r="B64" s="19" t="s">
        <v>263</v>
      </c>
      <c r="C64" s="21" t="s">
        <v>316</v>
      </c>
      <c r="D64" s="21"/>
      <c r="E64" s="269">
        <f>E65</f>
        <v>5</v>
      </c>
      <c r="F64" s="269"/>
      <c r="G64" s="209">
        <f>G65</f>
        <v>5</v>
      </c>
      <c r="H64" s="209">
        <f>H65</f>
        <v>0</v>
      </c>
      <c r="I64" s="209"/>
      <c r="J64" s="209">
        <f>J65</f>
        <v>5</v>
      </c>
    </row>
    <row r="65" spans="1:10" s="31" customFormat="1" ht="37.5">
      <c r="A65" s="64" t="s">
        <v>260</v>
      </c>
      <c r="B65" s="19" t="s">
        <v>263</v>
      </c>
      <c r="C65" s="21" t="s">
        <v>316</v>
      </c>
      <c r="D65" s="21" t="s">
        <v>261</v>
      </c>
      <c r="E65" s="269">
        <v>5</v>
      </c>
      <c r="F65" s="269"/>
      <c r="G65" s="209">
        <v>5</v>
      </c>
      <c r="H65" s="209"/>
      <c r="I65" s="209"/>
      <c r="J65" s="209">
        <v>5</v>
      </c>
    </row>
    <row r="66" spans="1:10" s="31" customFormat="1" ht="56.25">
      <c r="A66" s="138" t="s">
        <v>317</v>
      </c>
      <c r="B66" s="19" t="s">
        <v>263</v>
      </c>
      <c r="C66" s="21" t="s">
        <v>318</v>
      </c>
      <c r="D66" s="21"/>
      <c r="E66" s="269">
        <f>E67</f>
        <v>10</v>
      </c>
      <c r="F66" s="269"/>
      <c r="G66" s="209">
        <f>G67+G69</f>
        <v>4146</v>
      </c>
      <c r="H66" s="209">
        <f>H67</f>
        <v>0</v>
      </c>
      <c r="I66" s="209"/>
      <c r="J66" s="209">
        <f>J67+J69</f>
        <v>4146</v>
      </c>
    </row>
    <row r="67" spans="1:10" s="31" customFormat="1" ht="18.75">
      <c r="A67" s="99" t="s">
        <v>910</v>
      </c>
      <c r="B67" s="19" t="s">
        <v>320</v>
      </c>
      <c r="C67" s="21" t="s">
        <v>321</v>
      </c>
      <c r="D67" s="21"/>
      <c r="E67" s="269">
        <f>E68</f>
        <v>10</v>
      </c>
      <c r="F67" s="269"/>
      <c r="G67" s="209">
        <f>G68</f>
        <v>10</v>
      </c>
      <c r="H67" s="209">
        <f>H68</f>
        <v>0</v>
      </c>
      <c r="I67" s="209"/>
      <c r="J67" s="209">
        <f>J68</f>
        <v>10</v>
      </c>
    </row>
    <row r="68" spans="1:10" s="31" customFormat="1" ht="37.5">
      <c r="A68" s="64" t="s">
        <v>260</v>
      </c>
      <c r="B68" s="19" t="s">
        <v>320</v>
      </c>
      <c r="C68" s="21" t="s">
        <v>321</v>
      </c>
      <c r="D68" s="21" t="s">
        <v>261</v>
      </c>
      <c r="E68" s="269">
        <v>10</v>
      </c>
      <c r="F68" s="269"/>
      <c r="G68" s="209">
        <v>10</v>
      </c>
      <c r="H68" s="209"/>
      <c r="I68" s="209"/>
      <c r="J68" s="209">
        <v>10</v>
      </c>
    </row>
    <row r="69" spans="1:10" s="31" customFormat="1" ht="18.75">
      <c r="A69" s="114" t="s">
        <v>798</v>
      </c>
      <c r="B69" s="19" t="s">
        <v>263</v>
      </c>
      <c r="C69" s="21" t="s">
        <v>797</v>
      </c>
      <c r="D69" s="21"/>
      <c r="E69" s="269"/>
      <c r="F69" s="269"/>
      <c r="G69" s="209">
        <f>G70</f>
        <v>4136</v>
      </c>
      <c r="H69" s="209"/>
      <c r="I69" s="209"/>
      <c r="J69" s="209">
        <f>J70</f>
        <v>4136</v>
      </c>
    </row>
    <row r="70" spans="1:10" s="31" customFormat="1" ht="56.25">
      <c r="A70" s="114" t="s">
        <v>394</v>
      </c>
      <c r="B70" s="19" t="s">
        <v>263</v>
      </c>
      <c r="C70" s="21" t="s">
        <v>797</v>
      </c>
      <c r="D70" s="21" t="s">
        <v>373</v>
      </c>
      <c r="E70" s="269"/>
      <c r="F70" s="269"/>
      <c r="G70" s="209">
        <v>4136</v>
      </c>
      <c r="H70" s="209"/>
      <c r="I70" s="209"/>
      <c r="J70" s="209">
        <v>4136</v>
      </c>
    </row>
    <row r="71" spans="1:10" s="31" customFormat="1" ht="56.25">
      <c r="A71" s="138" t="s">
        <v>322</v>
      </c>
      <c r="B71" s="19" t="s">
        <v>320</v>
      </c>
      <c r="C71" s="21" t="s">
        <v>323</v>
      </c>
      <c r="D71" s="21"/>
      <c r="E71" s="269">
        <f>E72</f>
        <v>60</v>
      </c>
      <c r="F71" s="269"/>
      <c r="G71" s="209">
        <f>G72</f>
        <v>70</v>
      </c>
      <c r="H71" s="209">
        <f>H72</f>
        <v>0</v>
      </c>
      <c r="I71" s="209"/>
      <c r="J71" s="209">
        <f>J72</f>
        <v>70</v>
      </c>
    </row>
    <row r="72" spans="1:10" s="31" customFormat="1" ht="75">
      <c r="A72" s="64" t="s">
        <v>911</v>
      </c>
      <c r="B72" s="19" t="s">
        <v>320</v>
      </c>
      <c r="C72" s="21" t="s">
        <v>325</v>
      </c>
      <c r="D72" s="21"/>
      <c r="E72" s="269">
        <f>E73</f>
        <v>60</v>
      </c>
      <c r="F72" s="269"/>
      <c r="G72" s="209">
        <f>G73</f>
        <v>70</v>
      </c>
      <c r="H72" s="209">
        <f>H73</f>
        <v>0</v>
      </c>
      <c r="I72" s="209"/>
      <c r="J72" s="209">
        <f>J73</f>
        <v>70</v>
      </c>
    </row>
    <row r="73" spans="1:10" s="31" customFormat="1" ht="37.5">
      <c r="A73" s="64" t="s">
        <v>260</v>
      </c>
      <c r="B73" s="19" t="s">
        <v>263</v>
      </c>
      <c r="C73" s="21" t="s">
        <v>325</v>
      </c>
      <c r="D73" s="21" t="s">
        <v>261</v>
      </c>
      <c r="E73" s="269">
        <v>60</v>
      </c>
      <c r="F73" s="269"/>
      <c r="G73" s="209">
        <v>70</v>
      </c>
      <c r="H73" s="209"/>
      <c r="I73" s="209"/>
      <c r="J73" s="209">
        <v>70</v>
      </c>
    </row>
    <row r="74" spans="1:10" s="31" customFormat="1" ht="37.5">
      <c r="A74" s="64" t="s">
        <v>326</v>
      </c>
      <c r="B74" s="19" t="s">
        <v>320</v>
      </c>
      <c r="C74" s="21" t="s">
        <v>327</v>
      </c>
      <c r="D74" s="21"/>
      <c r="E74" s="269">
        <f>E75</f>
        <v>26332.149999999998</v>
      </c>
      <c r="F74" s="269"/>
      <c r="G74" s="209">
        <f>G75</f>
        <v>27665.388</v>
      </c>
      <c r="H74" s="209">
        <f>H75</f>
        <v>0</v>
      </c>
      <c r="I74" s="209"/>
      <c r="J74" s="209">
        <f>J75</f>
        <v>27539.246</v>
      </c>
    </row>
    <row r="75" spans="1:10" s="31" customFormat="1" ht="37.5">
      <c r="A75" s="64" t="s">
        <v>912</v>
      </c>
      <c r="B75" s="19" t="s">
        <v>320</v>
      </c>
      <c r="C75" s="21" t="s">
        <v>329</v>
      </c>
      <c r="D75" s="21"/>
      <c r="E75" s="269">
        <f>E76+E77+E78</f>
        <v>26332.149999999998</v>
      </c>
      <c r="F75" s="269"/>
      <c r="G75" s="209">
        <f>G76+G77+G78</f>
        <v>27665.388</v>
      </c>
      <c r="H75" s="209">
        <f>H76+H77+H78</f>
        <v>0</v>
      </c>
      <c r="I75" s="209"/>
      <c r="J75" s="209">
        <f>J76+J77+J78</f>
        <v>27539.246</v>
      </c>
    </row>
    <row r="76" spans="1:10" s="31" customFormat="1" ht="93.75">
      <c r="A76" s="64" t="s">
        <v>256</v>
      </c>
      <c r="B76" s="19" t="s">
        <v>320</v>
      </c>
      <c r="C76" s="21" t="s">
        <v>329</v>
      </c>
      <c r="D76" s="19" t="s">
        <v>257</v>
      </c>
      <c r="E76" s="313">
        <v>21915.62</v>
      </c>
      <c r="F76" s="313"/>
      <c r="G76" s="210">
        <v>23538.572</v>
      </c>
      <c r="H76" s="210"/>
      <c r="I76" s="210"/>
      <c r="J76" s="210">
        <v>23528.572</v>
      </c>
    </row>
    <row r="77" spans="1:10" s="31" customFormat="1" ht="37.5">
      <c r="A77" s="64" t="s">
        <v>260</v>
      </c>
      <c r="B77" s="19" t="s">
        <v>320</v>
      </c>
      <c r="C77" s="21" t="s">
        <v>329</v>
      </c>
      <c r="D77" s="26" t="s">
        <v>261</v>
      </c>
      <c r="E77" s="313">
        <v>4400.53</v>
      </c>
      <c r="F77" s="313"/>
      <c r="G77" s="221">
        <v>4110.816</v>
      </c>
      <c r="H77" s="221"/>
      <c r="I77" s="221"/>
      <c r="J77" s="221">
        <v>3994.674</v>
      </c>
    </row>
    <row r="78" spans="1:10" s="31" customFormat="1" ht="18.75">
      <c r="A78" s="64" t="s">
        <v>270</v>
      </c>
      <c r="B78" s="19" t="s">
        <v>320</v>
      </c>
      <c r="C78" s="21" t="s">
        <v>329</v>
      </c>
      <c r="D78" s="26" t="s">
        <v>271</v>
      </c>
      <c r="E78" s="313">
        <v>16</v>
      </c>
      <c r="F78" s="313"/>
      <c r="G78" s="221">
        <v>16</v>
      </c>
      <c r="H78" s="221"/>
      <c r="I78" s="221"/>
      <c r="J78" s="221">
        <v>16</v>
      </c>
    </row>
    <row r="79" spans="1:10" s="31" customFormat="1" ht="56.25">
      <c r="A79" s="124" t="s">
        <v>330</v>
      </c>
      <c r="B79" s="19" t="s">
        <v>263</v>
      </c>
      <c r="C79" s="19" t="s">
        <v>331</v>
      </c>
      <c r="D79" s="26"/>
      <c r="E79" s="313"/>
      <c r="F79" s="313"/>
      <c r="G79" s="210">
        <f>G80</f>
        <v>177.3</v>
      </c>
      <c r="H79" s="210"/>
      <c r="I79" s="210"/>
      <c r="J79" s="210">
        <f>J80</f>
        <v>183.7</v>
      </c>
    </row>
    <row r="80" spans="1:10" s="31" customFormat="1" ht="19.5">
      <c r="A80" s="123" t="s">
        <v>332</v>
      </c>
      <c r="B80" s="19" t="s">
        <v>263</v>
      </c>
      <c r="C80" s="19" t="s">
        <v>333</v>
      </c>
      <c r="D80" s="26"/>
      <c r="E80" s="313"/>
      <c r="F80" s="313"/>
      <c r="G80" s="210">
        <f>G81</f>
        <v>177.3</v>
      </c>
      <c r="H80" s="210"/>
      <c r="I80" s="210"/>
      <c r="J80" s="210">
        <f>J81</f>
        <v>183.7</v>
      </c>
    </row>
    <row r="81" spans="1:10" s="31" customFormat="1" ht="56.25">
      <c r="A81" s="114" t="s">
        <v>334</v>
      </c>
      <c r="B81" s="19" t="s">
        <v>263</v>
      </c>
      <c r="C81" s="19" t="s">
        <v>335</v>
      </c>
      <c r="D81" s="19"/>
      <c r="E81" s="313"/>
      <c r="F81" s="313"/>
      <c r="G81" s="210">
        <f>G82</f>
        <v>177.3</v>
      </c>
      <c r="H81" s="210"/>
      <c r="I81" s="210"/>
      <c r="J81" s="210">
        <f>J82</f>
        <v>183.7</v>
      </c>
    </row>
    <row r="82" spans="1:10" s="31" customFormat="1" ht="37.5">
      <c r="A82" s="114" t="s">
        <v>260</v>
      </c>
      <c r="B82" s="19" t="s">
        <v>263</v>
      </c>
      <c r="C82" s="19" t="s">
        <v>335</v>
      </c>
      <c r="D82" s="19" t="s">
        <v>261</v>
      </c>
      <c r="E82" s="313"/>
      <c r="F82" s="313"/>
      <c r="G82" s="210">
        <v>177.3</v>
      </c>
      <c r="H82" s="210"/>
      <c r="I82" s="210"/>
      <c r="J82" s="210">
        <v>183.7</v>
      </c>
    </row>
    <row r="83" spans="1:10" s="31" customFormat="1" ht="19.5">
      <c r="A83" s="113" t="s">
        <v>336</v>
      </c>
      <c r="B83" s="19" t="s">
        <v>263</v>
      </c>
      <c r="C83" s="21" t="s">
        <v>337</v>
      </c>
      <c r="D83" s="21"/>
      <c r="E83" s="269">
        <f>E84+E93</f>
        <v>1600</v>
      </c>
      <c r="F83" s="269"/>
      <c r="G83" s="209">
        <f>G84+G93</f>
        <v>1000</v>
      </c>
      <c r="H83" s="209">
        <f>H84+H93</f>
        <v>0</v>
      </c>
      <c r="I83" s="209"/>
      <c r="J83" s="209">
        <f>J84+J93</f>
        <v>1000</v>
      </c>
    </row>
    <row r="84" spans="1:10" s="31" customFormat="1" ht="78">
      <c r="A84" s="113" t="s">
        <v>338</v>
      </c>
      <c r="B84" s="19" t="s">
        <v>320</v>
      </c>
      <c r="C84" s="21" t="s">
        <v>339</v>
      </c>
      <c r="D84" s="21"/>
      <c r="E84" s="269">
        <f>E85+E87+E89+E91</f>
        <v>1415</v>
      </c>
      <c r="F84" s="269"/>
      <c r="G84" s="209">
        <f>G85+G87+G89+G91</f>
        <v>900</v>
      </c>
      <c r="H84" s="209">
        <f>H85+H87+H89+H91</f>
        <v>0</v>
      </c>
      <c r="I84" s="209"/>
      <c r="J84" s="209">
        <f>J85+J87+J89+J91</f>
        <v>900</v>
      </c>
    </row>
    <row r="85" spans="1:10" s="31" customFormat="1" ht="75">
      <c r="A85" s="64" t="s">
        <v>340</v>
      </c>
      <c r="B85" s="19" t="s">
        <v>320</v>
      </c>
      <c r="C85" s="21" t="s">
        <v>341</v>
      </c>
      <c r="D85" s="21"/>
      <c r="E85" s="269">
        <f>E86</f>
        <v>310</v>
      </c>
      <c r="F85" s="269"/>
      <c r="G85" s="209">
        <f>G86</f>
        <v>150</v>
      </c>
      <c r="H85" s="209">
        <f>H86</f>
        <v>0</v>
      </c>
      <c r="I85" s="209"/>
      <c r="J85" s="209">
        <f>J86</f>
        <v>150</v>
      </c>
    </row>
    <row r="86" spans="1:10" s="31" customFormat="1" ht="37.5">
      <c r="A86" s="64" t="s">
        <v>307</v>
      </c>
      <c r="B86" s="19" t="s">
        <v>320</v>
      </c>
      <c r="C86" s="21" t="s">
        <v>341</v>
      </c>
      <c r="D86" s="21" t="s">
        <v>308</v>
      </c>
      <c r="E86" s="269">
        <v>310</v>
      </c>
      <c r="F86" s="269"/>
      <c r="G86" s="209">
        <v>150</v>
      </c>
      <c r="H86" s="209"/>
      <c r="I86" s="209"/>
      <c r="J86" s="209">
        <v>150</v>
      </c>
    </row>
    <row r="87" spans="1:10" s="31" customFormat="1" ht="37.5">
      <c r="A87" s="64" t="s">
        <v>342</v>
      </c>
      <c r="B87" s="19" t="s">
        <v>263</v>
      </c>
      <c r="C87" s="21" t="s">
        <v>343</v>
      </c>
      <c r="D87" s="21"/>
      <c r="E87" s="269">
        <f>E88</f>
        <v>550</v>
      </c>
      <c r="F87" s="269"/>
      <c r="G87" s="209">
        <f>G88</f>
        <v>50</v>
      </c>
      <c r="H87" s="209">
        <f>H88</f>
        <v>0</v>
      </c>
      <c r="I87" s="209"/>
      <c r="J87" s="209">
        <f>J88</f>
        <v>50</v>
      </c>
    </row>
    <row r="88" spans="1:10" s="31" customFormat="1" ht="37.5">
      <c r="A88" s="64" t="s">
        <v>260</v>
      </c>
      <c r="B88" s="19" t="s">
        <v>263</v>
      </c>
      <c r="C88" s="21" t="s">
        <v>343</v>
      </c>
      <c r="D88" s="21" t="s">
        <v>261</v>
      </c>
      <c r="E88" s="269">
        <v>550</v>
      </c>
      <c r="F88" s="269"/>
      <c r="G88" s="209">
        <v>50</v>
      </c>
      <c r="H88" s="209"/>
      <c r="I88" s="209"/>
      <c r="J88" s="209">
        <v>50</v>
      </c>
    </row>
    <row r="89" spans="1:10" s="31" customFormat="1" ht="37.5">
      <c r="A89" s="64" t="s">
        <v>344</v>
      </c>
      <c r="B89" s="19" t="s">
        <v>263</v>
      </c>
      <c r="C89" s="21" t="s">
        <v>345</v>
      </c>
      <c r="D89" s="21"/>
      <c r="E89" s="269">
        <f>E90</f>
        <v>190</v>
      </c>
      <c r="F89" s="269"/>
      <c r="G89" s="209">
        <f>G90</f>
        <v>300</v>
      </c>
      <c r="H89" s="209">
        <f>H90</f>
        <v>0</v>
      </c>
      <c r="I89" s="209"/>
      <c r="J89" s="209">
        <f>J90</f>
        <v>300</v>
      </c>
    </row>
    <row r="90" spans="1:10" s="31" customFormat="1" ht="18.75">
      <c r="A90" s="64" t="s">
        <v>270</v>
      </c>
      <c r="B90" s="19" t="s">
        <v>263</v>
      </c>
      <c r="C90" s="21" t="s">
        <v>345</v>
      </c>
      <c r="D90" s="21" t="s">
        <v>271</v>
      </c>
      <c r="E90" s="269">
        <v>190</v>
      </c>
      <c r="F90" s="269"/>
      <c r="G90" s="209">
        <v>300</v>
      </c>
      <c r="H90" s="209"/>
      <c r="I90" s="209"/>
      <c r="J90" s="209">
        <v>300</v>
      </c>
    </row>
    <row r="91" spans="1:10" s="31" customFormat="1" ht="37.5">
      <c r="A91" s="64" t="s">
        <v>346</v>
      </c>
      <c r="B91" s="19" t="s">
        <v>263</v>
      </c>
      <c r="C91" s="21" t="s">
        <v>347</v>
      </c>
      <c r="D91" s="21"/>
      <c r="E91" s="269">
        <f>E92</f>
        <v>365</v>
      </c>
      <c r="F91" s="269"/>
      <c r="G91" s="209">
        <f>G92</f>
        <v>400</v>
      </c>
      <c r="H91" s="209">
        <f>H92</f>
        <v>0</v>
      </c>
      <c r="I91" s="209"/>
      <c r="J91" s="209">
        <f>J92</f>
        <v>400</v>
      </c>
    </row>
    <row r="92" spans="1:10" s="31" customFormat="1" ht="37.5">
      <c r="A92" s="64" t="s">
        <v>260</v>
      </c>
      <c r="B92" s="19" t="s">
        <v>263</v>
      </c>
      <c r="C92" s="21" t="s">
        <v>347</v>
      </c>
      <c r="D92" s="21" t="s">
        <v>261</v>
      </c>
      <c r="E92" s="269">
        <v>365</v>
      </c>
      <c r="F92" s="269"/>
      <c r="G92" s="209">
        <v>400</v>
      </c>
      <c r="H92" s="209"/>
      <c r="I92" s="209"/>
      <c r="J92" s="209">
        <v>400</v>
      </c>
    </row>
    <row r="93" spans="1:10" s="31" customFormat="1" ht="37.5">
      <c r="A93" s="138" t="s">
        <v>348</v>
      </c>
      <c r="B93" s="19" t="s">
        <v>320</v>
      </c>
      <c r="C93" s="21" t="s">
        <v>349</v>
      </c>
      <c r="D93" s="21"/>
      <c r="E93" s="269">
        <f>E94</f>
        <v>185</v>
      </c>
      <c r="F93" s="269"/>
      <c r="G93" s="209">
        <f>G94</f>
        <v>100</v>
      </c>
      <c r="H93" s="209">
        <f>H94</f>
        <v>0</v>
      </c>
      <c r="I93" s="209"/>
      <c r="J93" s="209">
        <f>J94</f>
        <v>100</v>
      </c>
    </row>
    <row r="94" spans="1:10" s="31" customFormat="1" ht="37.5">
      <c r="A94" s="64" t="s">
        <v>350</v>
      </c>
      <c r="B94" s="19" t="s">
        <v>263</v>
      </c>
      <c r="C94" s="21" t="s">
        <v>351</v>
      </c>
      <c r="D94" s="21"/>
      <c r="E94" s="269">
        <f>E95</f>
        <v>185</v>
      </c>
      <c r="F94" s="269"/>
      <c r="G94" s="209">
        <f>G95</f>
        <v>100</v>
      </c>
      <c r="H94" s="209">
        <f>H95</f>
        <v>0</v>
      </c>
      <c r="I94" s="209"/>
      <c r="J94" s="209">
        <f>J95</f>
        <v>100</v>
      </c>
    </row>
    <row r="95" spans="1:10" s="31" customFormat="1" ht="37.5">
      <c r="A95" s="64" t="s">
        <v>307</v>
      </c>
      <c r="B95" s="25">
        <v>923</v>
      </c>
      <c r="C95" s="25" t="s">
        <v>351</v>
      </c>
      <c r="D95" s="25">
        <v>300</v>
      </c>
      <c r="E95" s="269">
        <v>185</v>
      </c>
      <c r="F95" s="269"/>
      <c r="G95" s="209">
        <v>100</v>
      </c>
      <c r="H95" s="209"/>
      <c r="I95" s="209"/>
      <c r="J95" s="209">
        <v>100</v>
      </c>
    </row>
    <row r="96" spans="1:10" s="31" customFormat="1" ht="19.5">
      <c r="A96" s="113" t="s">
        <v>252</v>
      </c>
      <c r="B96" s="26" t="s">
        <v>263</v>
      </c>
      <c r="C96" s="26" t="s">
        <v>352</v>
      </c>
      <c r="D96" s="26" t="s">
        <v>353</v>
      </c>
      <c r="E96" s="313">
        <f>E97</f>
        <v>8557.999999999998</v>
      </c>
      <c r="F96" s="313"/>
      <c r="G96" s="221">
        <f>G97</f>
        <v>7559.8910000000005</v>
      </c>
      <c r="H96" s="221">
        <f>H97</f>
        <v>3060.8</v>
      </c>
      <c r="I96" s="221"/>
      <c r="J96" s="221">
        <f>J97</f>
        <v>7411.3910000000005</v>
      </c>
    </row>
    <row r="97" spans="1:10" s="31" customFormat="1" ht="18.75">
      <c r="A97" s="64" t="s">
        <v>354</v>
      </c>
      <c r="B97" s="26" t="s">
        <v>263</v>
      </c>
      <c r="C97" s="26" t="s">
        <v>355</v>
      </c>
      <c r="D97" s="26"/>
      <c r="E97" s="313">
        <f>E98+E108+E112+E114+E102+E104</f>
        <v>8557.999999999998</v>
      </c>
      <c r="F97" s="313"/>
      <c r="G97" s="221">
        <f>G98+G108+G112+G114+G102+G104+G106+G100</f>
        <v>7559.8910000000005</v>
      </c>
      <c r="H97" s="221">
        <f>H98+H108+H112+H114+H102+H104+H100</f>
        <v>3060.8</v>
      </c>
      <c r="I97" s="221"/>
      <c r="J97" s="221">
        <f>J98+J108+J112+J114+J102+J104+J106+J100</f>
        <v>7411.3910000000005</v>
      </c>
    </row>
    <row r="98" spans="1:10" s="31" customFormat="1" ht="18.75">
      <c r="A98" s="64" t="s">
        <v>356</v>
      </c>
      <c r="B98" s="26" t="s">
        <v>263</v>
      </c>
      <c r="C98" s="26" t="s">
        <v>357</v>
      </c>
      <c r="D98" s="26"/>
      <c r="E98" s="313">
        <f>E99</f>
        <v>1632</v>
      </c>
      <c r="F98" s="313"/>
      <c r="G98" s="221">
        <f>G99</f>
        <v>1712.6</v>
      </c>
      <c r="H98" s="221">
        <f>H99</f>
        <v>0</v>
      </c>
      <c r="I98" s="221"/>
      <c r="J98" s="221">
        <f>J99</f>
        <v>1712.6</v>
      </c>
    </row>
    <row r="99" spans="1:10" s="31" customFormat="1" ht="93.75">
      <c r="A99" s="64" t="s">
        <v>256</v>
      </c>
      <c r="B99" s="26" t="s">
        <v>320</v>
      </c>
      <c r="C99" s="26" t="s">
        <v>357</v>
      </c>
      <c r="D99" s="26" t="s">
        <v>257</v>
      </c>
      <c r="E99" s="313">
        <v>1632</v>
      </c>
      <c r="F99" s="313"/>
      <c r="G99" s="221">
        <v>1712.6</v>
      </c>
      <c r="H99" s="221"/>
      <c r="I99" s="221"/>
      <c r="J99" s="221">
        <v>1712.6</v>
      </c>
    </row>
    <row r="100" spans="1:10" s="31" customFormat="1" ht="56.25">
      <c r="A100" s="64" t="s">
        <v>914</v>
      </c>
      <c r="B100" s="26" t="s">
        <v>263</v>
      </c>
      <c r="C100" s="26" t="s">
        <v>779</v>
      </c>
      <c r="D100" s="26" t="s">
        <v>353</v>
      </c>
      <c r="E100" s="313"/>
      <c r="F100" s="313"/>
      <c r="G100" s="221">
        <f>G101</f>
        <v>78.5</v>
      </c>
      <c r="H100" s="221">
        <f>H101</f>
        <v>60.8</v>
      </c>
      <c r="I100" s="221"/>
      <c r="J100" s="221">
        <f>J101</f>
        <v>0</v>
      </c>
    </row>
    <row r="101" spans="1:10" s="31" customFormat="1" ht="18.75">
      <c r="A101" s="64" t="s">
        <v>606</v>
      </c>
      <c r="B101" s="26" t="s">
        <v>263</v>
      </c>
      <c r="C101" s="26" t="s">
        <v>779</v>
      </c>
      <c r="D101" s="26" t="s">
        <v>607</v>
      </c>
      <c r="E101" s="313"/>
      <c r="F101" s="313"/>
      <c r="G101" s="221">
        <v>78.5</v>
      </c>
      <c r="H101" s="221">
        <v>60.8</v>
      </c>
      <c r="I101" s="221"/>
      <c r="J101" s="221"/>
    </row>
    <row r="102" spans="1:10" s="31" customFormat="1" ht="112.5">
      <c r="A102" s="64" t="s">
        <v>358</v>
      </c>
      <c r="B102" s="19" t="s">
        <v>263</v>
      </c>
      <c r="C102" s="21" t="s">
        <v>359</v>
      </c>
      <c r="D102" s="21"/>
      <c r="E102" s="269">
        <f>E103</f>
        <v>48.3</v>
      </c>
      <c r="F102" s="269"/>
      <c r="G102" s="209">
        <f>G103</f>
        <v>50.5</v>
      </c>
      <c r="H102" s="209">
        <f>H103</f>
        <v>0</v>
      </c>
      <c r="I102" s="209"/>
      <c r="J102" s="209">
        <f>J103</f>
        <v>50.5</v>
      </c>
    </row>
    <row r="103" spans="1:10" s="31" customFormat="1" ht="37.5">
      <c r="A103" s="64" t="s">
        <v>260</v>
      </c>
      <c r="B103" s="19" t="s">
        <v>263</v>
      </c>
      <c r="C103" s="21" t="s">
        <v>359</v>
      </c>
      <c r="D103" s="21" t="s">
        <v>261</v>
      </c>
      <c r="E103" s="269">
        <v>48.3</v>
      </c>
      <c r="F103" s="269"/>
      <c r="G103" s="209">
        <v>50.5</v>
      </c>
      <c r="H103" s="209"/>
      <c r="I103" s="209"/>
      <c r="J103" s="209">
        <v>50.5</v>
      </c>
    </row>
    <row r="104" spans="1:10" s="31" customFormat="1" ht="243.75">
      <c r="A104" s="109" t="s">
        <v>360</v>
      </c>
      <c r="B104" s="26" t="s">
        <v>263</v>
      </c>
      <c r="C104" s="420" t="s">
        <v>361</v>
      </c>
      <c r="D104" s="26"/>
      <c r="E104" s="313">
        <f>E105</f>
        <v>116.9</v>
      </c>
      <c r="F104" s="313"/>
      <c r="G104" s="221">
        <f>G105</f>
        <v>174.7</v>
      </c>
      <c r="H104" s="221">
        <f>H105</f>
        <v>0</v>
      </c>
      <c r="I104" s="221"/>
      <c r="J104" s="221">
        <f>J105</f>
        <v>174.7</v>
      </c>
    </row>
    <row r="105" spans="1:25" s="31" customFormat="1" ht="37.5">
      <c r="A105" s="64" t="s">
        <v>260</v>
      </c>
      <c r="B105" s="21" t="s">
        <v>263</v>
      </c>
      <c r="C105" s="21" t="s">
        <v>361</v>
      </c>
      <c r="D105" s="21" t="s">
        <v>261</v>
      </c>
      <c r="E105" s="269">
        <v>116.9</v>
      </c>
      <c r="F105" s="269"/>
      <c r="G105" s="209">
        <v>174.7</v>
      </c>
      <c r="H105" s="209"/>
      <c r="I105" s="209"/>
      <c r="J105" s="209">
        <v>174.7</v>
      </c>
      <c r="Y105" s="31">
        <v>-0.8</v>
      </c>
    </row>
    <row r="106" spans="1:10" s="31" customFormat="1" ht="168.75">
      <c r="A106" s="114" t="s">
        <v>364</v>
      </c>
      <c r="B106" s="21" t="s">
        <v>263</v>
      </c>
      <c r="C106" s="21" t="s">
        <v>365</v>
      </c>
      <c r="D106" s="21"/>
      <c r="E106" s="269"/>
      <c r="F106" s="269"/>
      <c r="G106" s="209">
        <f>G107</f>
        <v>6.028</v>
      </c>
      <c r="H106" s="209"/>
      <c r="I106" s="209"/>
      <c r="J106" s="209">
        <f>J107</f>
        <v>6.028</v>
      </c>
    </row>
    <row r="107" spans="1:10" s="31" customFormat="1" ht="37.5">
      <c r="A107" s="114" t="s">
        <v>260</v>
      </c>
      <c r="B107" s="21" t="s">
        <v>263</v>
      </c>
      <c r="C107" s="21" t="s">
        <v>365</v>
      </c>
      <c r="D107" s="21" t="s">
        <v>261</v>
      </c>
      <c r="E107" s="269"/>
      <c r="F107" s="269"/>
      <c r="G107" s="209">
        <v>6.028</v>
      </c>
      <c r="H107" s="209"/>
      <c r="I107" s="209"/>
      <c r="J107" s="209">
        <v>6.028</v>
      </c>
    </row>
    <row r="108" spans="1:10" s="31" customFormat="1" ht="37.5">
      <c r="A108" s="64" t="s">
        <v>328</v>
      </c>
      <c r="B108" s="26" t="s">
        <v>263</v>
      </c>
      <c r="C108" s="26" t="s">
        <v>259</v>
      </c>
      <c r="D108" s="26" t="s">
        <v>353</v>
      </c>
      <c r="E108" s="313">
        <f>E109+E110+E111</f>
        <v>0</v>
      </c>
      <c r="F108" s="313"/>
      <c r="G108" s="221">
        <f>G109+G110+G111</f>
        <v>0</v>
      </c>
      <c r="H108" s="221">
        <f>H109+H110+H111</f>
        <v>0</v>
      </c>
      <c r="I108" s="221"/>
      <c r="J108" s="221">
        <f>J109+J110+J111</f>
        <v>0</v>
      </c>
    </row>
    <row r="109" spans="1:10" s="31" customFormat="1" ht="93.75">
      <c r="A109" s="64" t="s">
        <v>256</v>
      </c>
      <c r="B109" s="26" t="s">
        <v>263</v>
      </c>
      <c r="C109" s="26" t="s">
        <v>259</v>
      </c>
      <c r="D109" s="26" t="s">
        <v>257</v>
      </c>
      <c r="E109" s="313">
        <v>0</v>
      </c>
      <c r="F109" s="313"/>
      <c r="G109" s="221">
        <v>0</v>
      </c>
      <c r="H109" s="221">
        <v>0</v>
      </c>
      <c r="I109" s="221"/>
      <c r="J109" s="221">
        <v>0</v>
      </c>
    </row>
    <row r="110" spans="1:10" s="31" customFormat="1" ht="37.5">
      <c r="A110" s="64" t="s">
        <v>260</v>
      </c>
      <c r="B110" s="26" t="s">
        <v>263</v>
      </c>
      <c r="C110" s="26" t="s">
        <v>259</v>
      </c>
      <c r="D110" s="26" t="s">
        <v>261</v>
      </c>
      <c r="E110" s="313">
        <v>0</v>
      </c>
      <c r="F110" s="313"/>
      <c r="G110" s="221">
        <v>0</v>
      </c>
      <c r="H110" s="221">
        <v>0</v>
      </c>
      <c r="I110" s="221"/>
      <c r="J110" s="221">
        <v>0</v>
      </c>
    </row>
    <row r="111" spans="1:10" s="31" customFormat="1" ht="18.75">
      <c r="A111" s="64" t="s">
        <v>270</v>
      </c>
      <c r="B111" s="26" t="s">
        <v>263</v>
      </c>
      <c r="C111" s="26" t="s">
        <v>259</v>
      </c>
      <c r="D111" s="26" t="s">
        <v>271</v>
      </c>
      <c r="E111" s="313">
        <v>0</v>
      </c>
      <c r="F111" s="313"/>
      <c r="G111" s="221">
        <v>0</v>
      </c>
      <c r="H111" s="221">
        <v>0</v>
      </c>
      <c r="I111" s="221"/>
      <c r="J111" s="221">
        <v>0</v>
      </c>
    </row>
    <row r="112" spans="1:10" s="31" customFormat="1" ht="56.25">
      <c r="A112" s="64" t="s">
        <v>368</v>
      </c>
      <c r="B112" s="26" t="s">
        <v>263</v>
      </c>
      <c r="C112" s="26" t="s">
        <v>369</v>
      </c>
      <c r="D112" s="26"/>
      <c r="E112" s="313">
        <f>E113</f>
        <v>3000</v>
      </c>
      <c r="F112" s="313"/>
      <c r="G112" s="221">
        <f>G113</f>
        <v>1500</v>
      </c>
      <c r="H112" s="221">
        <f>H113</f>
        <v>3000</v>
      </c>
      <c r="I112" s="221"/>
      <c r="J112" s="221">
        <f>J113</f>
        <v>1500</v>
      </c>
    </row>
    <row r="113" spans="1:10" s="31" customFormat="1" ht="18.75">
      <c r="A113" s="64" t="s">
        <v>270</v>
      </c>
      <c r="B113" s="26" t="s">
        <v>263</v>
      </c>
      <c r="C113" s="26" t="s">
        <v>369</v>
      </c>
      <c r="D113" s="26" t="s">
        <v>271</v>
      </c>
      <c r="E113" s="313">
        <v>3000</v>
      </c>
      <c r="F113" s="313"/>
      <c r="G113" s="221">
        <v>1500</v>
      </c>
      <c r="H113" s="221">
        <v>3000</v>
      </c>
      <c r="I113" s="221"/>
      <c r="J113" s="221">
        <v>1500</v>
      </c>
    </row>
    <row r="114" spans="1:10" s="31" customFormat="1" ht="18.75">
      <c r="A114" s="64" t="s">
        <v>919</v>
      </c>
      <c r="B114" s="26" t="s">
        <v>263</v>
      </c>
      <c r="C114" s="26" t="s">
        <v>371</v>
      </c>
      <c r="D114" s="26"/>
      <c r="E114" s="313">
        <f>E115+E117+E116</f>
        <v>3760.8</v>
      </c>
      <c r="F114" s="313"/>
      <c r="G114" s="221">
        <f>G115+G117+G116</f>
        <v>4037.563</v>
      </c>
      <c r="H114" s="221">
        <f>H115+H117+H116</f>
        <v>0</v>
      </c>
      <c r="I114" s="221"/>
      <c r="J114" s="221">
        <f>J115+J117+J116</f>
        <v>3967.563</v>
      </c>
    </row>
    <row r="115" spans="1:10" s="31" customFormat="1" ht="37.5">
      <c r="A115" s="64" t="s">
        <v>260</v>
      </c>
      <c r="B115" s="26" t="s">
        <v>263</v>
      </c>
      <c r="C115" s="26" t="s">
        <v>371</v>
      </c>
      <c r="D115" s="26" t="s">
        <v>261</v>
      </c>
      <c r="E115" s="313">
        <v>210</v>
      </c>
      <c r="F115" s="313"/>
      <c r="G115" s="221">
        <v>310</v>
      </c>
      <c r="H115" s="221"/>
      <c r="I115" s="221"/>
      <c r="J115" s="221">
        <v>310</v>
      </c>
    </row>
    <row r="116" spans="1:10" s="31" customFormat="1" ht="37.5">
      <c r="A116" s="64" t="s">
        <v>307</v>
      </c>
      <c r="B116" s="26" t="s">
        <v>263</v>
      </c>
      <c r="C116" s="26" t="s">
        <v>371</v>
      </c>
      <c r="D116" s="26" t="s">
        <v>308</v>
      </c>
      <c r="E116" s="313">
        <v>3480.8</v>
      </c>
      <c r="F116" s="313"/>
      <c r="G116" s="221">
        <v>3657.563</v>
      </c>
      <c r="H116" s="221"/>
      <c r="I116" s="221"/>
      <c r="J116" s="221">
        <v>3657.563</v>
      </c>
    </row>
    <row r="117" spans="1:10" s="31" customFormat="1" ht="18.75">
      <c r="A117" s="64" t="s">
        <v>270</v>
      </c>
      <c r="B117" s="26" t="s">
        <v>263</v>
      </c>
      <c r="C117" s="26" t="s">
        <v>374</v>
      </c>
      <c r="D117" s="26" t="s">
        <v>271</v>
      </c>
      <c r="E117" s="313">
        <v>70</v>
      </c>
      <c r="F117" s="313"/>
      <c r="G117" s="221">
        <v>70</v>
      </c>
      <c r="H117" s="221"/>
      <c r="I117" s="221"/>
      <c r="J117" s="221"/>
    </row>
    <row r="118" spans="1:10" s="164" customFormat="1" ht="56.25">
      <c r="A118" s="18" t="s">
        <v>377</v>
      </c>
      <c r="B118" s="232" t="s">
        <v>378</v>
      </c>
      <c r="C118" s="165"/>
      <c r="D118" s="165"/>
      <c r="E118" s="276">
        <f>E119+E125+E182</f>
        <v>64775.81</v>
      </c>
      <c r="F118" s="276"/>
      <c r="G118" s="219">
        <f>G119+G125+G182</f>
        <v>66866.77799999999</v>
      </c>
      <c r="H118" s="219">
        <f>H119+H125+H182</f>
        <v>250</v>
      </c>
      <c r="I118" s="219"/>
      <c r="J118" s="219">
        <f>J119+J125+J182</f>
        <v>67114.08299999998</v>
      </c>
    </row>
    <row r="119" spans="1:10" s="164" customFormat="1" ht="39">
      <c r="A119" s="24" t="s">
        <v>264</v>
      </c>
      <c r="B119" s="21" t="s">
        <v>378</v>
      </c>
      <c r="C119" s="21" t="s">
        <v>265</v>
      </c>
      <c r="D119" s="21"/>
      <c r="E119" s="269">
        <f>E120</f>
        <v>232</v>
      </c>
      <c r="F119" s="269"/>
      <c r="G119" s="209">
        <f>G120</f>
        <v>232</v>
      </c>
      <c r="H119" s="209">
        <f>H120</f>
        <v>0</v>
      </c>
      <c r="I119" s="209"/>
      <c r="J119" s="209">
        <f>J120</f>
        <v>232</v>
      </c>
    </row>
    <row r="120" spans="1:10" s="164" customFormat="1" ht="56.25">
      <c r="A120" s="138" t="s">
        <v>701</v>
      </c>
      <c r="B120" s="19" t="s">
        <v>378</v>
      </c>
      <c r="C120" s="21" t="s">
        <v>383</v>
      </c>
      <c r="D120" s="21"/>
      <c r="E120" s="269">
        <f>E121+E123</f>
        <v>232</v>
      </c>
      <c r="F120" s="269"/>
      <c r="G120" s="209">
        <f>G121+G123</f>
        <v>232</v>
      </c>
      <c r="H120" s="209">
        <f>H121+H123</f>
        <v>0</v>
      </c>
      <c r="I120" s="209"/>
      <c r="J120" s="209">
        <f>J121+J123</f>
        <v>232</v>
      </c>
    </row>
    <row r="121" spans="1:10" s="164" customFormat="1" ht="37.5">
      <c r="A121" s="64" t="s">
        <v>384</v>
      </c>
      <c r="B121" s="19" t="s">
        <v>378</v>
      </c>
      <c r="C121" s="21" t="s">
        <v>385</v>
      </c>
      <c r="D121" s="21"/>
      <c r="E121" s="269">
        <f>E122</f>
        <v>200</v>
      </c>
      <c r="F121" s="269"/>
      <c r="G121" s="209">
        <f>G122</f>
        <v>200</v>
      </c>
      <c r="H121" s="209">
        <f>H122</f>
        <v>0</v>
      </c>
      <c r="I121" s="209"/>
      <c r="J121" s="209">
        <f>J122</f>
        <v>200</v>
      </c>
    </row>
    <row r="122" spans="1:10" s="164" customFormat="1" ht="18.75">
      <c r="A122" s="64" t="s">
        <v>270</v>
      </c>
      <c r="B122" s="19" t="s">
        <v>378</v>
      </c>
      <c r="C122" s="21" t="s">
        <v>385</v>
      </c>
      <c r="D122" s="21" t="s">
        <v>271</v>
      </c>
      <c r="E122" s="269">
        <v>200</v>
      </c>
      <c r="F122" s="269"/>
      <c r="G122" s="209">
        <v>200</v>
      </c>
      <c r="H122" s="209"/>
      <c r="I122" s="209"/>
      <c r="J122" s="209">
        <v>200</v>
      </c>
    </row>
    <row r="123" spans="1:10" s="164" customFormat="1" ht="56.25">
      <c r="A123" s="64" t="s">
        <v>386</v>
      </c>
      <c r="B123" s="19" t="s">
        <v>378</v>
      </c>
      <c r="C123" s="21" t="s">
        <v>387</v>
      </c>
      <c r="D123" s="21"/>
      <c r="E123" s="269">
        <f>E124</f>
        <v>32</v>
      </c>
      <c r="F123" s="269"/>
      <c r="G123" s="209">
        <f>G124</f>
        <v>32</v>
      </c>
      <c r="H123" s="209">
        <f>H124</f>
        <v>0</v>
      </c>
      <c r="I123" s="209"/>
      <c r="J123" s="209">
        <f>J124</f>
        <v>32</v>
      </c>
    </row>
    <row r="124" spans="1:10" s="164" customFormat="1" ht="37.5">
      <c r="A124" s="64" t="s">
        <v>260</v>
      </c>
      <c r="B124" s="19" t="s">
        <v>378</v>
      </c>
      <c r="C124" s="21" t="s">
        <v>387</v>
      </c>
      <c r="D124" s="21" t="s">
        <v>261</v>
      </c>
      <c r="E124" s="269">
        <v>32</v>
      </c>
      <c r="F124" s="269"/>
      <c r="G124" s="209">
        <v>32</v>
      </c>
      <c r="H124" s="209"/>
      <c r="I124" s="209"/>
      <c r="J124" s="209">
        <v>32</v>
      </c>
    </row>
    <row r="125" spans="1:10" s="164" customFormat="1" ht="58.5">
      <c r="A125" s="24" t="s">
        <v>388</v>
      </c>
      <c r="B125" s="19" t="s">
        <v>378</v>
      </c>
      <c r="C125" s="21" t="s">
        <v>389</v>
      </c>
      <c r="D125" s="21"/>
      <c r="E125" s="269">
        <f>E126+E136+E151+E156+E171</f>
        <v>64180.31</v>
      </c>
      <c r="F125" s="269">
        <f>F126+F136+F151+F156+F171</f>
        <v>0</v>
      </c>
      <c r="G125" s="209">
        <f>G126+G136+G151+G156+G171+G179</f>
        <v>66271.27799999999</v>
      </c>
      <c r="H125" s="209">
        <f>H126+H136+H151+H156+H171</f>
        <v>250</v>
      </c>
      <c r="I125" s="209">
        <f>I126+I136+I151+I156+I171</f>
        <v>0</v>
      </c>
      <c r="J125" s="209">
        <f>J126+J136+J151+J156+J171+J179</f>
        <v>66518.58299999998</v>
      </c>
    </row>
    <row r="126" spans="1:10" s="164" customFormat="1" ht="37.5">
      <c r="A126" s="61" t="s">
        <v>719</v>
      </c>
      <c r="B126" s="19" t="s">
        <v>378</v>
      </c>
      <c r="C126" s="21" t="s">
        <v>391</v>
      </c>
      <c r="D126" s="21"/>
      <c r="E126" s="269">
        <f aca="true" t="shared" si="4" ref="E126:J126">E127+E129+E131+E134</f>
        <v>11601.800000000001</v>
      </c>
      <c r="F126" s="269">
        <f t="shared" si="4"/>
        <v>0</v>
      </c>
      <c r="G126" s="209">
        <f t="shared" si="4"/>
        <v>11901.800000000001</v>
      </c>
      <c r="H126" s="209">
        <f t="shared" si="4"/>
        <v>0</v>
      </c>
      <c r="I126" s="209">
        <f t="shared" si="4"/>
        <v>0</v>
      </c>
      <c r="J126" s="209">
        <f t="shared" si="4"/>
        <v>11881.6</v>
      </c>
    </row>
    <row r="127" spans="1:10" s="164" customFormat="1" ht="18.75">
      <c r="A127" s="22" t="s">
        <v>392</v>
      </c>
      <c r="B127" s="19" t="s">
        <v>378</v>
      </c>
      <c r="C127" s="21" t="s">
        <v>393</v>
      </c>
      <c r="D127" s="21"/>
      <c r="E127" s="269">
        <f>E128</f>
        <v>68.2</v>
      </c>
      <c r="F127" s="269"/>
      <c r="G127" s="209">
        <f>G128</f>
        <v>68.2</v>
      </c>
      <c r="H127" s="209">
        <f>H128</f>
        <v>0</v>
      </c>
      <c r="I127" s="209"/>
      <c r="J127" s="209">
        <f>J128</f>
        <v>68.2</v>
      </c>
    </row>
    <row r="128" spans="1:10" s="164" customFormat="1" ht="56.25">
      <c r="A128" s="64" t="s">
        <v>394</v>
      </c>
      <c r="B128" s="19" t="s">
        <v>378</v>
      </c>
      <c r="C128" s="21" t="s">
        <v>393</v>
      </c>
      <c r="D128" s="21" t="s">
        <v>373</v>
      </c>
      <c r="E128" s="269">
        <v>68.2</v>
      </c>
      <c r="F128" s="269"/>
      <c r="G128" s="209">
        <v>68.2</v>
      </c>
      <c r="H128" s="209"/>
      <c r="I128" s="209"/>
      <c r="J128" s="209">
        <v>68.2</v>
      </c>
    </row>
    <row r="129" spans="1:10" s="164" customFormat="1" ht="18.75">
      <c r="A129" s="27" t="s">
        <v>395</v>
      </c>
      <c r="B129" s="19" t="s">
        <v>378</v>
      </c>
      <c r="C129" s="19" t="s">
        <v>396</v>
      </c>
      <c r="D129" s="21"/>
      <c r="E129" s="269">
        <f>E130</f>
        <v>0</v>
      </c>
      <c r="F129" s="269"/>
      <c r="G129" s="209">
        <f>G130</f>
        <v>0</v>
      </c>
      <c r="H129" s="209">
        <f>H130</f>
        <v>0</v>
      </c>
      <c r="I129" s="209"/>
      <c r="J129" s="209">
        <f>J130</f>
        <v>0</v>
      </c>
    </row>
    <row r="130" spans="1:10" s="164" customFormat="1" ht="56.25">
      <c r="A130" s="64" t="s">
        <v>394</v>
      </c>
      <c r="B130" s="19" t="s">
        <v>378</v>
      </c>
      <c r="C130" s="19" t="s">
        <v>396</v>
      </c>
      <c r="D130" s="21" t="s">
        <v>373</v>
      </c>
      <c r="E130" s="269"/>
      <c r="F130" s="269"/>
      <c r="G130" s="209"/>
      <c r="H130" s="209"/>
      <c r="I130" s="209"/>
      <c r="J130" s="209"/>
    </row>
    <row r="131" spans="1:10" s="164" customFormat="1" ht="18.75">
      <c r="A131" s="27" t="s">
        <v>397</v>
      </c>
      <c r="B131" s="19" t="s">
        <v>378</v>
      </c>
      <c r="C131" s="19" t="s">
        <v>398</v>
      </c>
      <c r="D131" s="21"/>
      <c r="E131" s="269">
        <f>E133</f>
        <v>11533.6</v>
      </c>
      <c r="F131" s="269"/>
      <c r="G131" s="209">
        <f>G133</f>
        <v>11833.6</v>
      </c>
      <c r="H131" s="209">
        <f>H133</f>
        <v>0</v>
      </c>
      <c r="I131" s="209"/>
      <c r="J131" s="209">
        <f>J133</f>
        <v>11813.4</v>
      </c>
    </row>
    <row r="132" spans="1:10" s="164" customFormat="1" ht="18.75">
      <c r="A132" s="22"/>
      <c r="B132" s="19"/>
      <c r="C132" s="19"/>
      <c r="D132" s="21"/>
      <c r="E132" s="269"/>
      <c r="F132" s="269"/>
      <c r="G132" s="209"/>
      <c r="H132" s="209"/>
      <c r="I132" s="209"/>
      <c r="J132" s="209"/>
    </row>
    <row r="133" spans="1:10" s="164" customFormat="1" ht="56.25">
      <c r="A133" s="64" t="s">
        <v>394</v>
      </c>
      <c r="B133" s="19" t="s">
        <v>378</v>
      </c>
      <c r="C133" s="19" t="s">
        <v>398</v>
      </c>
      <c r="D133" s="21" t="s">
        <v>373</v>
      </c>
      <c r="E133" s="269">
        <v>11533.6</v>
      </c>
      <c r="F133" s="269"/>
      <c r="G133" s="209">
        <v>11833.6</v>
      </c>
      <c r="H133" s="209"/>
      <c r="I133" s="209"/>
      <c r="J133" s="209">
        <v>11813.4</v>
      </c>
    </row>
    <row r="134" spans="1:10" s="164" customFormat="1" ht="75">
      <c r="A134" s="64" t="s">
        <v>723</v>
      </c>
      <c r="B134" s="19" t="s">
        <v>378</v>
      </c>
      <c r="C134" s="19" t="s">
        <v>403</v>
      </c>
      <c r="D134" s="21"/>
      <c r="E134" s="269">
        <f aca="true" t="shared" si="5" ref="E134:J134">E135</f>
        <v>0</v>
      </c>
      <c r="F134" s="269">
        <f t="shared" si="5"/>
        <v>0</v>
      </c>
      <c r="G134" s="209">
        <f t="shared" si="5"/>
        <v>0</v>
      </c>
      <c r="H134" s="209">
        <f t="shared" si="5"/>
        <v>0</v>
      </c>
      <c r="I134" s="209">
        <f t="shared" si="5"/>
        <v>0</v>
      </c>
      <c r="J134" s="209">
        <f t="shared" si="5"/>
        <v>0</v>
      </c>
    </row>
    <row r="135" spans="1:10" s="164" customFormat="1" ht="56.25">
      <c r="A135" s="64" t="s">
        <v>394</v>
      </c>
      <c r="B135" s="19" t="s">
        <v>378</v>
      </c>
      <c r="C135" s="19" t="s">
        <v>403</v>
      </c>
      <c r="D135" s="21" t="s">
        <v>373</v>
      </c>
      <c r="E135" s="269">
        <v>0</v>
      </c>
      <c r="F135" s="269">
        <v>0</v>
      </c>
      <c r="G135" s="209">
        <f>E135+F135</f>
        <v>0</v>
      </c>
      <c r="H135" s="209">
        <v>0</v>
      </c>
      <c r="I135" s="209"/>
      <c r="J135" s="209">
        <f>H135+I135</f>
        <v>0</v>
      </c>
    </row>
    <row r="136" spans="1:10" s="164" customFormat="1" ht="18.75">
      <c r="A136" s="61" t="s">
        <v>404</v>
      </c>
      <c r="B136" s="19" t="s">
        <v>401</v>
      </c>
      <c r="C136" s="21" t="s">
        <v>405</v>
      </c>
      <c r="D136" s="21"/>
      <c r="E136" s="269">
        <f>E137+E139+E141+E143+E145+E149</f>
        <v>16495.399999999998</v>
      </c>
      <c r="F136" s="269"/>
      <c r="G136" s="209">
        <f>G137+G139+G141+G143+G145+G149+G147</f>
        <v>14814.66</v>
      </c>
      <c r="H136" s="209">
        <f>H137+H139+H141+H143+H145+H149</f>
        <v>0</v>
      </c>
      <c r="I136" s="209"/>
      <c r="J136" s="209">
        <f>J137+J139+J141+J143+J145+J149+J147</f>
        <v>14894.57</v>
      </c>
    </row>
    <row r="137" spans="1:10" s="164" customFormat="1" ht="18.75">
      <c r="A137" s="22" t="s">
        <v>406</v>
      </c>
      <c r="B137" s="19" t="s">
        <v>378</v>
      </c>
      <c r="C137" s="21" t="s">
        <v>407</v>
      </c>
      <c r="D137" s="21"/>
      <c r="E137" s="269">
        <f>E138</f>
        <v>81.3</v>
      </c>
      <c r="F137" s="269"/>
      <c r="G137" s="209">
        <f>G138</f>
        <v>78.7</v>
      </c>
      <c r="H137" s="209">
        <f>H138</f>
        <v>0</v>
      </c>
      <c r="I137" s="209"/>
      <c r="J137" s="209">
        <f>J138</f>
        <v>78.7</v>
      </c>
    </row>
    <row r="138" spans="1:10" s="164" customFormat="1" ht="56.25">
      <c r="A138" s="64" t="s">
        <v>394</v>
      </c>
      <c r="B138" s="19" t="s">
        <v>378</v>
      </c>
      <c r="C138" s="21" t="s">
        <v>407</v>
      </c>
      <c r="D138" s="21" t="s">
        <v>373</v>
      </c>
      <c r="E138" s="269">
        <v>81.3</v>
      </c>
      <c r="F138" s="269"/>
      <c r="G138" s="209">
        <v>78.7</v>
      </c>
      <c r="H138" s="209"/>
      <c r="I138" s="209"/>
      <c r="J138" s="209">
        <v>78.7</v>
      </c>
    </row>
    <row r="139" spans="1:10" s="164" customFormat="1" ht="18.75">
      <c r="A139" s="22" t="s">
        <v>408</v>
      </c>
      <c r="B139" s="19" t="s">
        <v>378</v>
      </c>
      <c r="C139" s="21" t="s">
        <v>409</v>
      </c>
      <c r="D139" s="21"/>
      <c r="E139" s="269">
        <f>E140</f>
        <v>230</v>
      </c>
      <c r="F139" s="269"/>
      <c r="G139" s="209">
        <f>G140</f>
        <v>230</v>
      </c>
      <c r="H139" s="209">
        <f>H140</f>
        <v>0</v>
      </c>
      <c r="I139" s="209"/>
      <c r="J139" s="209">
        <f>J140</f>
        <v>260</v>
      </c>
    </row>
    <row r="140" spans="1:10" s="164" customFormat="1" ht="56.25">
      <c r="A140" s="64" t="s">
        <v>394</v>
      </c>
      <c r="B140" s="19" t="s">
        <v>378</v>
      </c>
      <c r="C140" s="21" t="s">
        <v>409</v>
      </c>
      <c r="D140" s="21" t="s">
        <v>373</v>
      </c>
      <c r="E140" s="269">
        <v>230</v>
      </c>
      <c r="F140" s="269"/>
      <c r="G140" s="209">
        <v>230</v>
      </c>
      <c r="H140" s="209"/>
      <c r="I140" s="209"/>
      <c r="J140" s="209">
        <v>260</v>
      </c>
    </row>
    <row r="141" spans="1:10" s="164" customFormat="1" ht="18.75">
      <c r="A141" s="64" t="s">
        <v>410</v>
      </c>
      <c r="B141" s="19" t="s">
        <v>378</v>
      </c>
      <c r="C141" s="21" t="s">
        <v>411</v>
      </c>
      <c r="D141" s="21"/>
      <c r="E141" s="269">
        <f>E142</f>
        <v>135.3</v>
      </c>
      <c r="F141" s="269"/>
      <c r="G141" s="209">
        <f>G142</f>
        <v>0</v>
      </c>
      <c r="H141" s="209">
        <f>H142</f>
        <v>0</v>
      </c>
      <c r="I141" s="209"/>
      <c r="J141" s="209">
        <f>J142</f>
        <v>0</v>
      </c>
    </row>
    <row r="142" spans="1:10" s="164" customFormat="1" ht="56.25">
      <c r="A142" s="64" t="s">
        <v>394</v>
      </c>
      <c r="B142" s="19" t="s">
        <v>378</v>
      </c>
      <c r="C142" s="21" t="s">
        <v>411</v>
      </c>
      <c r="D142" s="21" t="s">
        <v>373</v>
      </c>
      <c r="E142" s="269">
        <v>135.3</v>
      </c>
      <c r="F142" s="269"/>
      <c r="G142" s="209"/>
      <c r="H142" s="209"/>
      <c r="I142" s="209"/>
      <c r="J142" s="209"/>
    </row>
    <row r="143" spans="1:10" s="164" customFormat="1" ht="18.75">
      <c r="A143" s="64" t="s">
        <v>907</v>
      </c>
      <c r="B143" s="19" t="s">
        <v>401</v>
      </c>
      <c r="C143" s="21" t="s">
        <v>413</v>
      </c>
      <c r="D143" s="21"/>
      <c r="E143" s="269">
        <f>E144</f>
        <v>126</v>
      </c>
      <c r="F143" s="269"/>
      <c r="G143" s="209">
        <f>G144</f>
        <v>126</v>
      </c>
      <c r="H143" s="209">
        <f>H144</f>
        <v>0</v>
      </c>
      <c r="I143" s="209"/>
      <c r="J143" s="209">
        <f>J144</f>
        <v>126</v>
      </c>
    </row>
    <row r="144" spans="1:10" s="164" customFormat="1" ht="56.25">
      <c r="A144" s="64" t="s">
        <v>394</v>
      </c>
      <c r="B144" s="19" t="s">
        <v>378</v>
      </c>
      <c r="C144" s="21" t="s">
        <v>413</v>
      </c>
      <c r="D144" s="21" t="s">
        <v>373</v>
      </c>
      <c r="E144" s="269">
        <v>126</v>
      </c>
      <c r="F144" s="269"/>
      <c r="G144" s="209">
        <v>126</v>
      </c>
      <c r="H144" s="209"/>
      <c r="I144" s="209"/>
      <c r="J144" s="209">
        <v>126</v>
      </c>
    </row>
    <row r="145" spans="1:10" s="164" customFormat="1" ht="18.75">
      <c r="A145" s="64" t="s">
        <v>397</v>
      </c>
      <c r="B145" s="19" t="s">
        <v>378</v>
      </c>
      <c r="C145" s="21" t="s">
        <v>414</v>
      </c>
      <c r="D145" s="21"/>
      <c r="E145" s="269">
        <f>E146</f>
        <v>15842.5</v>
      </c>
      <c r="F145" s="269"/>
      <c r="G145" s="209">
        <f>G146</f>
        <v>14260.66</v>
      </c>
      <c r="H145" s="209">
        <f>H146</f>
        <v>0</v>
      </c>
      <c r="I145" s="209"/>
      <c r="J145" s="209">
        <f>J146</f>
        <v>14310.57</v>
      </c>
    </row>
    <row r="146" spans="1:10" s="164" customFormat="1" ht="56.25">
      <c r="A146" s="64" t="s">
        <v>394</v>
      </c>
      <c r="B146" s="19" t="s">
        <v>378</v>
      </c>
      <c r="C146" s="21" t="s">
        <v>414</v>
      </c>
      <c r="D146" s="21" t="s">
        <v>373</v>
      </c>
      <c r="E146" s="269">
        <v>15842.5</v>
      </c>
      <c r="F146" s="269"/>
      <c r="G146" s="209">
        <v>14260.66</v>
      </c>
      <c r="H146" s="209"/>
      <c r="I146" s="209"/>
      <c r="J146" s="209">
        <v>14310.57</v>
      </c>
    </row>
    <row r="147" spans="1:10" s="164" customFormat="1" ht="56.25">
      <c r="A147" s="214" t="s">
        <v>803</v>
      </c>
      <c r="B147" s="19" t="s">
        <v>378</v>
      </c>
      <c r="C147" s="19" t="s">
        <v>804</v>
      </c>
      <c r="D147" s="21"/>
      <c r="E147" s="269"/>
      <c r="F147" s="269"/>
      <c r="G147" s="209">
        <f>G148</f>
        <v>119.3</v>
      </c>
      <c r="H147" s="209"/>
      <c r="I147" s="209"/>
      <c r="J147" s="209">
        <f>J148</f>
        <v>119.3</v>
      </c>
    </row>
    <row r="148" spans="1:10" s="164" customFormat="1" ht="56.25">
      <c r="A148" s="114" t="s">
        <v>394</v>
      </c>
      <c r="B148" s="19" t="s">
        <v>378</v>
      </c>
      <c r="C148" s="19" t="s">
        <v>804</v>
      </c>
      <c r="D148" s="21" t="s">
        <v>373</v>
      </c>
      <c r="E148" s="269"/>
      <c r="F148" s="269"/>
      <c r="G148" s="209">
        <v>119.3</v>
      </c>
      <c r="H148" s="209"/>
      <c r="I148" s="209"/>
      <c r="J148" s="209">
        <v>119.3</v>
      </c>
    </row>
    <row r="149" spans="1:10" s="164" customFormat="1" ht="37.5">
      <c r="A149" s="64" t="s">
        <v>417</v>
      </c>
      <c r="B149" s="26" t="s">
        <v>378</v>
      </c>
      <c r="C149" s="26" t="s">
        <v>418</v>
      </c>
      <c r="D149" s="21"/>
      <c r="E149" s="269">
        <f>E150</f>
        <v>80.3</v>
      </c>
      <c r="F149" s="269"/>
      <c r="G149" s="209">
        <f>G150</f>
        <v>0</v>
      </c>
      <c r="H149" s="209">
        <f>H150</f>
        <v>0</v>
      </c>
      <c r="I149" s="209"/>
      <c r="J149" s="209">
        <f>J150</f>
        <v>0</v>
      </c>
    </row>
    <row r="150" spans="1:10" s="164" customFormat="1" ht="37.5">
      <c r="A150" s="64" t="s">
        <v>260</v>
      </c>
      <c r="B150" s="26" t="s">
        <v>378</v>
      </c>
      <c r="C150" s="26" t="s">
        <v>418</v>
      </c>
      <c r="D150" s="21" t="s">
        <v>261</v>
      </c>
      <c r="E150" s="269">
        <v>80.3</v>
      </c>
      <c r="F150" s="269"/>
      <c r="G150" s="209"/>
      <c r="H150" s="209"/>
      <c r="I150" s="209"/>
      <c r="J150" s="209"/>
    </row>
    <row r="151" spans="1:10" s="164" customFormat="1" ht="18.75">
      <c r="A151" s="138" t="s">
        <v>419</v>
      </c>
      <c r="B151" s="19" t="s">
        <v>378</v>
      </c>
      <c r="C151" s="21" t="s">
        <v>420</v>
      </c>
      <c r="D151" s="21"/>
      <c r="E151" s="269">
        <f>E152+E154</f>
        <v>1614.8</v>
      </c>
      <c r="F151" s="269"/>
      <c r="G151" s="209">
        <f>G152+G154</f>
        <v>2098.1349999999998</v>
      </c>
      <c r="H151" s="209">
        <f>H152+H154</f>
        <v>0</v>
      </c>
      <c r="I151" s="209"/>
      <c r="J151" s="209">
        <f>J152+J154</f>
        <v>2110.232</v>
      </c>
    </row>
    <row r="152" spans="1:10" s="164" customFormat="1" ht="18.75">
      <c r="A152" s="64" t="s">
        <v>410</v>
      </c>
      <c r="B152" s="19" t="s">
        <v>378</v>
      </c>
      <c r="C152" s="21" t="s">
        <v>421</v>
      </c>
      <c r="D152" s="21"/>
      <c r="E152" s="269">
        <f>E153</f>
        <v>18.6</v>
      </c>
      <c r="F152" s="269"/>
      <c r="G152" s="209">
        <f>G153</f>
        <v>18.6</v>
      </c>
      <c r="H152" s="209">
        <f>H153</f>
        <v>0</v>
      </c>
      <c r="I152" s="209"/>
      <c r="J152" s="209">
        <f>J153</f>
        <v>18.6</v>
      </c>
    </row>
    <row r="153" spans="1:10" s="164" customFormat="1" ht="56.25">
      <c r="A153" s="64" t="s">
        <v>394</v>
      </c>
      <c r="B153" s="19" t="s">
        <v>378</v>
      </c>
      <c r="C153" s="21" t="s">
        <v>421</v>
      </c>
      <c r="D153" s="21" t="s">
        <v>373</v>
      </c>
      <c r="E153" s="269">
        <v>18.6</v>
      </c>
      <c r="F153" s="269"/>
      <c r="G153" s="209">
        <v>18.6</v>
      </c>
      <c r="H153" s="209"/>
      <c r="I153" s="209"/>
      <c r="J153" s="209">
        <v>18.6</v>
      </c>
    </row>
    <row r="154" spans="1:10" s="164" customFormat="1" ht="18.75">
      <c r="A154" s="64" t="s">
        <v>397</v>
      </c>
      <c r="B154" s="19" t="s">
        <v>378</v>
      </c>
      <c r="C154" s="21" t="s">
        <v>422</v>
      </c>
      <c r="D154" s="21"/>
      <c r="E154" s="269">
        <f>E155</f>
        <v>1596.2</v>
      </c>
      <c r="F154" s="269"/>
      <c r="G154" s="209">
        <f>G155</f>
        <v>2079.535</v>
      </c>
      <c r="H154" s="209">
        <f>H155</f>
        <v>0</v>
      </c>
      <c r="I154" s="209"/>
      <c r="J154" s="209">
        <f>J155</f>
        <v>2091.632</v>
      </c>
    </row>
    <row r="155" spans="1:10" s="164" customFormat="1" ht="56.25">
      <c r="A155" s="64" t="s">
        <v>394</v>
      </c>
      <c r="B155" s="19" t="s">
        <v>378</v>
      </c>
      <c r="C155" s="21" t="s">
        <v>422</v>
      </c>
      <c r="D155" s="21" t="s">
        <v>373</v>
      </c>
      <c r="E155" s="269">
        <v>1596.2</v>
      </c>
      <c r="F155" s="269"/>
      <c r="G155" s="209">
        <v>2079.535</v>
      </c>
      <c r="H155" s="209"/>
      <c r="I155" s="209"/>
      <c r="J155" s="209">
        <v>2091.632</v>
      </c>
    </row>
    <row r="156" spans="1:10" s="164" customFormat="1" ht="56.25">
      <c r="A156" s="138" t="s">
        <v>721</v>
      </c>
      <c r="B156" s="19" t="s">
        <v>378</v>
      </c>
      <c r="C156" s="21" t="s">
        <v>424</v>
      </c>
      <c r="D156" s="21"/>
      <c r="E156" s="269">
        <f>E157+E159+E161+E163+E165+E169+E167</f>
        <v>31414.899999999998</v>
      </c>
      <c r="F156" s="269">
        <f>F157+F159+F161+F163+F165+F167+F169</f>
        <v>0</v>
      </c>
      <c r="G156" s="209">
        <f>G157+G159+G161+G163+G165+G167+G169</f>
        <v>23993.299999999996</v>
      </c>
      <c r="H156" s="209">
        <f>H157+H159+H161+H163+H165+H169+H167</f>
        <v>250</v>
      </c>
      <c r="I156" s="209">
        <f>I157+I159+I161+I163+I165+I167+I169</f>
        <v>0</v>
      </c>
      <c r="J156" s="209">
        <f>J157+J159+J161+J163+J165+J167+J169</f>
        <v>24142.799999999996</v>
      </c>
    </row>
    <row r="157" spans="1:10" s="164" customFormat="1" ht="18.75">
      <c r="A157" s="64" t="s">
        <v>397</v>
      </c>
      <c r="B157" s="19" t="s">
        <v>378</v>
      </c>
      <c r="C157" s="21" t="s">
        <v>425</v>
      </c>
      <c r="D157" s="21"/>
      <c r="E157" s="269">
        <f>E158</f>
        <v>29913.8</v>
      </c>
      <c r="F157" s="269"/>
      <c r="G157" s="209">
        <f>G158</f>
        <v>23233.6</v>
      </c>
      <c r="H157" s="209">
        <f>H158</f>
        <v>0</v>
      </c>
      <c r="I157" s="209"/>
      <c r="J157" s="209">
        <f>J158</f>
        <v>23383.1</v>
      </c>
    </row>
    <row r="158" spans="1:10" s="164" customFormat="1" ht="56.25">
      <c r="A158" s="64" t="s">
        <v>394</v>
      </c>
      <c r="B158" s="19" t="s">
        <v>378</v>
      </c>
      <c r="C158" s="21" t="s">
        <v>425</v>
      </c>
      <c r="D158" s="21" t="s">
        <v>373</v>
      </c>
      <c r="E158" s="269">
        <v>29913.8</v>
      </c>
      <c r="F158" s="269"/>
      <c r="G158" s="209">
        <v>23233.6</v>
      </c>
      <c r="H158" s="209"/>
      <c r="I158" s="209"/>
      <c r="J158" s="209">
        <v>23383.1</v>
      </c>
    </row>
    <row r="159" spans="1:10" s="164" customFormat="1" ht="18.75">
      <c r="A159" s="64" t="s">
        <v>426</v>
      </c>
      <c r="B159" s="19" t="s">
        <v>401</v>
      </c>
      <c r="C159" s="21" t="s">
        <v>427</v>
      </c>
      <c r="D159" s="21"/>
      <c r="E159" s="269">
        <f>E160</f>
        <v>400</v>
      </c>
      <c r="F159" s="269"/>
      <c r="G159" s="209">
        <f>G160</f>
        <v>400</v>
      </c>
      <c r="H159" s="209">
        <f>H160</f>
        <v>0</v>
      </c>
      <c r="I159" s="209"/>
      <c r="J159" s="209">
        <f>J160</f>
        <v>400</v>
      </c>
    </row>
    <row r="160" spans="1:10" s="164" customFormat="1" ht="37.5">
      <c r="A160" s="64" t="s">
        <v>260</v>
      </c>
      <c r="B160" s="19" t="s">
        <v>401</v>
      </c>
      <c r="C160" s="21" t="s">
        <v>427</v>
      </c>
      <c r="D160" s="21" t="s">
        <v>373</v>
      </c>
      <c r="E160" s="269">
        <v>400</v>
      </c>
      <c r="F160" s="269"/>
      <c r="G160" s="209">
        <v>400</v>
      </c>
      <c r="H160" s="209"/>
      <c r="I160" s="209"/>
      <c r="J160" s="209">
        <v>400</v>
      </c>
    </row>
    <row r="161" spans="1:10" s="164" customFormat="1" ht="18.75">
      <c r="A161" s="64" t="s">
        <v>428</v>
      </c>
      <c r="B161" s="19" t="s">
        <v>378</v>
      </c>
      <c r="C161" s="21" t="s">
        <v>429</v>
      </c>
      <c r="D161" s="21"/>
      <c r="E161" s="269">
        <f>E162</f>
        <v>250</v>
      </c>
      <c r="F161" s="269"/>
      <c r="G161" s="209">
        <f>G162</f>
        <v>195.6</v>
      </c>
      <c r="H161" s="209">
        <f>H162</f>
        <v>0</v>
      </c>
      <c r="I161" s="209"/>
      <c r="J161" s="209">
        <f>J162</f>
        <v>195.6</v>
      </c>
    </row>
    <row r="162" spans="1:10" s="164" customFormat="1" ht="56.25">
      <c r="A162" s="64" t="s">
        <v>394</v>
      </c>
      <c r="B162" s="19" t="s">
        <v>378</v>
      </c>
      <c r="C162" s="21" t="s">
        <v>429</v>
      </c>
      <c r="D162" s="21" t="s">
        <v>373</v>
      </c>
      <c r="E162" s="269">
        <v>250</v>
      </c>
      <c r="F162" s="269"/>
      <c r="G162" s="209">
        <v>195.6</v>
      </c>
      <c r="H162" s="209"/>
      <c r="I162" s="209"/>
      <c r="J162" s="209">
        <v>195.6</v>
      </c>
    </row>
    <row r="163" spans="1:10" s="164" customFormat="1" ht="37.5">
      <c r="A163" s="64" t="s">
        <v>430</v>
      </c>
      <c r="B163" s="19" t="s">
        <v>378</v>
      </c>
      <c r="C163" s="21" t="s">
        <v>431</v>
      </c>
      <c r="D163" s="21"/>
      <c r="E163" s="269">
        <f>E164</f>
        <v>164.1</v>
      </c>
      <c r="F163" s="269"/>
      <c r="G163" s="209">
        <f>G164</f>
        <v>164.1</v>
      </c>
      <c r="H163" s="209">
        <f>H164</f>
        <v>0</v>
      </c>
      <c r="I163" s="209"/>
      <c r="J163" s="209">
        <f>J164</f>
        <v>164.1</v>
      </c>
    </row>
    <row r="164" spans="1:10" s="164" customFormat="1" ht="56.25">
      <c r="A164" s="64" t="s">
        <v>394</v>
      </c>
      <c r="B164" s="19" t="s">
        <v>378</v>
      </c>
      <c r="C164" s="21" t="s">
        <v>431</v>
      </c>
      <c r="D164" s="21" t="s">
        <v>373</v>
      </c>
      <c r="E164" s="269">
        <v>164.1</v>
      </c>
      <c r="F164" s="269"/>
      <c r="G164" s="209">
        <v>164.1</v>
      </c>
      <c r="H164" s="209"/>
      <c r="I164" s="209"/>
      <c r="J164" s="209">
        <v>164.1</v>
      </c>
    </row>
    <row r="165" spans="1:10" s="164" customFormat="1" ht="112.5">
      <c r="A165" s="64" t="s">
        <v>908</v>
      </c>
      <c r="B165" s="19" t="s">
        <v>378</v>
      </c>
      <c r="C165" s="21" t="s">
        <v>444</v>
      </c>
      <c r="D165" s="21"/>
      <c r="E165" s="269">
        <f>E166</f>
        <v>250</v>
      </c>
      <c r="F165" s="269"/>
      <c r="G165" s="209">
        <f>G166</f>
        <v>0</v>
      </c>
      <c r="H165" s="209">
        <v>250</v>
      </c>
      <c r="I165" s="209"/>
      <c r="J165" s="209">
        <f>J166</f>
        <v>0</v>
      </c>
    </row>
    <row r="166" spans="1:10" s="164" customFormat="1" ht="56.25">
      <c r="A166" s="64" t="s">
        <v>394</v>
      </c>
      <c r="B166" s="19" t="s">
        <v>378</v>
      </c>
      <c r="C166" s="21" t="s">
        <v>444</v>
      </c>
      <c r="D166" s="21" t="s">
        <v>373</v>
      </c>
      <c r="E166" s="269">
        <v>250</v>
      </c>
      <c r="F166" s="269"/>
      <c r="G166" s="209"/>
      <c r="H166" s="209"/>
      <c r="I166" s="209"/>
      <c r="J166" s="209"/>
    </row>
    <row r="167" spans="1:10" s="164" customFormat="1" ht="75">
      <c r="A167" s="64" t="s">
        <v>723</v>
      </c>
      <c r="B167" s="19" t="s">
        <v>378</v>
      </c>
      <c r="C167" s="19" t="s">
        <v>444</v>
      </c>
      <c r="D167" s="21"/>
      <c r="E167" s="269">
        <f aca="true" t="shared" si="6" ref="E167:J167">E168</f>
        <v>272.9</v>
      </c>
      <c r="F167" s="269">
        <f t="shared" si="6"/>
        <v>0</v>
      </c>
      <c r="G167" s="209">
        <f t="shared" si="6"/>
        <v>0</v>
      </c>
      <c r="H167" s="209">
        <f t="shared" si="6"/>
        <v>0</v>
      </c>
      <c r="I167" s="209">
        <f t="shared" si="6"/>
        <v>0</v>
      </c>
      <c r="J167" s="209">
        <f t="shared" si="6"/>
        <v>0</v>
      </c>
    </row>
    <row r="168" spans="1:10" s="164" customFormat="1" ht="56.25">
      <c r="A168" s="64" t="s">
        <v>394</v>
      </c>
      <c r="B168" s="19" t="s">
        <v>378</v>
      </c>
      <c r="C168" s="19" t="s">
        <v>444</v>
      </c>
      <c r="D168" s="21" t="s">
        <v>373</v>
      </c>
      <c r="E168" s="269">
        <v>272.9</v>
      </c>
      <c r="F168" s="269"/>
      <c r="G168" s="209"/>
      <c r="H168" s="209"/>
      <c r="I168" s="209"/>
      <c r="J168" s="209"/>
    </row>
    <row r="169" spans="1:10" s="164" customFormat="1" ht="75">
      <c r="A169" s="64" t="s">
        <v>724</v>
      </c>
      <c r="B169" s="19" t="s">
        <v>378</v>
      </c>
      <c r="C169" s="21" t="s">
        <v>444</v>
      </c>
      <c r="D169" s="21"/>
      <c r="E169" s="269">
        <f>E170</f>
        <v>164.1</v>
      </c>
      <c r="F169" s="269"/>
      <c r="G169" s="209">
        <f>G170</f>
        <v>0</v>
      </c>
      <c r="H169" s="209">
        <f>H170</f>
        <v>0</v>
      </c>
      <c r="I169" s="209"/>
      <c r="J169" s="209">
        <f>J170</f>
        <v>0</v>
      </c>
    </row>
    <row r="170" spans="1:10" s="164" customFormat="1" ht="56.25">
      <c r="A170" s="64" t="s">
        <v>394</v>
      </c>
      <c r="B170" s="19" t="s">
        <v>378</v>
      </c>
      <c r="C170" s="21" t="s">
        <v>444</v>
      </c>
      <c r="D170" s="21" t="s">
        <v>373</v>
      </c>
      <c r="E170" s="269">
        <v>164.1</v>
      </c>
      <c r="F170" s="269"/>
      <c r="G170" s="209"/>
      <c r="H170" s="209"/>
      <c r="I170" s="209"/>
      <c r="J170" s="209"/>
    </row>
    <row r="171" spans="1:10" s="164" customFormat="1" ht="37.5">
      <c r="A171" s="63" t="s">
        <v>446</v>
      </c>
      <c r="B171" s="19" t="s">
        <v>378</v>
      </c>
      <c r="C171" s="21" t="s">
        <v>447</v>
      </c>
      <c r="D171" s="21"/>
      <c r="E171" s="269">
        <f>E172+E175</f>
        <v>3053.41</v>
      </c>
      <c r="F171" s="269"/>
      <c r="G171" s="209">
        <f>G172+G175</f>
        <v>2844.992</v>
      </c>
      <c r="H171" s="209">
        <f>H172+H175</f>
        <v>0</v>
      </c>
      <c r="I171" s="209"/>
      <c r="J171" s="209">
        <f>J172+J175</f>
        <v>2870.29</v>
      </c>
    </row>
    <row r="172" spans="1:10" s="164" customFormat="1" ht="37.5">
      <c r="A172" s="64" t="s">
        <v>448</v>
      </c>
      <c r="B172" s="19" t="s">
        <v>378</v>
      </c>
      <c r="C172" s="21" t="s">
        <v>449</v>
      </c>
      <c r="D172" s="21"/>
      <c r="E172" s="269">
        <f>E173</f>
        <v>1421.7</v>
      </c>
      <c r="F172" s="269"/>
      <c r="G172" s="209">
        <f>G173+G174</f>
        <v>1172.035</v>
      </c>
      <c r="H172" s="209">
        <f>H173</f>
        <v>0</v>
      </c>
      <c r="I172" s="209"/>
      <c r="J172" s="209">
        <f>J173+J174</f>
        <v>1182.035</v>
      </c>
    </row>
    <row r="173" spans="1:10" s="164" customFormat="1" ht="93.75">
      <c r="A173" s="64" t="s">
        <v>256</v>
      </c>
      <c r="B173" s="19" t="s">
        <v>378</v>
      </c>
      <c r="C173" s="21" t="s">
        <v>449</v>
      </c>
      <c r="D173" s="21" t="s">
        <v>257</v>
      </c>
      <c r="E173" s="269">
        <v>1421.7</v>
      </c>
      <c r="F173" s="269"/>
      <c r="G173" s="209">
        <v>1172.035</v>
      </c>
      <c r="H173" s="209"/>
      <c r="I173" s="209"/>
      <c r="J173" s="209">
        <v>1172.035</v>
      </c>
    </row>
    <row r="174" spans="1:10" s="164" customFormat="1" ht="37.5">
      <c r="A174" s="114" t="s">
        <v>260</v>
      </c>
      <c r="B174" s="19" t="s">
        <v>378</v>
      </c>
      <c r="C174" s="21" t="s">
        <v>449</v>
      </c>
      <c r="D174" s="21" t="s">
        <v>261</v>
      </c>
      <c r="E174" s="269"/>
      <c r="F174" s="269"/>
      <c r="G174" s="209"/>
      <c r="H174" s="209"/>
      <c r="I174" s="209"/>
      <c r="J174" s="209">
        <v>10</v>
      </c>
    </row>
    <row r="175" spans="1:10" s="164" customFormat="1" ht="37.5">
      <c r="A175" s="64" t="s">
        <v>375</v>
      </c>
      <c r="B175" s="19" t="s">
        <v>378</v>
      </c>
      <c r="C175" s="21" t="s">
        <v>450</v>
      </c>
      <c r="D175" s="19"/>
      <c r="E175" s="269">
        <f>E176+E177+E178</f>
        <v>1631.71</v>
      </c>
      <c r="F175" s="269"/>
      <c r="G175" s="209">
        <f>G176+G177+G178</f>
        <v>1672.9569999999999</v>
      </c>
      <c r="H175" s="209">
        <f>H176+H177+H178</f>
        <v>0</v>
      </c>
      <c r="I175" s="209"/>
      <c r="J175" s="209">
        <f>J176+J177+J178</f>
        <v>1688.255</v>
      </c>
    </row>
    <row r="176" spans="1:10" s="164" customFormat="1" ht="93.75">
      <c r="A176" s="64" t="s">
        <v>256</v>
      </c>
      <c r="B176" s="19" t="s">
        <v>378</v>
      </c>
      <c r="C176" s="21" t="s">
        <v>450</v>
      </c>
      <c r="D176" s="21" t="s">
        <v>257</v>
      </c>
      <c r="E176" s="269">
        <v>1075.71</v>
      </c>
      <c r="F176" s="269"/>
      <c r="G176" s="209">
        <v>1150.847</v>
      </c>
      <c r="H176" s="209"/>
      <c r="I176" s="209"/>
      <c r="J176" s="209">
        <v>1150.847</v>
      </c>
    </row>
    <row r="177" spans="1:10" s="164" customFormat="1" ht="37.5">
      <c r="A177" s="64" t="s">
        <v>260</v>
      </c>
      <c r="B177" s="19" t="s">
        <v>378</v>
      </c>
      <c r="C177" s="21" t="s">
        <v>450</v>
      </c>
      <c r="D177" s="21" t="s">
        <v>261</v>
      </c>
      <c r="E177" s="269">
        <v>555</v>
      </c>
      <c r="F177" s="269"/>
      <c r="G177" s="209">
        <v>521.11</v>
      </c>
      <c r="H177" s="209"/>
      <c r="I177" s="209"/>
      <c r="J177" s="209">
        <v>536.408</v>
      </c>
    </row>
    <row r="178" spans="1:10" s="164" customFormat="1" ht="18.75">
      <c r="A178" s="64" t="s">
        <v>270</v>
      </c>
      <c r="B178" s="19" t="s">
        <v>378</v>
      </c>
      <c r="C178" s="21" t="s">
        <v>450</v>
      </c>
      <c r="D178" s="21" t="s">
        <v>271</v>
      </c>
      <c r="E178" s="269">
        <v>1</v>
      </c>
      <c r="F178" s="269"/>
      <c r="G178" s="209">
        <v>1</v>
      </c>
      <c r="H178" s="209"/>
      <c r="I178" s="209"/>
      <c r="J178" s="209">
        <v>1</v>
      </c>
    </row>
    <row r="179" spans="1:10" s="164" customFormat="1" ht="39">
      <c r="A179" s="123" t="s">
        <v>451</v>
      </c>
      <c r="B179" s="19" t="s">
        <v>378</v>
      </c>
      <c r="C179" s="21" t="s">
        <v>452</v>
      </c>
      <c r="D179" s="21"/>
      <c r="E179" s="269"/>
      <c r="F179" s="269"/>
      <c r="G179" s="209">
        <f>G180</f>
        <v>10618.391</v>
      </c>
      <c r="H179" s="209"/>
      <c r="I179" s="209"/>
      <c r="J179" s="209">
        <f>J180</f>
        <v>10619.091</v>
      </c>
    </row>
    <row r="180" spans="1:10" s="164" customFormat="1" ht="18.75">
      <c r="A180" s="114" t="s">
        <v>397</v>
      </c>
      <c r="B180" s="19" t="s">
        <v>378</v>
      </c>
      <c r="C180" s="21" t="s">
        <v>453</v>
      </c>
      <c r="D180" s="21"/>
      <c r="E180" s="269"/>
      <c r="F180" s="269"/>
      <c r="G180" s="209">
        <f>G181</f>
        <v>10618.391</v>
      </c>
      <c r="H180" s="209"/>
      <c r="I180" s="209"/>
      <c r="J180" s="209">
        <f>J181</f>
        <v>10619.091</v>
      </c>
    </row>
    <row r="181" spans="1:10" s="164" customFormat="1" ht="56.25">
      <c r="A181" s="114" t="s">
        <v>394</v>
      </c>
      <c r="B181" s="19" t="s">
        <v>378</v>
      </c>
      <c r="C181" s="21" t="s">
        <v>453</v>
      </c>
      <c r="D181" s="21" t="s">
        <v>373</v>
      </c>
      <c r="E181" s="269"/>
      <c r="F181" s="269"/>
      <c r="G181" s="209">
        <v>10618.391</v>
      </c>
      <c r="H181" s="209"/>
      <c r="I181" s="209"/>
      <c r="J181" s="209">
        <v>10619.091</v>
      </c>
    </row>
    <row r="182" spans="1:10" s="164" customFormat="1" ht="56.25">
      <c r="A182" s="63" t="s">
        <v>913</v>
      </c>
      <c r="B182" s="26" t="s">
        <v>378</v>
      </c>
      <c r="C182" s="26" t="s">
        <v>331</v>
      </c>
      <c r="D182" s="21"/>
      <c r="E182" s="269">
        <f aca="true" t="shared" si="7" ref="E182:J184">E183</f>
        <v>363.5</v>
      </c>
      <c r="F182" s="269"/>
      <c r="G182" s="209">
        <f t="shared" si="7"/>
        <v>363.5</v>
      </c>
      <c r="H182" s="209">
        <f t="shared" si="7"/>
        <v>0</v>
      </c>
      <c r="I182" s="209"/>
      <c r="J182" s="209">
        <f t="shared" si="7"/>
        <v>363.5</v>
      </c>
    </row>
    <row r="183" spans="1:10" s="164" customFormat="1" ht="39">
      <c r="A183" s="113" t="s">
        <v>455</v>
      </c>
      <c r="B183" s="26" t="s">
        <v>378</v>
      </c>
      <c r="C183" s="26" t="s">
        <v>456</v>
      </c>
      <c r="D183" s="21"/>
      <c r="E183" s="269">
        <f t="shared" si="7"/>
        <v>363.5</v>
      </c>
      <c r="F183" s="269"/>
      <c r="G183" s="209">
        <f t="shared" si="7"/>
        <v>363.5</v>
      </c>
      <c r="H183" s="209">
        <f t="shared" si="7"/>
        <v>0</v>
      </c>
      <c r="I183" s="209"/>
      <c r="J183" s="209">
        <f t="shared" si="7"/>
        <v>363.5</v>
      </c>
    </row>
    <row r="184" spans="1:10" s="164" customFormat="1" ht="37.5">
      <c r="A184" s="64" t="s">
        <v>457</v>
      </c>
      <c r="B184" s="26" t="s">
        <v>378</v>
      </c>
      <c r="C184" s="26" t="s">
        <v>458</v>
      </c>
      <c r="D184" s="21"/>
      <c r="E184" s="269">
        <f t="shared" si="7"/>
        <v>363.5</v>
      </c>
      <c r="F184" s="269"/>
      <c r="G184" s="209">
        <f t="shared" si="7"/>
        <v>363.5</v>
      </c>
      <c r="H184" s="209">
        <f t="shared" si="7"/>
        <v>0</v>
      </c>
      <c r="I184" s="209"/>
      <c r="J184" s="209">
        <f t="shared" si="7"/>
        <v>363.5</v>
      </c>
    </row>
    <row r="185" spans="1:10" s="164" customFormat="1" ht="56.25">
      <c r="A185" s="114" t="s">
        <v>394</v>
      </c>
      <c r="B185" s="19" t="s">
        <v>378</v>
      </c>
      <c r="C185" s="19" t="s">
        <v>458</v>
      </c>
      <c r="D185" s="19" t="s">
        <v>373</v>
      </c>
      <c r="E185" s="269">
        <v>363.5</v>
      </c>
      <c r="F185" s="269"/>
      <c r="G185" s="209">
        <v>363.5</v>
      </c>
      <c r="H185" s="209"/>
      <c r="I185" s="209"/>
      <c r="J185" s="209">
        <v>363.5</v>
      </c>
    </row>
    <row r="186" spans="1:10" s="31" customFormat="1" ht="56.25">
      <c r="A186" s="18" t="s">
        <v>774</v>
      </c>
      <c r="B186" s="230" t="s">
        <v>460</v>
      </c>
      <c r="C186" s="165"/>
      <c r="D186" s="165"/>
      <c r="E186" s="276" t="e">
        <f>E205+E243+E239+E235</f>
        <v>#REF!</v>
      </c>
      <c r="F186" s="276" t="e">
        <f>F205+F235+F239+F243</f>
        <v>#REF!</v>
      </c>
      <c r="G186" s="219">
        <f>G205+G243+G239+G235+G187+G191</f>
        <v>84140.84000000001</v>
      </c>
      <c r="H186" s="219" t="e">
        <f>H205+H243+H239+H235</f>
        <v>#REF!</v>
      </c>
      <c r="I186" s="219" t="e">
        <f>I205+I235+I239+I243</f>
        <v>#REF!</v>
      </c>
      <c r="J186" s="219">
        <f>J205+J243+J239+J235+J187+J191</f>
        <v>58209.239</v>
      </c>
    </row>
    <row r="187" spans="1:10" s="31" customFormat="1" ht="37.5">
      <c r="A187" s="18" t="s">
        <v>264</v>
      </c>
      <c r="B187" s="21" t="s">
        <v>460</v>
      </c>
      <c r="C187" s="21" t="s">
        <v>265</v>
      </c>
      <c r="D187" s="16"/>
      <c r="E187" s="269"/>
      <c r="F187" s="269"/>
      <c r="G187" s="209">
        <f>G188</f>
        <v>306</v>
      </c>
      <c r="H187" s="209"/>
      <c r="I187" s="209"/>
      <c r="J187" s="209">
        <f>J188</f>
        <v>306</v>
      </c>
    </row>
    <row r="188" spans="1:10" s="31" customFormat="1" ht="19.5">
      <c r="A188" s="123" t="s">
        <v>279</v>
      </c>
      <c r="B188" s="19" t="s">
        <v>460</v>
      </c>
      <c r="C188" s="19" t="s">
        <v>280</v>
      </c>
      <c r="D188" s="16"/>
      <c r="E188" s="269"/>
      <c r="F188" s="269"/>
      <c r="G188" s="209">
        <f>G189</f>
        <v>306</v>
      </c>
      <c r="H188" s="209"/>
      <c r="I188" s="209"/>
      <c r="J188" s="209">
        <f>J189</f>
        <v>306</v>
      </c>
    </row>
    <row r="189" spans="1:10" s="31" customFormat="1" ht="37.5">
      <c r="A189" s="214" t="s">
        <v>811</v>
      </c>
      <c r="B189" s="19" t="s">
        <v>460</v>
      </c>
      <c r="C189" s="19" t="s">
        <v>812</v>
      </c>
      <c r="D189" s="16"/>
      <c r="E189" s="269"/>
      <c r="F189" s="269"/>
      <c r="G189" s="209">
        <f>G190</f>
        <v>306</v>
      </c>
      <c r="H189" s="209"/>
      <c r="I189" s="209"/>
      <c r="J189" s="209">
        <f>J190</f>
        <v>306</v>
      </c>
    </row>
    <row r="190" spans="1:10" s="31" customFormat="1" ht="37.5">
      <c r="A190" s="114" t="s">
        <v>260</v>
      </c>
      <c r="B190" s="21" t="s">
        <v>460</v>
      </c>
      <c r="C190" s="20" t="s">
        <v>812</v>
      </c>
      <c r="D190" s="20" t="s">
        <v>261</v>
      </c>
      <c r="E190" s="269"/>
      <c r="F190" s="269"/>
      <c r="G190" s="209">
        <v>306</v>
      </c>
      <c r="H190" s="209"/>
      <c r="I190" s="209"/>
      <c r="J190" s="209">
        <v>306</v>
      </c>
    </row>
    <row r="191" spans="1:10" s="31" customFormat="1" ht="56.25">
      <c r="A191" s="18" t="s">
        <v>461</v>
      </c>
      <c r="B191" s="21" t="s">
        <v>460</v>
      </c>
      <c r="C191" s="20" t="s">
        <v>462</v>
      </c>
      <c r="D191" s="20"/>
      <c r="E191" s="269"/>
      <c r="F191" s="269"/>
      <c r="G191" s="209">
        <f>G192</f>
        <v>17731.819</v>
      </c>
      <c r="H191" s="209"/>
      <c r="I191" s="209"/>
      <c r="J191" s="209">
        <f>J192</f>
        <v>16959.042</v>
      </c>
    </row>
    <row r="192" spans="1:10" s="31" customFormat="1" ht="78">
      <c r="A192" s="24" t="s">
        <v>463</v>
      </c>
      <c r="B192" s="21" t="s">
        <v>460</v>
      </c>
      <c r="C192" s="20" t="s">
        <v>464</v>
      </c>
      <c r="D192" s="20"/>
      <c r="E192" s="269"/>
      <c r="F192" s="269"/>
      <c r="G192" s="209">
        <f>G193+G195+G197+G199+G201+G203</f>
        <v>17731.819</v>
      </c>
      <c r="H192" s="209"/>
      <c r="I192" s="209"/>
      <c r="J192" s="209">
        <f>J193+J195+J197+J199+J201+J203</f>
        <v>16959.042</v>
      </c>
    </row>
    <row r="193" spans="1:10" s="31" customFormat="1" ht="37.5">
      <c r="A193" s="214" t="s">
        <v>807</v>
      </c>
      <c r="B193" s="21" t="s">
        <v>460</v>
      </c>
      <c r="C193" s="20" t="s">
        <v>605</v>
      </c>
      <c r="D193" s="20"/>
      <c r="E193" s="269"/>
      <c r="F193" s="269"/>
      <c r="G193" s="209">
        <f>G194</f>
        <v>5277.023999999999</v>
      </c>
      <c r="H193" s="209"/>
      <c r="I193" s="209"/>
      <c r="J193" s="209">
        <f>J194</f>
        <v>4088.342</v>
      </c>
    </row>
    <row r="194" spans="1:10" s="31" customFormat="1" ht="37.5">
      <c r="A194" s="114" t="s">
        <v>260</v>
      </c>
      <c r="B194" s="21" t="s">
        <v>460</v>
      </c>
      <c r="C194" s="20" t="s">
        <v>605</v>
      </c>
      <c r="D194" s="20" t="s">
        <v>261</v>
      </c>
      <c r="E194" s="269"/>
      <c r="F194" s="269"/>
      <c r="G194" s="209">
        <f>4560.275+625.425+91.324</f>
        <v>5277.023999999999</v>
      </c>
      <c r="H194" s="209"/>
      <c r="I194" s="209"/>
      <c r="J194" s="209">
        <f>3159.1+833.9+95.342</f>
        <v>4088.342</v>
      </c>
    </row>
    <row r="195" spans="1:10" s="31" customFormat="1" ht="18.75">
      <c r="A195" s="214" t="s">
        <v>608</v>
      </c>
      <c r="B195" s="21" t="s">
        <v>460</v>
      </c>
      <c r="C195" s="20" t="s">
        <v>609</v>
      </c>
      <c r="D195" s="20"/>
      <c r="E195" s="269"/>
      <c r="F195" s="269"/>
      <c r="G195" s="209">
        <f>G196</f>
        <v>20.695</v>
      </c>
      <c r="H195" s="209"/>
      <c r="I195" s="209"/>
      <c r="J195" s="209">
        <f>J196</f>
        <v>21.6</v>
      </c>
    </row>
    <row r="196" spans="1:10" s="31" customFormat="1" ht="37.5">
      <c r="A196" s="114" t="s">
        <v>260</v>
      </c>
      <c r="B196" s="21" t="s">
        <v>460</v>
      </c>
      <c r="C196" s="20" t="s">
        <v>609</v>
      </c>
      <c r="D196" s="20" t="s">
        <v>261</v>
      </c>
      <c r="E196" s="269"/>
      <c r="F196" s="269"/>
      <c r="G196" s="209">
        <v>20.695</v>
      </c>
      <c r="H196" s="209"/>
      <c r="I196" s="209"/>
      <c r="J196" s="209">
        <v>21.6</v>
      </c>
    </row>
    <row r="197" spans="1:10" s="31" customFormat="1" ht="75">
      <c r="A197" s="114" t="s">
        <v>610</v>
      </c>
      <c r="B197" s="21" t="s">
        <v>460</v>
      </c>
      <c r="C197" s="20" t="s">
        <v>611</v>
      </c>
      <c r="D197" s="20"/>
      <c r="E197" s="269"/>
      <c r="F197" s="269"/>
      <c r="G197" s="209">
        <f>G198</f>
        <v>3000</v>
      </c>
      <c r="H197" s="209"/>
      <c r="I197" s="209"/>
      <c r="J197" s="209">
        <f>J198</f>
        <v>3000</v>
      </c>
    </row>
    <row r="198" spans="1:10" s="31" customFormat="1" ht="37.5">
      <c r="A198" s="114" t="s">
        <v>260</v>
      </c>
      <c r="B198" s="21" t="s">
        <v>460</v>
      </c>
      <c r="C198" s="20" t="s">
        <v>611</v>
      </c>
      <c r="D198" s="20" t="s">
        <v>261</v>
      </c>
      <c r="E198" s="269"/>
      <c r="F198" s="269"/>
      <c r="G198" s="209">
        <v>3000</v>
      </c>
      <c r="H198" s="209"/>
      <c r="I198" s="209"/>
      <c r="J198" s="209">
        <v>3000</v>
      </c>
    </row>
    <row r="199" spans="1:10" s="31" customFormat="1" ht="56.25">
      <c r="A199" s="214" t="s">
        <v>808</v>
      </c>
      <c r="B199" s="20" t="s">
        <v>460</v>
      </c>
      <c r="C199" s="20" t="s">
        <v>809</v>
      </c>
      <c r="D199" s="20"/>
      <c r="E199" s="269"/>
      <c r="F199" s="269"/>
      <c r="G199" s="209">
        <f>G200</f>
        <v>0</v>
      </c>
      <c r="H199" s="209"/>
      <c r="I199" s="209"/>
      <c r="J199" s="209">
        <f>J200</f>
        <v>0</v>
      </c>
    </row>
    <row r="200" spans="1:16" s="31" customFormat="1" ht="37.5">
      <c r="A200" s="114" t="s">
        <v>260</v>
      </c>
      <c r="B200" s="20" t="s">
        <v>460</v>
      </c>
      <c r="C200" s="20" t="s">
        <v>809</v>
      </c>
      <c r="D200" s="20" t="s">
        <v>261</v>
      </c>
      <c r="E200" s="269"/>
      <c r="F200" s="269"/>
      <c r="G200" s="209">
        <v>0</v>
      </c>
      <c r="H200" s="209"/>
      <c r="I200" s="209"/>
      <c r="J200" s="209">
        <v>0</v>
      </c>
      <c r="P200" s="421">
        <f>J200+J202+J204+J211+J213+J215+J220+J224+J249</f>
        <v>37564</v>
      </c>
    </row>
    <row r="201" spans="1:10" s="31" customFormat="1" ht="75">
      <c r="A201" s="130" t="s">
        <v>188</v>
      </c>
      <c r="B201" s="20" t="s">
        <v>460</v>
      </c>
      <c r="C201" s="20" t="s">
        <v>612</v>
      </c>
      <c r="D201" s="20"/>
      <c r="E201" s="269"/>
      <c r="F201" s="269"/>
      <c r="G201" s="209">
        <f>G202</f>
        <v>393.1</v>
      </c>
      <c r="H201" s="209"/>
      <c r="I201" s="209"/>
      <c r="J201" s="209">
        <f>J202</f>
        <v>410.3</v>
      </c>
    </row>
    <row r="202" spans="1:10" s="31" customFormat="1" ht="37.5">
      <c r="A202" s="114" t="s">
        <v>260</v>
      </c>
      <c r="B202" s="20" t="s">
        <v>460</v>
      </c>
      <c r="C202" s="20" t="s">
        <v>612</v>
      </c>
      <c r="D202" s="20" t="s">
        <v>261</v>
      </c>
      <c r="E202" s="269"/>
      <c r="F202" s="269"/>
      <c r="G202" s="209">
        <v>393.1</v>
      </c>
      <c r="H202" s="209"/>
      <c r="I202" s="209"/>
      <c r="J202" s="209">
        <v>410.3</v>
      </c>
    </row>
    <row r="203" spans="1:10" s="31" customFormat="1" ht="37.5">
      <c r="A203" s="114" t="s">
        <v>613</v>
      </c>
      <c r="B203" s="19" t="s">
        <v>460</v>
      </c>
      <c r="C203" s="21" t="s">
        <v>614</v>
      </c>
      <c r="D203" s="21"/>
      <c r="E203" s="269"/>
      <c r="F203" s="269"/>
      <c r="G203" s="209">
        <f>G204</f>
        <v>9041</v>
      </c>
      <c r="H203" s="209"/>
      <c r="I203" s="209"/>
      <c r="J203" s="209">
        <f>J204</f>
        <v>9438.8</v>
      </c>
    </row>
    <row r="204" spans="1:10" s="31" customFormat="1" ht="37.5">
      <c r="A204" s="114" t="s">
        <v>260</v>
      </c>
      <c r="B204" s="19" t="s">
        <v>460</v>
      </c>
      <c r="C204" s="21" t="s">
        <v>614</v>
      </c>
      <c r="D204" s="21" t="s">
        <v>261</v>
      </c>
      <c r="E204" s="269"/>
      <c r="F204" s="269"/>
      <c r="G204" s="209">
        <v>9041</v>
      </c>
      <c r="H204" s="209"/>
      <c r="I204" s="209"/>
      <c r="J204" s="209">
        <v>9438.8</v>
      </c>
    </row>
    <row r="205" spans="1:10" s="31" customFormat="1" ht="78">
      <c r="A205" s="24" t="s">
        <v>936</v>
      </c>
      <c r="B205" s="21" t="s">
        <v>460</v>
      </c>
      <c r="C205" s="21" t="s">
        <v>284</v>
      </c>
      <c r="D205" s="20"/>
      <c r="E205" s="269" t="e">
        <f>E206</f>
        <v>#REF!</v>
      </c>
      <c r="F205" s="269" t="e">
        <f>F206+F233</f>
        <v>#REF!</v>
      </c>
      <c r="G205" s="209">
        <f>G206+G228</f>
        <v>60345.387</v>
      </c>
      <c r="H205" s="209" t="e">
        <f>H206</f>
        <v>#REF!</v>
      </c>
      <c r="I205" s="209" t="e">
        <f>I206+I233</f>
        <v>#REF!</v>
      </c>
      <c r="J205" s="209">
        <f>J206+J228</f>
        <v>35264.578</v>
      </c>
    </row>
    <row r="206" spans="1:10" s="31" customFormat="1" ht="37.5">
      <c r="A206" s="61" t="s">
        <v>466</v>
      </c>
      <c r="B206" s="21" t="s">
        <v>460</v>
      </c>
      <c r="C206" s="21" t="s">
        <v>467</v>
      </c>
      <c r="D206" s="21"/>
      <c r="E206" s="269" t="e">
        <f>#REF!+E207+E209+E213+E215+E217+E233+E220+E226+E227</f>
        <v>#REF!</v>
      </c>
      <c r="F206" s="269" t="e">
        <f>F220+F226+F227+#REF!+F207+F209+F213+F215+F217+F233</f>
        <v>#REF!</v>
      </c>
      <c r="G206" s="209">
        <f>G207+G209+G213+G215+G217+G233+G221+G226+G211+G223+G219</f>
        <v>60277.671</v>
      </c>
      <c r="H206" s="209" t="e">
        <f>#REF!+H207+H209+H213+H215+H217+H233+H220+H226+H227</f>
        <v>#REF!</v>
      </c>
      <c r="I206" s="209" t="e">
        <f>#REF!+I207+I209+I213+I215+I217+I220+I226+I227</f>
        <v>#REF!</v>
      </c>
      <c r="J206" s="209">
        <f>J207+J209+J213+J215+J217+J233+J221+J226+J211+J223+J219</f>
        <v>35196.862</v>
      </c>
    </row>
    <row r="207" spans="1:10" s="31" customFormat="1" ht="75">
      <c r="A207" s="114" t="s">
        <v>806</v>
      </c>
      <c r="B207" s="26" t="s">
        <v>460</v>
      </c>
      <c r="C207" s="26" t="s">
        <v>468</v>
      </c>
      <c r="D207" s="20"/>
      <c r="E207" s="269">
        <f>E208</f>
        <v>4800</v>
      </c>
      <c r="F207" s="269"/>
      <c r="G207" s="209">
        <f>G208</f>
        <v>2000</v>
      </c>
      <c r="H207" s="209">
        <f>H208</f>
        <v>0</v>
      </c>
      <c r="I207" s="209"/>
      <c r="J207" s="209">
        <f>J208</f>
        <v>1000</v>
      </c>
    </row>
    <row r="208" spans="1:10" s="31" customFormat="1" ht="18.75">
      <c r="A208" s="114" t="s">
        <v>270</v>
      </c>
      <c r="B208" s="26" t="s">
        <v>460</v>
      </c>
      <c r="C208" s="26" t="s">
        <v>468</v>
      </c>
      <c r="D208" s="20" t="s">
        <v>271</v>
      </c>
      <c r="E208" s="269">
        <v>4800</v>
      </c>
      <c r="F208" s="269"/>
      <c r="G208" s="209">
        <v>2000</v>
      </c>
      <c r="H208" s="209"/>
      <c r="I208" s="209"/>
      <c r="J208" s="209">
        <v>1000</v>
      </c>
    </row>
    <row r="209" spans="1:10" s="31" customFormat="1" ht="37.5">
      <c r="A209" s="64" t="s">
        <v>470</v>
      </c>
      <c r="B209" s="26" t="s">
        <v>460</v>
      </c>
      <c r="C209" s="26" t="s">
        <v>471</v>
      </c>
      <c r="D209" s="20"/>
      <c r="E209" s="269">
        <f>E210</f>
        <v>500</v>
      </c>
      <c r="F209" s="269"/>
      <c r="G209" s="209">
        <f>G210</f>
        <v>500</v>
      </c>
      <c r="H209" s="209">
        <f>H210</f>
        <v>0</v>
      </c>
      <c r="I209" s="209"/>
      <c r="J209" s="209">
        <f>J210</f>
        <v>0</v>
      </c>
    </row>
    <row r="210" spans="1:10" s="31" customFormat="1" ht="37.5">
      <c r="A210" s="64" t="s">
        <v>307</v>
      </c>
      <c r="B210" s="26" t="s">
        <v>460</v>
      </c>
      <c r="C210" s="26" t="s">
        <v>471</v>
      </c>
      <c r="D210" s="20" t="s">
        <v>308</v>
      </c>
      <c r="E210" s="269">
        <v>500</v>
      </c>
      <c r="F210" s="269"/>
      <c r="G210" s="209">
        <v>500</v>
      </c>
      <c r="H210" s="209"/>
      <c r="I210" s="209"/>
      <c r="J210" s="209"/>
    </row>
    <row r="211" spans="1:10" s="31" customFormat="1" ht="112.5">
      <c r="A211" s="22" t="s">
        <v>816</v>
      </c>
      <c r="B211" s="19" t="s">
        <v>460</v>
      </c>
      <c r="C211" s="19" t="s">
        <v>477</v>
      </c>
      <c r="D211" s="19"/>
      <c r="E211" s="269"/>
      <c r="F211" s="269"/>
      <c r="G211" s="209">
        <f>G212</f>
        <v>3074.4</v>
      </c>
      <c r="H211" s="209"/>
      <c r="I211" s="209"/>
      <c r="J211" s="209">
        <f>J212</f>
        <v>3038.1</v>
      </c>
    </row>
    <row r="212" spans="1:10" s="31" customFormat="1" ht="56.25">
      <c r="A212" s="114" t="s">
        <v>436</v>
      </c>
      <c r="B212" s="19" t="s">
        <v>460</v>
      </c>
      <c r="C212" s="19" t="s">
        <v>477</v>
      </c>
      <c r="D212" s="19" t="s">
        <v>287</v>
      </c>
      <c r="E212" s="269"/>
      <c r="F212" s="269"/>
      <c r="G212" s="209">
        <v>3074.4</v>
      </c>
      <c r="H212" s="209"/>
      <c r="I212" s="209"/>
      <c r="J212" s="209">
        <v>3038.1</v>
      </c>
    </row>
    <row r="213" spans="1:10" s="31" customFormat="1" ht="112.5">
      <c r="A213" s="64" t="s">
        <v>478</v>
      </c>
      <c r="B213" s="26" t="s">
        <v>460</v>
      </c>
      <c r="C213" s="26" t="s">
        <v>479</v>
      </c>
      <c r="D213" s="26" t="s">
        <v>353</v>
      </c>
      <c r="E213" s="291">
        <f>E214</f>
        <v>1026</v>
      </c>
      <c r="F213" s="291"/>
      <c r="G213" s="292">
        <f>G214</f>
        <v>1229.4</v>
      </c>
      <c r="H213" s="292">
        <f>H214</f>
        <v>0</v>
      </c>
      <c r="I213" s="292"/>
      <c r="J213" s="292">
        <f>J214</f>
        <v>1229.6</v>
      </c>
    </row>
    <row r="214" spans="1:10" s="31" customFormat="1" ht="37.5">
      <c r="A214" s="64" t="s">
        <v>307</v>
      </c>
      <c r="B214" s="26" t="s">
        <v>460</v>
      </c>
      <c r="C214" s="26" t="s">
        <v>479</v>
      </c>
      <c r="D214" s="26" t="s">
        <v>308</v>
      </c>
      <c r="E214" s="269">
        <v>1026</v>
      </c>
      <c r="F214" s="269"/>
      <c r="G214" s="209">
        <v>1229.4</v>
      </c>
      <c r="H214" s="209"/>
      <c r="I214" s="209"/>
      <c r="J214" s="209">
        <v>1229.6</v>
      </c>
    </row>
    <row r="215" spans="1:10" s="31" customFormat="1" ht="168.75">
      <c r="A215" s="109" t="s">
        <v>480</v>
      </c>
      <c r="B215" s="26" t="s">
        <v>460</v>
      </c>
      <c r="C215" s="26" t="s">
        <v>481</v>
      </c>
      <c r="D215" s="26" t="s">
        <v>353</v>
      </c>
      <c r="E215" s="291">
        <f>E216</f>
        <v>1027.2</v>
      </c>
      <c r="F215" s="291"/>
      <c r="G215" s="292">
        <f>G216</f>
        <v>5861.7</v>
      </c>
      <c r="H215" s="292">
        <f>H216</f>
        <v>0</v>
      </c>
      <c r="I215" s="292"/>
      <c r="J215" s="292">
        <f>J216</f>
        <v>5861.7</v>
      </c>
    </row>
    <row r="216" spans="1:10" s="31" customFormat="1" ht="37.5">
      <c r="A216" s="64" t="s">
        <v>307</v>
      </c>
      <c r="B216" s="26" t="s">
        <v>460</v>
      </c>
      <c r="C216" s="26" t="s">
        <v>481</v>
      </c>
      <c r="D216" s="26" t="s">
        <v>308</v>
      </c>
      <c r="E216" s="269">
        <v>1027.2</v>
      </c>
      <c r="F216" s="269"/>
      <c r="G216" s="209">
        <v>5861.7</v>
      </c>
      <c r="H216" s="209"/>
      <c r="I216" s="209"/>
      <c r="J216" s="209">
        <v>5861.7</v>
      </c>
    </row>
    <row r="217" spans="1:10" s="31" customFormat="1" ht="131.25">
      <c r="A217" s="109" t="s">
        <v>219</v>
      </c>
      <c r="B217" s="26" t="s">
        <v>460</v>
      </c>
      <c r="C217" s="26" t="s">
        <v>482</v>
      </c>
      <c r="D217" s="26" t="s">
        <v>353</v>
      </c>
      <c r="E217" s="291">
        <f>E218</f>
        <v>372.2</v>
      </c>
      <c r="F217" s="291"/>
      <c r="G217" s="292">
        <f>G218</f>
        <v>0</v>
      </c>
      <c r="H217" s="292">
        <f>H218</f>
        <v>0</v>
      </c>
      <c r="I217" s="292"/>
      <c r="J217" s="292">
        <f>J218</f>
        <v>0</v>
      </c>
    </row>
    <row r="218" spans="1:10" s="31" customFormat="1" ht="37.5">
      <c r="A218" s="64" t="s">
        <v>307</v>
      </c>
      <c r="B218" s="26" t="s">
        <v>460</v>
      </c>
      <c r="C218" s="26" t="s">
        <v>482</v>
      </c>
      <c r="D218" s="26" t="s">
        <v>308</v>
      </c>
      <c r="E218" s="269">
        <v>372.2</v>
      </c>
      <c r="F218" s="269"/>
      <c r="G218" s="209"/>
      <c r="H218" s="209"/>
      <c r="I218" s="209"/>
      <c r="J218" s="209"/>
    </row>
    <row r="219" spans="1:10" s="31" customFormat="1" ht="56.25">
      <c r="A219" s="114" t="s">
        <v>483</v>
      </c>
      <c r="B219" s="26" t="s">
        <v>460</v>
      </c>
      <c r="C219" s="26" t="s">
        <v>484</v>
      </c>
      <c r="D219" s="26"/>
      <c r="E219" s="269"/>
      <c r="F219" s="269"/>
      <c r="G219" s="209">
        <f>G220</f>
        <v>26048.899</v>
      </c>
      <c r="H219" s="209"/>
      <c r="I219" s="209"/>
      <c r="J219" s="209">
        <f>J220</f>
        <v>9655.237</v>
      </c>
    </row>
    <row r="220" spans="1:10" s="31" customFormat="1" ht="56.25">
      <c r="A220" s="114" t="s">
        <v>436</v>
      </c>
      <c r="B220" s="21" t="s">
        <v>460</v>
      </c>
      <c r="C220" s="21" t="s">
        <v>484</v>
      </c>
      <c r="D220" s="21" t="s">
        <v>287</v>
      </c>
      <c r="E220" s="269">
        <v>11842.31</v>
      </c>
      <c r="F220" s="422">
        <v>19771.82</v>
      </c>
      <c r="G220" s="209">
        <v>26048.899</v>
      </c>
      <c r="H220" s="209"/>
      <c r="I220" s="218"/>
      <c r="J220" s="209">
        <v>9655.237</v>
      </c>
    </row>
    <row r="221" spans="1:10" s="31" customFormat="1" ht="56.25">
      <c r="A221" s="114" t="s">
        <v>487</v>
      </c>
      <c r="B221" s="21" t="s">
        <v>488</v>
      </c>
      <c r="C221" s="21" t="s">
        <v>489</v>
      </c>
      <c r="D221" s="21"/>
      <c r="E221" s="269"/>
      <c r="F221" s="422"/>
      <c r="G221" s="209">
        <f>G222</f>
        <v>5000</v>
      </c>
      <c r="H221" s="209"/>
      <c r="I221" s="218"/>
      <c r="J221" s="209">
        <f>J222</f>
        <v>5000</v>
      </c>
    </row>
    <row r="222" spans="1:10" s="31" customFormat="1" ht="56.25">
      <c r="A222" s="64" t="s">
        <v>394</v>
      </c>
      <c r="B222" s="21" t="s">
        <v>460</v>
      </c>
      <c r="C222" s="21" t="s">
        <v>489</v>
      </c>
      <c r="D222" s="21" t="s">
        <v>373</v>
      </c>
      <c r="E222" s="269"/>
      <c r="F222" s="422"/>
      <c r="G222" s="209">
        <v>5000</v>
      </c>
      <c r="H222" s="209"/>
      <c r="I222" s="218"/>
      <c r="J222" s="209">
        <v>5000</v>
      </c>
    </row>
    <row r="223" spans="1:10" s="31" customFormat="1" ht="56.25">
      <c r="A223" s="114" t="s">
        <v>813</v>
      </c>
      <c r="B223" s="21" t="s">
        <v>460</v>
      </c>
      <c r="C223" s="21" t="s">
        <v>490</v>
      </c>
      <c r="D223" s="21"/>
      <c r="E223" s="269"/>
      <c r="F223" s="422"/>
      <c r="G223" s="209">
        <f>G224+G225</f>
        <v>16563.272</v>
      </c>
      <c r="H223" s="209"/>
      <c r="I223" s="218"/>
      <c r="J223" s="209">
        <f>J224+J225</f>
        <v>9412.225</v>
      </c>
    </row>
    <row r="224" spans="1:10" s="31" customFormat="1" ht="56.25">
      <c r="A224" s="114" t="s">
        <v>814</v>
      </c>
      <c r="B224" s="21" t="s">
        <v>460</v>
      </c>
      <c r="C224" s="21" t="s">
        <v>490</v>
      </c>
      <c r="D224" s="21" t="s">
        <v>287</v>
      </c>
      <c r="E224" s="269"/>
      <c r="F224" s="422"/>
      <c r="G224" s="209">
        <v>13230.361</v>
      </c>
      <c r="H224" s="209"/>
      <c r="I224" s="218"/>
      <c r="J224" s="209">
        <v>7920.863</v>
      </c>
    </row>
    <row r="225" spans="1:10" s="31" customFormat="1" ht="56.25">
      <c r="A225" s="114" t="s">
        <v>815</v>
      </c>
      <c r="B225" s="21" t="s">
        <v>460</v>
      </c>
      <c r="C225" s="21" t="s">
        <v>490</v>
      </c>
      <c r="D225" s="21" t="s">
        <v>287</v>
      </c>
      <c r="E225" s="269"/>
      <c r="F225" s="422"/>
      <c r="G225" s="209">
        <v>3332.911</v>
      </c>
      <c r="H225" s="209"/>
      <c r="I225" s="218"/>
      <c r="J225" s="209">
        <v>1491.362</v>
      </c>
    </row>
    <row r="226" spans="1:10" s="31" customFormat="1" ht="93.75">
      <c r="A226" s="64" t="s">
        <v>704</v>
      </c>
      <c r="B226" s="21" t="s">
        <v>460</v>
      </c>
      <c r="C226" s="21" t="s">
        <v>492</v>
      </c>
      <c r="D226" s="21"/>
      <c r="E226" s="269">
        <v>20319.36</v>
      </c>
      <c r="F226" s="422">
        <v>-6468.68</v>
      </c>
      <c r="G226" s="209"/>
      <c r="H226" s="209"/>
      <c r="I226" s="218"/>
      <c r="J226" s="209"/>
    </row>
    <row r="227" spans="1:10" s="31" customFormat="1" ht="56.25">
      <c r="A227" s="114" t="s">
        <v>814</v>
      </c>
      <c r="B227" s="21" t="s">
        <v>460</v>
      </c>
      <c r="C227" s="21" t="s">
        <v>492</v>
      </c>
      <c r="D227" s="21" t="s">
        <v>287</v>
      </c>
      <c r="E227" s="269">
        <v>2728.97</v>
      </c>
      <c r="F227" s="422">
        <v>1128.8</v>
      </c>
      <c r="G227" s="209"/>
      <c r="H227" s="209"/>
      <c r="I227" s="218"/>
      <c r="J227" s="209"/>
    </row>
    <row r="228" spans="1:10" s="31" customFormat="1" ht="58.5">
      <c r="A228" s="123" t="s">
        <v>285</v>
      </c>
      <c r="B228" s="19" t="s">
        <v>460</v>
      </c>
      <c r="C228" s="19" t="s">
        <v>286</v>
      </c>
      <c r="D228" s="19"/>
      <c r="E228" s="269"/>
      <c r="F228" s="422"/>
      <c r="G228" s="209">
        <f>G229+G231</f>
        <v>67.716</v>
      </c>
      <c r="H228" s="209"/>
      <c r="I228" s="218"/>
      <c r="J228" s="209">
        <f>J229+J231</f>
        <v>67.716</v>
      </c>
    </row>
    <row r="229" spans="1:10" s="31" customFormat="1" ht="37.5">
      <c r="A229" s="64" t="s">
        <v>496</v>
      </c>
      <c r="B229" s="19" t="s">
        <v>460</v>
      </c>
      <c r="C229" s="19" t="s">
        <v>497</v>
      </c>
      <c r="D229" s="19"/>
      <c r="E229" s="269"/>
      <c r="F229" s="422"/>
      <c r="G229" s="209">
        <f>G230</f>
        <v>67.716</v>
      </c>
      <c r="H229" s="209"/>
      <c r="I229" s="218"/>
      <c r="J229" s="209">
        <f>J230</f>
        <v>67.716</v>
      </c>
    </row>
    <row r="230" spans="1:10" s="31" customFormat="1" ht="37.5">
      <c r="A230" s="64" t="s">
        <v>260</v>
      </c>
      <c r="B230" s="19" t="s">
        <v>460</v>
      </c>
      <c r="C230" s="19" t="s">
        <v>497</v>
      </c>
      <c r="D230" s="19" t="s">
        <v>261</v>
      </c>
      <c r="E230" s="269"/>
      <c r="F230" s="422"/>
      <c r="G230" s="209">
        <v>67.716</v>
      </c>
      <c r="H230" s="209"/>
      <c r="I230" s="209"/>
      <c r="J230" s="209">
        <v>67.716</v>
      </c>
    </row>
    <row r="231" spans="1:10" s="31" customFormat="1" ht="18.75">
      <c r="A231" s="64" t="s">
        <v>817</v>
      </c>
      <c r="B231" s="19" t="s">
        <v>460</v>
      </c>
      <c r="C231" s="19" t="s">
        <v>818</v>
      </c>
      <c r="D231" s="19"/>
      <c r="E231" s="269"/>
      <c r="F231" s="422"/>
      <c r="G231" s="209">
        <f>G232</f>
        <v>0</v>
      </c>
      <c r="H231" s="209"/>
      <c r="I231" s="209"/>
      <c r="J231" s="209">
        <f>J232</f>
        <v>0</v>
      </c>
    </row>
    <row r="232" spans="1:10" s="31" customFormat="1" ht="18.75">
      <c r="A232" s="114" t="s">
        <v>270</v>
      </c>
      <c r="B232" s="19" t="s">
        <v>460</v>
      </c>
      <c r="C232" s="19" t="s">
        <v>818</v>
      </c>
      <c r="D232" s="19" t="s">
        <v>271</v>
      </c>
      <c r="E232" s="269"/>
      <c r="F232" s="422"/>
      <c r="G232" s="209"/>
      <c r="H232" s="209"/>
      <c r="I232" s="209"/>
      <c r="J232" s="209"/>
    </row>
    <row r="233" spans="1:10" s="31" customFormat="1" ht="131.25">
      <c r="A233" s="109" t="s">
        <v>503</v>
      </c>
      <c r="B233" s="26" t="s">
        <v>460</v>
      </c>
      <c r="C233" s="26" t="s">
        <v>937</v>
      </c>
      <c r="D233" s="26" t="s">
        <v>353</v>
      </c>
      <c r="E233" s="291">
        <f>E234</f>
        <v>0</v>
      </c>
      <c r="F233" s="291"/>
      <c r="G233" s="292">
        <f>G234</f>
        <v>0</v>
      </c>
      <c r="H233" s="292">
        <f>H234</f>
        <v>0</v>
      </c>
      <c r="I233" s="292"/>
      <c r="J233" s="292">
        <f>J234</f>
        <v>0</v>
      </c>
    </row>
    <row r="234" spans="1:11" s="31" customFormat="1" ht="37.5">
      <c r="A234" s="64" t="s">
        <v>260</v>
      </c>
      <c r="B234" s="19" t="s">
        <v>460</v>
      </c>
      <c r="C234" s="26" t="s">
        <v>937</v>
      </c>
      <c r="D234" s="26" t="s">
        <v>261</v>
      </c>
      <c r="E234" s="269">
        <f>8.9-8.9</f>
        <v>0</v>
      </c>
      <c r="F234" s="269"/>
      <c r="G234" s="209"/>
      <c r="H234" s="209"/>
      <c r="I234" s="209"/>
      <c r="J234" s="209"/>
      <c r="K234" s="423"/>
    </row>
    <row r="235" spans="1:11" s="31" customFormat="1" ht="37.5">
      <c r="A235" s="63" t="s">
        <v>498</v>
      </c>
      <c r="B235" s="19" t="s">
        <v>460</v>
      </c>
      <c r="C235" s="21" t="s">
        <v>499</v>
      </c>
      <c r="D235" s="21"/>
      <c r="E235" s="269">
        <f>E236</f>
        <v>3298.6</v>
      </c>
      <c r="F235" s="269"/>
      <c r="G235" s="209">
        <f>G236</f>
        <v>5748.2339999999995</v>
      </c>
      <c r="H235" s="209"/>
      <c r="I235" s="209"/>
      <c r="J235" s="209">
        <f>J236</f>
        <v>5670.219</v>
      </c>
      <c r="K235" s="423"/>
    </row>
    <row r="236" spans="1:11" s="31" customFormat="1" ht="37.5">
      <c r="A236" s="64" t="s">
        <v>500</v>
      </c>
      <c r="B236" s="19" t="s">
        <v>460</v>
      </c>
      <c r="C236" s="21" t="s">
        <v>501</v>
      </c>
      <c r="D236" s="21"/>
      <c r="E236" s="269">
        <f>E237+E238</f>
        <v>3298.6</v>
      </c>
      <c r="F236" s="269"/>
      <c r="G236" s="209">
        <f>G237+G238</f>
        <v>5748.2339999999995</v>
      </c>
      <c r="H236" s="209"/>
      <c r="I236" s="209"/>
      <c r="J236" s="209">
        <f>J237+J238</f>
        <v>5670.219</v>
      </c>
      <c r="K236" s="423"/>
    </row>
    <row r="237" spans="1:11" s="31" customFormat="1" ht="93.75">
      <c r="A237" s="64" t="s">
        <v>256</v>
      </c>
      <c r="B237" s="19" t="s">
        <v>460</v>
      </c>
      <c r="C237" s="21" t="s">
        <v>501</v>
      </c>
      <c r="D237" s="19" t="s">
        <v>257</v>
      </c>
      <c r="E237" s="269">
        <v>3019.54</v>
      </c>
      <c r="F237" s="269"/>
      <c r="G237" s="209">
        <v>5449.459</v>
      </c>
      <c r="H237" s="209"/>
      <c r="I237" s="209"/>
      <c r="J237" s="209">
        <v>5449.459</v>
      </c>
      <c r="K237" s="423"/>
    </row>
    <row r="238" spans="1:11" s="31" customFormat="1" ht="37.5">
      <c r="A238" s="64" t="s">
        <v>260</v>
      </c>
      <c r="B238" s="19" t="s">
        <v>460</v>
      </c>
      <c r="C238" s="21" t="s">
        <v>501</v>
      </c>
      <c r="D238" s="19" t="s">
        <v>261</v>
      </c>
      <c r="E238" s="269">
        <v>279.06</v>
      </c>
      <c r="F238" s="269"/>
      <c r="G238" s="209">
        <v>298.775</v>
      </c>
      <c r="H238" s="209"/>
      <c r="I238" s="209"/>
      <c r="J238" s="209">
        <v>220.76</v>
      </c>
      <c r="K238" s="423"/>
    </row>
    <row r="239" spans="1:10" s="31" customFormat="1" ht="56.25">
      <c r="A239" s="63" t="s">
        <v>913</v>
      </c>
      <c r="B239" s="26" t="s">
        <v>460</v>
      </c>
      <c r="C239" s="26" t="s">
        <v>331</v>
      </c>
      <c r="D239" s="26"/>
      <c r="E239" s="269">
        <f aca="true" t="shared" si="8" ref="E239:J241">E240</f>
        <v>0</v>
      </c>
      <c r="F239" s="269"/>
      <c r="G239" s="209">
        <f t="shared" si="8"/>
        <v>0</v>
      </c>
      <c r="H239" s="209">
        <f t="shared" si="8"/>
        <v>0</v>
      </c>
      <c r="I239" s="209"/>
      <c r="J239" s="209">
        <f t="shared" si="8"/>
        <v>0</v>
      </c>
    </row>
    <row r="240" spans="1:10" s="31" customFormat="1" ht="19.5">
      <c r="A240" s="113" t="s">
        <v>332</v>
      </c>
      <c r="B240" s="26" t="s">
        <v>460</v>
      </c>
      <c r="C240" s="26" t="s">
        <v>333</v>
      </c>
      <c r="D240" s="26"/>
      <c r="E240" s="269">
        <f t="shared" si="8"/>
        <v>0</v>
      </c>
      <c r="F240" s="269"/>
      <c r="G240" s="209">
        <f t="shared" si="8"/>
        <v>0</v>
      </c>
      <c r="H240" s="209">
        <f t="shared" si="8"/>
        <v>0</v>
      </c>
      <c r="I240" s="209"/>
      <c r="J240" s="209">
        <f t="shared" si="8"/>
        <v>0</v>
      </c>
    </row>
    <row r="241" spans="1:10" s="31" customFormat="1" ht="18.75">
      <c r="A241" s="64" t="s">
        <v>395</v>
      </c>
      <c r="B241" s="26" t="s">
        <v>460</v>
      </c>
      <c r="C241" s="26" t="s">
        <v>502</v>
      </c>
      <c r="D241" s="26"/>
      <c r="E241" s="269">
        <f t="shared" si="8"/>
        <v>0</v>
      </c>
      <c r="F241" s="269"/>
      <c r="G241" s="209">
        <f t="shared" si="8"/>
        <v>0</v>
      </c>
      <c r="H241" s="209">
        <f t="shared" si="8"/>
        <v>0</v>
      </c>
      <c r="I241" s="209"/>
      <c r="J241" s="209">
        <f t="shared" si="8"/>
        <v>0</v>
      </c>
    </row>
    <row r="242" spans="1:10" s="31" customFormat="1" ht="37.5">
      <c r="A242" s="64" t="s">
        <v>260</v>
      </c>
      <c r="B242" s="26" t="s">
        <v>460</v>
      </c>
      <c r="C242" s="26" t="s">
        <v>502</v>
      </c>
      <c r="D242" s="26" t="s">
        <v>261</v>
      </c>
      <c r="E242" s="269"/>
      <c r="F242" s="269"/>
      <c r="G242" s="209"/>
      <c r="H242" s="209"/>
      <c r="I242" s="209"/>
      <c r="J242" s="209"/>
    </row>
    <row r="243" spans="1:10" s="31" customFormat="1" ht="19.5">
      <c r="A243" s="113" t="s">
        <v>252</v>
      </c>
      <c r="B243" s="26" t="s">
        <v>460</v>
      </c>
      <c r="C243" s="26" t="s">
        <v>352</v>
      </c>
      <c r="D243" s="26" t="s">
        <v>353</v>
      </c>
      <c r="E243" s="269">
        <f>E244</f>
        <v>8.9</v>
      </c>
      <c r="F243" s="269"/>
      <c r="G243" s="209">
        <f>G244</f>
        <v>9.4</v>
      </c>
      <c r="H243" s="209">
        <f>H244</f>
        <v>0</v>
      </c>
      <c r="I243" s="209"/>
      <c r="J243" s="209">
        <f>J244</f>
        <v>9.4</v>
      </c>
    </row>
    <row r="244" spans="1:10" s="31" customFormat="1" ht="18.75">
      <c r="A244" s="64" t="s">
        <v>354</v>
      </c>
      <c r="B244" s="26" t="s">
        <v>460</v>
      </c>
      <c r="C244" s="26" t="s">
        <v>355</v>
      </c>
      <c r="D244" s="26"/>
      <c r="E244" s="269">
        <f>E245+E248</f>
        <v>8.9</v>
      </c>
      <c r="F244" s="269"/>
      <c r="G244" s="209">
        <f>G245+G248</f>
        <v>9.4</v>
      </c>
      <c r="H244" s="209">
        <f>H245+H248</f>
        <v>0</v>
      </c>
      <c r="I244" s="209"/>
      <c r="J244" s="209">
        <f>J245+J248</f>
        <v>9.4</v>
      </c>
    </row>
    <row r="245" spans="1:10" s="31" customFormat="1" ht="112.5">
      <c r="A245" s="64" t="s">
        <v>938</v>
      </c>
      <c r="B245" s="26" t="s">
        <v>460</v>
      </c>
      <c r="C245" s="26" t="s">
        <v>259</v>
      </c>
      <c r="D245" s="26" t="s">
        <v>353</v>
      </c>
      <c r="E245" s="291">
        <f>E246+E247</f>
        <v>0</v>
      </c>
      <c r="F245" s="291"/>
      <c r="G245" s="292">
        <f>G246+G247</f>
        <v>0</v>
      </c>
      <c r="H245" s="292">
        <f>H246+H247</f>
        <v>0</v>
      </c>
      <c r="I245" s="292"/>
      <c r="J245" s="292">
        <f>J246+J247</f>
        <v>0</v>
      </c>
    </row>
    <row r="246" spans="1:10" s="31" customFormat="1" ht="93.75">
      <c r="A246" s="64" t="s">
        <v>256</v>
      </c>
      <c r="B246" s="26" t="s">
        <v>460</v>
      </c>
      <c r="C246" s="26" t="s">
        <v>259</v>
      </c>
      <c r="D246" s="26" t="s">
        <v>257</v>
      </c>
      <c r="E246" s="291">
        <v>0</v>
      </c>
      <c r="F246" s="291"/>
      <c r="G246" s="292">
        <v>0</v>
      </c>
      <c r="H246" s="292">
        <v>0</v>
      </c>
      <c r="I246" s="292"/>
      <c r="J246" s="292">
        <v>0</v>
      </c>
    </row>
    <row r="247" spans="1:10" s="31" customFormat="1" ht="37.5">
      <c r="A247" s="64" t="s">
        <v>260</v>
      </c>
      <c r="B247" s="26" t="s">
        <v>460</v>
      </c>
      <c r="C247" s="26" t="s">
        <v>259</v>
      </c>
      <c r="D247" s="26" t="s">
        <v>261</v>
      </c>
      <c r="E247" s="269">
        <v>0</v>
      </c>
      <c r="F247" s="269"/>
      <c r="G247" s="209">
        <v>0</v>
      </c>
      <c r="H247" s="209">
        <v>0</v>
      </c>
      <c r="I247" s="209"/>
      <c r="J247" s="209">
        <v>0</v>
      </c>
    </row>
    <row r="248" spans="1:10" s="31" customFormat="1" ht="131.25">
      <c r="A248" s="109" t="s">
        <v>503</v>
      </c>
      <c r="B248" s="19" t="s">
        <v>460</v>
      </c>
      <c r="C248" s="19" t="s">
        <v>504</v>
      </c>
      <c r="D248" s="26"/>
      <c r="E248" s="269">
        <f>E249</f>
        <v>8.9</v>
      </c>
      <c r="F248" s="269"/>
      <c r="G248" s="209">
        <f>G249</f>
        <v>9.4</v>
      </c>
      <c r="H248" s="209">
        <f>H249</f>
        <v>0</v>
      </c>
      <c r="I248" s="209"/>
      <c r="J248" s="209">
        <f>J249</f>
        <v>9.4</v>
      </c>
    </row>
    <row r="249" spans="1:10" s="31" customFormat="1" ht="37.5">
      <c r="A249" s="64" t="s">
        <v>260</v>
      </c>
      <c r="B249" s="19" t="s">
        <v>460</v>
      </c>
      <c r="C249" s="19" t="s">
        <v>504</v>
      </c>
      <c r="D249" s="19" t="s">
        <v>261</v>
      </c>
      <c r="E249" s="269">
        <v>8.9</v>
      </c>
      <c r="F249" s="269"/>
      <c r="G249" s="209">
        <v>9.4</v>
      </c>
      <c r="H249" s="209"/>
      <c r="I249" s="209"/>
      <c r="J249" s="209">
        <v>9.4</v>
      </c>
    </row>
    <row r="250" spans="1:10" s="164" customFormat="1" ht="56.25">
      <c r="A250" s="18" t="s">
        <v>505</v>
      </c>
      <c r="B250" s="230" t="s">
        <v>506</v>
      </c>
      <c r="C250" s="230"/>
      <c r="D250" s="165"/>
      <c r="E250" s="276" t="e">
        <f>E252+E354+E348</f>
        <v>#REF!</v>
      </c>
      <c r="F250" s="276"/>
      <c r="G250" s="219">
        <f>G252+G354+G348</f>
        <v>390481.92799999996</v>
      </c>
      <c r="H250" s="219" t="e">
        <f>+H252+H354+H348</f>
        <v>#REF!</v>
      </c>
      <c r="I250" s="219"/>
      <c r="J250" s="219">
        <f>+J252+J354+J348</f>
        <v>390788.328</v>
      </c>
    </row>
    <row r="251" spans="1:10" s="31" customFormat="1" ht="56.25">
      <c r="A251" s="22" t="s">
        <v>939</v>
      </c>
      <c r="B251" s="21" t="s">
        <v>506</v>
      </c>
      <c r="C251" s="21" t="s">
        <v>88</v>
      </c>
      <c r="D251" s="20" t="s">
        <v>376</v>
      </c>
      <c r="E251" s="424"/>
      <c r="F251" s="424"/>
      <c r="G251" s="425"/>
      <c r="H251" s="425"/>
      <c r="I251" s="425"/>
      <c r="J251" s="425"/>
    </row>
    <row r="252" spans="1:10" s="31" customFormat="1" ht="39">
      <c r="A252" s="24" t="s">
        <v>507</v>
      </c>
      <c r="B252" s="21" t="s">
        <v>506</v>
      </c>
      <c r="C252" s="21" t="s">
        <v>508</v>
      </c>
      <c r="D252" s="20"/>
      <c r="E252" s="269" t="e">
        <f>E253+E271+E297+E306+E329+E334+E339</f>
        <v>#REF!</v>
      </c>
      <c r="F252" s="269"/>
      <c r="G252" s="209">
        <f>G253+G271+G297+G306+G329+G334+G339</f>
        <v>384360.828</v>
      </c>
      <c r="H252" s="209" t="e">
        <f>H253+H271+H297+H306+H329+H334+H339</f>
        <v>#REF!</v>
      </c>
      <c r="I252" s="209"/>
      <c r="J252" s="209">
        <f>J253+J271+J297+J306+J329+J334+J339</f>
        <v>384406.228</v>
      </c>
    </row>
    <row r="253" spans="1:10" s="31" customFormat="1" ht="37.5">
      <c r="A253" s="61" t="s">
        <v>509</v>
      </c>
      <c r="B253" s="21" t="s">
        <v>506</v>
      </c>
      <c r="C253" s="21" t="s">
        <v>510</v>
      </c>
      <c r="D253" s="20"/>
      <c r="E253" s="269" t="e">
        <f>E254+E256+#REF!+#REF!+E258+E260+E262</f>
        <v>#REF!</v>
      </c>
      <c r="F253" s="269"/>
      <c r="G253" s="209">
        <f>G254+G256+G258+G260+G262+G267+G269+G265</f>
        <v>136118.4</v>
      </c>
      <c r="H253" s="209" t="e">
        <f>H254+H256+#REF!+#REF!+H258+H260+H262</f>
        <v>#REF!</v>
      </c>
      <c r="I253" s="209"/>
      <c r="J253" s="209">
        <f>J254+J256+J258+J260+J262+J267+J269+J265</f>
        <v>136118.4</v>
      </c>
    </row>
    <row r="254" spans="1:10" s="31" customFormat="1" ht="56.25">
      <c r="A254" s="22" t="s">
        <v>511</v>
      </c>
      <c r="B254" s="21" t="s">
        <v>506</v>
      </c>
      <c r="C254" s="21" t="s">
        <v>512</v>
      </c>
      <c r="D254" s="20"/>
      <c r="E254" s="269" t="e">
        <f>E255+#REF!</f>
        <v>#REF!</v>
      </c>
      <c r="F254" s="269"/>
      <c r="G254" s="209">
        <f>G255</f>
        <v>39369.9</v>
      </c>
      <c r="H254" s="209" t="e">
        <f>H255+#REF!</f>
        <v>#REF!</v>
      </c>
      <c r="I254" s="209"/>
      <c r="J254" s="209">
        <f>J255</f>
        <v>39369.9</v>
      </c>
    </row>
    <row r="255" spans="1:10" s="31" customFormat="1" ht="56.25">
      <c r="A255" s="64" t="s">
        <v>394</v>
      </c>
      <c r="B255" s="21" t="s">
        <v>506</v>
      </c>
      <c r="C255" s="21" t="s">
        <v>512</v>
      </c>
      <c r="D255" s="21" t="s">
        <v>373</v>
      </c>
      <c r="E255" s="269">
        <v>40910.2</v>
      </c>
      <c r="F255" s="269"/>
      <c r="G255" s="209">
        <v>39369.9</v>
      </c>
      <c r="H255" s="209"/>
      <c r="I255" s="209"/>
      <c r="J255" s="209">
        <v>39369.9</v>
      </c>
    </row>
    <row r="256" spans="1:10" s="31" customFormat="1" ht="37.5">
      <c r="A256" s="114" t="s">
        <v>515</v>
      </c>
      <c r="B256" s="21" t="s">
        <v>506</v>
      </c>
      <c r="C256" s="21" t="s">
        <v>516</v>
      </c>
      <c r="D256" s="20"/>
      <c r="E256" s="269">
        <f>E257</f>
        <v>1000</v>
      </c>
      <c r="F256" s="269"/>
      <c r="G256" s="209">
        <f>G257</f>
        <v>725</v>
      </c>
      <c r="H256" s="209">
        <f>H257</f>
        <v>0</v>
      </c>
      <c r="I256" s="209"/>
      <c r="J256" s="209">
        <f>J257</f>
        <v>725</v>
      </c>
    </row>
    <row r="257" spans="1:10" s="31" customFormat="1" ht="56.25">
      <c r="A257" s="114" t="s">
        <v>394</v>
      </c>
      <c r="B257" s="21" t="s">
        <v>506</v>
      </c>
      <c r="C257" s="21" t="s">
        <v>516</v>
      </c>
      <c r="D257" s="21" t="s">
        <v>373</v>
      </c>
      <c r="E257" s="269">
        <v>1000</v>
      </c>
      <c r="F257" s="269"/>
      <c r="G257" s="209">
        <v>725</v>
      </c>
      <c r="H257" s="209"/>
      <c r="I257" s="209"/>
      <c r="J257" s="209">
        <v>725</v>
      </c>
    </row>
    <row r="258" spans="1:10" s="31" customFormat="1" ht="37.5">
      <c r="A258" s="64" t="s">
        <v>517</v>
      </c>
      <c r="B258" s="26" t="s">
        <v>506</v>
      </c>
      <c r="C258" s="21" t="s">
        <v>518</v>
      </c>
      <c r="D258" s="21"/>
      <c r="E258" s="269">
        <f>E259</f>
        <v>1000</v>
      </c>
      <c r="F258" s="269"/>
      <c r="G258" s="209">
        <f>G259</f>
        <v>0</v>
      </c>
      <c r="H258" s="209">
        <f>H259</f>
        <v>0</v>
      </c>
      <c r="I258" s="209"/>
      <c r="J258" s="209">
        <f>J259</f>
        <v>0</v>
      </c>
    </row>
    <row r="259" spans="1:10" s="31" customFormat="1" ht="56.25">
      <c r="A259" s="64" t="s">
        <v>394</v>
      </c>
      <c r="B259" s="21" t="s">
        <v>506</v>
      </c>
      <c r="C259" s="21" t="s">
        <v>518</v>
      </c>
      <c r="D259" s="25">
        <v>600</v>
      </c>
      <c r="E259" s="269">
        <v>1000</v>
      </c>
      <c r="F259" s="269"/>
      <c r="G259" s="209"/>
      <c r="H259" s="209"/>
      <c r="I259" s="209"/>
      <c r="J259" s="209"/>
    </row>
    <row r="260" spans="1:10" s="31" customFormat="1" ht="37.5">
      <c r="A260" s="64" t="s">
        <v>519</v>
      </c>
      <c r="B260" s="21" t="s">
        <v>506</v>
      </c>
      <c r="C260" s="21" t="s">
        <v>520</v>
      </c>
      <c r="D260" s="21"/>
      <c r="E260" s="269">
        <f>E261</f>
        <v>15</v>
      </c>
      <c r="F260" s="269"/>
      <c r="G260" s="209">
        <f>G261</f>
        <v>15</v>
      </c>
      <c r="H260" s="209">
        <f>H261</f>
        <v>0</v>
      </c>
      <c r="I260" s="209"/>
      <c r="J260" s="209">
        <f>J261</f>
        <v>15</v>
      </c>
    </row>
    <row r="261" spans="1:10" s="31" customFormat="1" ht="37.5">
      <c r="A261" s="64" t="s">
        <v>260</v>
      </c>
      <c r="B261" s="21" t="s">
        <v>506</v>
      </c>
      <c r="C261" s="21" t="s">
        <v>520</v>
      </c>
      <c r="D261" s="25">
        <v>200</v>
      </c>
      <c r="E261" s="269">
        <v>15</v>
      </c>
      <c r="F261" s="269"/>
      <c r="G261" s="209">
        <v>15</v>
      </c>
      <c r="H261" s="209"/>
      <c r="I261" s="209"/>
      <c r="J261" s="209">
        <v>15</v>
      </c>
    </row>
    <row r="262" spans="1:10" s="31" customFormat="1" ht="56.25">
      <c r="A262" s="64" t="s">
        <v>896</v>
      </c>
      <c r="B262" s="21" t="s">
        <v>506</v>
      </c>
      <c r="C262" s="21" t="s">
        <v>522</v>
      </c>
      <c r="D262" s="21"/>
      <c r="E262" s="269">
        <f>E263</f>
        <v>386</v>
      </c>
      <c r="F262" s="269"/>
      <c r="G262" s="209">
        <f>G263+G264</f>
        <v>386</v>
      </c>
      <c r="H262" s="209">
        <f>H263</f>
        <v>0</v>
      </c>
      <c r="I262" s="209"/>
      <c r="J262" s="209">
        <f>J263+J264</f>
        <v>386</v>
      </c>
    </row>
    <row r="263" spans="1:10" s="31" customFormat="1" ht="37.5">
      <c r="A263" s="64" t="s">
        <v>260</v>
      </c>
      <c r="B263" s="21" t="s">
        <v>506</v>
      </c>
      <c r="C263" s="21" t="s">
        <v>522</v>
      </c>
      <c r="D263" s="21" t="s">
        <v>261</v>
      </c>
      <c r="E263" s="269">
        <v>386</v>
      </c>
      <c r="F263" s="269"/>
      <c r="G263" s="209">
        <v>80</v>
      </c>
      <c r="H263" s="209"/>
      <c r="I263" s="209"/>
      <c r="J263" s="209">
        <v>80</v>
      </c>
    </row>
    <row r="264" spans="1:10" s="31" customFormat="1" ht="56.25">
      <c r="A264" s="114" t="s">
        <v>394</v>
      </c>
      <c r="B264" s="21" t="s">
        <v>506</v>
      </c>
      <c r="C264" s="21" t="s">
        <v>522</v>
      </c>
      <c r="D264" s="21" t="s">
        <v>373</v>
      </c>
      <c r="E264" s="269"/>
      <c r="F264" s="269"/>
      <c r="G264" s="209">
        <v>306</v>
      </c>
      <c r="H264" s="209"/>
      <c r="I264" s="209"/>
      <c r="J264" s="209">
        <v>306</v>
      </c>
    </row>
    <row r="265" spans="1:10" s="31" customFormat="1" ht="18.75">
      <c r="A265" s="214" t="s">
        <v>819</v>
      </c>
      <c r="B265" s="21" t="s">
        <v>506</v>
      </c>
      <c r="C265" s="21" t="s">
        <v>820</v>
      </c>
      <c r="D265" s="21"/>
      <c r="E265" s="269"/>
      <c r="F265" s="269"/>
      <c r="G265" s="209">
        <f>G266</f>
        <v>94.5</v>
      </c>
      <c r="H265" s="209"/>
      <c r="I265" s="209"/>
      <c r="J265" s="209">
        <f>J266</f>
        <v>94.5</v>
      </c>
    </row>
    <row r="266" spans="1:10" s="31" customFormat="1" ht="56.25">
      <c r="A266" s="114" t="s">
        <v>394</v>
      </c>
      <c r="B266" s="21" t="s">
        <v>506</v>
      </c>
      <c r="C266" s="21" t="s">
        <v>820</v>
      </c>
      <c r="D266" s="21" t="s">
        <v>373</v>
      </c>
      <c r="E266" s="269"/>
      <c r="F266" s="269"/>
      <c r="G266" s="209">
        <v>94.5</v>
      </c>
      <c r="H266" s="209"/>
      <c r="I266" s="209"/>
      <c r="J266" s="209">
        <v>94.5</v>
      </c>
    </row>
    <row r="267" spans="1:10" s="31" customFormat="1" ht="56.25">
      <c r="A267" s="64" t="s">
        <v>529</v>
      </c>
      <c r="B267" s="26" t="s">
        <v>506</v>
      </c>
      <c r="C267" s="26" t="s">
        <v>530</v>
      </c>
      <c r="D267" s="21"/>
      <c r="E267" s="269">
        <f>E268</f>
        <v>52388.4</v>
      </c>
      <c r="F267" s="269"/>
      <c r="G267" s="209">
        <f>G268</f>
        <v>90864.4</v>
      </c>
      <c r="H267" s="209">
        <f>H268</f>
        <v>0</v>
      </c>
      <c r="I267" s="209"/>
      <c r="J267" s="209">
        <f>J268</f>
        <v>90864.4</v>
      </c>
    </row>
    <row r="268" spans="1:10" s="31" customFormat="1" ht="56.25">
      <c r="A268" s="64" t="s">
        <v>394</v>
      </c>
      <c r="B268" s="21" t="s">
        <v>506</v>
      </c>
      <c r="C268" s="21" t="s">
        <v>530</v>
      </c>
      <c r="D268" s="21" t="s">
        <v>373</v>
      </c>
      <c r="E268" s="269">
        <v>52388.4</v>
      </c>
      <c r="F268" s="269"/>
      <c r="G268" s="209">
        <v>90864.4</v>
      </c>
      <c r="H268" s="209"/>
      <c r="I268" s="209"/>
      <c r="J268" s="209">
        <v>90864.4</v>
      </c>
    </row>
    <row r="269" spans="1:10" s="31" customFormat="1" ht="112.5">
      <c r="A269" s="64" t="s">
        <v>897</v>
      </c>
      <c r="B269" s="26" t="s">
        <v>506</v>
      </c>
      <c r="C269" s="26" t="s">
        <v>532</v>
      </c>
      <c r="D269" s="115"/>
      <c r="E269" s="25">
        <f>E270</f>
        <v>2084.5</v>
      </c>
      <c r="F269" s="25"/>
      <c r="G269" s="209">
        <f>G270</f>
        <v>4663.6</v>
      </c>
      <c r="H269" s="209">
        <f>H270</f>
        <v>0</v>
      </c>
      <c r="I269" s="209"/>
      <c r="J269" s="209">
        <f>J270</f>
        <v>4663.6</v>
      </c>
    </row>
    <row r="270" spans="1:10" s="31" customFormat="1" ht="56.25">
      <c r="A270" s="64" t="s">
        <v>394</v>
      </c>
      <c r="B270" s="26" t="s">
        <v>506</v>
      </c>
      <c r="C270" s="26" t="s">
        <v>532</v>
      </c>
      <c r="D270" s="25">
        <v>600</v>
      </c>
      <c r="E270" s="25">
        <v>2084.5</v>
      </c>
      <c r="F270" s="25"/>
      <c r="G270" s="209">
        <v>4663.6</v>
      </c>
      <c r="H270" s="209"/>
      <c r="I270" s="209"/>
      <c r="J270" s="209">
        <v>4663.6</v>
      </c>
    </row>
    <row r="271" spans="1:10" s="31" customFormat="1" ht="37.5">
      <c r="A271" s="138" t="s">
        <v>533</v>
      </c>
      <c r="B271" s="21" t="s">
        <v>506</v>
      </c>
      <c r="C271" s="21" t="s">
        <v>534</v>
      </c>
      <c r="D271" s="21"/>
      <c r="E271" s="269">
        <f>E272+E293+E295+E274+E278+E280+E282+E284+E286+E288+E291+E276</f>
        <v>224922.4</v>
      </c>
      <c r="F271" s="269"/>
      <c r="G271" s="209">
        <f>G272+G293+G295+G274+G278+G280+G282+G284+G286+G288+G291+G276</f>
        <v>206267.1</v>
      </c>
      <c r="H271" s="209">
        <f>H272+H293+H295+H274+H278+H280+H282+H284+H286+H288+H291+H276</f>
        <v>0</v>
      </c>
      <c r="I271" s="209"/>
      <c r="J271" s="209">
        <f>J272+J293+J295+J274+J278+J280+J282+J284+J286+J288+J291+J276</f>
        <v>206867.1</v>
      </c>
    </row>
    <row r="272" spans="1:10" s="31" customFormat="1" ht="37.5">
      <c r="A272" s="64" t="s">
        <v>709</v>
      </c>
      <c r="B272" s="21" t="s">
        <v>506</v>
      </c>
      <c r="C272" s="21" t="s">
        <v>536</v>
      </c>
      <c r="D272" s="21"/>
      <c r="E272" s="269">
        <f>E273</f>
        <v>41257.5</v>
      </c>
      <c r="F272" s="269"/>
      <c r="G272" s="209">
        <f>G273</f>
        <v>49186.7</v>
      </c>
      <c r="H272" s="209">
        <f>H273</f>
        <v>0</v>
      </c>
      <c r="I272" s="209"/>
      <c r="J272" s="209">
        <f>J273</f>
        <v>49186.7</v>
      </c>
    </row>
    <row r="273" spans="1:10" s="31" customFormat="1" ht="56.25">
      <c r="A273" s="64" t="s">
        <v>394</v>
      </c>
      <c r="B273" s="21" t="s">
        <v>506</v>
      </c>
      <c r="C273" s="21" t="s">
        <v>536</v>
      </c>
      <c r="D273" s="21" t="s">
        <v>373</v>
      </c>
      <c r="E273" s="269">
        <v>41257.5</v>
      </c>
      <c r="F273" s="269"/>
      <c r="G273" s="209">
        <v>49186.7</v>
      </c>
      <c r="H273" s="209"/>
      <c r="I273" s="209"/>
      <c r="J273" s="209">
        <v>49186.7</v>
      </c>
    </row>
    <row r="274" spans="1:10" s="31" customFormat="1" ht="18.75">
      <c r="A274" s="64" t="s">
        <v>537</v>
      </c>
      <c r="B274" s="21" t="s">
        <v>506</v>
      </c>
      <c r="C274" s="21" t="s">
        <v>538</v>
      </c>
      <c r="D274" s="21"/>
      <c r="E274" s="269">
        <f>E275</f>
        <v>1799.8</v>
      </c>
      <c r="F274" s="269"/>
      <c r="G274" s="209">
        <f>G275</f>
        <v>1546.9</v>
      </c>
      <c r="H274" s="209">
        <f>H275</f>
        <v>0</v>
      </c>
      <c r="I274" s="209"/>
      <c r="J274" s="209">
        <f>J275</f>
        <v>1546.9</v>
      </c>
    </row>
    <row r="275" spans="1:10" s="31" customFormat="1" ht="56.25">
      <c r="A275" s="64" t="s">
        <v>394</v>
      </c>
      <c r="B275" s="21" t="s">
        <v>506</v>
      </c>
      <c r="C275" s="21" t="s">
        <v>538</v>
      </c>
      <c r="D275" s="21" t="s">
        <v>373</v>
      </c>
      <c r="E275" s="269">
        <v>1799.8</v>
      </c>
      <c r="F275" s="269"/>
      <c r="G275" s="209">
        <v>1546.9</v>
      </c>
      <c r="H275" s="209"/>
      <c r="I275" s="209"/>
      <c r="J275" s="209">
        <v>1546.9</v>
      </c>
    </row>
    <row r="276" spans="1:10" s="31" customFormat="1" ht="18.75">
      <c r="A276" s="64" t="s">
        <v>395</v>
      </c>
      <c r="B276" s="21" t="s">
        <v>506</v>
      </c>
      <c r="C276" s="21" t="s">
        <v>758</v>
      </c>
      <c r="D276" s="21"/>
      <c r="E276" s="269">
        <f>E277</f>
        <v>825.5</v>
      </c>
      <c r="F276" s="269"/>
      <c r="G276" s="209">
        <f>G277</f>
        <v>0</v>
      </c>
      <c r="H276" s="209">
        <f>H277</f>
        <v>0</v>
      </c>
      <c r="I276" s="209"/>
      <c r="J276" s="209">
        <f>J277</f>
        <v>0</v>
      </c>
    </row>
    <row r="277" spans="1:10" s="31" customFormat="1" ht="56.25">
      <c r="A277" s="64" t="s">
        <v>394</v>
      </c>
      <c r="B277" s="21" t="s">
        <v>506</v>
      </c>
      <c r="C277" s="21" t="s">
        <v>758</v>
      </c>
      <c r="D277" s="21" t="s">
        <v>373</v>
      </c>
      <c r="E277" s="269">
        <v>825.5</v>
      </c>
      <c r="F277" s="269"/>
      <c r="G277" s="209"/>
      <c r="H277" s="209"/>
      <c r="I277" s="209"/>
      <c r="J277" s="209"/>
    </row>
    <row r="278" spans="1:10" s="31" customFormat="1" ht="37.5">
      <c r="A278" s="64" t="s">
        <v>898</v>
      </c>
      <c r="B278" s="21" t="s">
        <v>506</v>
      </c>
      <c r="C278" s="21" t="s">
        <v>540</v>
      </c>
      <c r="D278" s="21"/>
      <c r="E278" s="269">
        <f>E279</f>
        <v>2619.7</v>
      </c>
      <c r="F278" s="269"/>
      <c r="G278" s="209">
        <f>G279</f>
        <v>2619.7</v>
      </c>
      <c r="H278" s="209">
        <f>H279</f>
        <v>0</v>
      </c>
      <c r="I278" s="209"/>
      <c r="J278" s="209">
        <f>J279</f>
        <v>2619.7</v>
      </c>
    </row>
    <row r="279" spans="1:10" s="31" customFormat="1" ht="56.25">
      <c r="A279" s="64" t="s">
        <v>394</v>
      </c>
      <c r="B279" s="21" t="s">
        <v>506</v>
      </c>
      <c r="C279" s="21" t="s">
        <v>540</v>
      </c>
      <c r="D279" s="21" t="s">
        <v>373</v>
      </c>
      <c r="E279" s="269">
        <v>2619.7</v>
      </c>
      <c r="F279" s="269"/>
      <c r="G279" s="209">
        <v>2619.7</v>
      </c>
      <c r="H279" s="209"/>
      <c r="I279" s="209"/>
      <c r="J279" s="209">
        <v>2619.7</v>
      </c>
    </row>
    <row r="280" spans="1:10" s="31" customFormat="1" ht="37.5">
      <c r="A280" s="64" t="s">
        <v>899</v>
      </c>
      <c r="B280" s="21" t="s">
        <v>506</v>
      </c>
      <c r="C280" s="21" t="s">
        <v>542</v>
      </c>
      <c r="D280" s="21"/>
      <c r="E280" s="269">
        <f>E281</f>
        <v>2900</v>
      </c>
      <c r="F280" s="269"/>
      <c r="G280" s="209">
        <f>G281</f>
        <v>0</v>
      </c>
      <c r="H280" s="209">
        <f>H281</f>
        <v>0</v>
      </c>
      <c r="I280" s="209"/>
      <c r="J280" s="209">
        <f>J281</f>
        <v>600</v>
      </c>
    </row>
    <row r="281" spans="1:10" s="31" customFormat="1" ht="56.25">
      <c r="A281" s="64" t="s">
        <v>394</v>
      </c>
      <c r="B281" s="21" t="s">
        <v>506</v>
      </c>
      <c r="C281" s="21" t="s">
        <v>542</v>
      </c>
      <c r="D281" s="21" t="s">
        <v>373</v>
      </c>
      <c r="E281" s="269">
        <v>2900</v>
      </c>
      <c r="F281" s="269"/>
      <c r="G281" s="209"/>
      <c r="H281" s="209"/>
      <c r="I281" s="209"/>
      <c r="J281" s="209">
        <v>600</v>
      </c>
    </row>
    <row r="282" spans="1:10" s="31" customFormat="1" ht="37.5">
      <c r="A282" s="64" t="s">
        <v>900</v>
      </c>
      <c r="B282" s="21" t="s">
        <v>506</v>
      </c>
      <c r="C282" s="21" t="s">
        <v>544</v>
      </c>
      <c r="D282" s="21"/>
      <c r="E282" s="269">
        <f>E283</f>
        <v>1125</v>
      </c>
      <c r="F282" s="269"/>
      <c r="G282" s="209">
        <f>G283</f>
        <v>1160</v>
      </c>
      <c r="H282" s="209">
        <f>H283</f>
        <v>0</v>
      </c>
      <c r="I282" s="209"/>
      <c r="J282" s="209">
        <f>J283</f>
        <v>1160</v>
      </c>
    </row>
    <row r="283" spans="1:10" s="31" customFormat="1" ht="56.25">
      <c r="A283" s="64" t="s">
        <v>394</v>
      </c>
      <c r="B283" s="21" t="s">
        <v>506</v>
      </c>
      <c r="C283" s="21" t="s">
        <v>544</v>
      </c>
      <c r="D283" s="21" t="s">
        <v>373</v>
      </c>
      <c r="E283" s="269">
        <v>1125</v>
      </c>
      <c r="F283" s="269"/>
      <c r="G283" s="209">
        <v>1160</v>
      </c>
      <c r="H283" s="209"/>
      <c r="I283" s="209"/>
      <c r="J283" s="209">
        <v>1160</v>
      </c>
    </row>
    <row r="284" spans="1:10" s="31" customFormat="1" ht="37.5">
      <c r="A284" s="64" t="s">
        <v>901</v>
      </c>
      <c r="B284" s="21" t="s">
        <v>506</v>
      </c>
      <c r="C284" s="21" t="s">
        <v>546</v>
      </c>
      <c r="D284" s="21"/>
      <c r="E284" s="269">
        <f>E285</f>
        <v>0</v>
      </c>
      <c r="F284" s="269"/>
      <c r="G284" s="209">
        <f>G285</f>
        <v>0</v>
      </c>
      <c r="H284" s="209">
        <f>H285</f>
        <v>0</v>
      </c>
      <c r="I284" s="209"/>
      <c r="J284" s="209">
        <f>J285</f>
        <v>0</v>
      </c>
    </row>
    <row r="285" spans="1:10" s="31" customFormat="1" ht="56.25">
      <c r="A285" s="64" t="s">
        <v>394</v>
      </c>
      <c r="B285" s="21" t="s">
        <v>506</v>
      </c>
      <c r="C285" s="21" t="s">
        <v>546</v>
      </c>
      <c r="D285" s="21" t="s">
        <v>373</v>
      </c>
      <c r="E285" s="269"/>
      <c r="F285" s="269"/>
      <c r="G285" s="209"/>
      <c r="H285" s="209"/>
      <c r="I285" s="209"/>
      <c r="J285" s="209"/>
    </row>
    <row r="286" spans="1:10" s="31" customFormat="1" ht="37.5">
      <c r="A286" s="64" t="s">
        <v>547</v>
      </c>
      <c r="B286" s="21" t="s">
        <v>506</v>
      </c>
      <c r="C286" s="21" t="s">
        <v>548</v>
      </c>
      <c r="D286" s="21"/>
      <c r="E286" s="269">
        <f>E287</f>
        <v>123.6</v>
      </c>
      <c r="F286" s="269"/>
      <c r="G286" s="209">
        <f>G287</f>
        <v>10.9</v>
      </c>
      <c r="H286" s="209">
        <f>H287</f>
        <v>0</v>
      </c>
      <c r="I286" s="209"/>
      <c r="J286" s="209">
        <f>J287</f>
        <v>10.9</v>
      </c>
    </row>
    <row r="287" spans="1:10" s="31" customFormat="1" ht="56.25">
      <c r="A287" s="64" t="s">
        <v>394</v>
      </c>
      <c r="B287" s="21" t="s">
        <v>506</v>
      </c>
      <c r="C287" s="21" t="s">
        <v>548</v>
      </c>
      <c r="D287" s="21" t="s">
        <v>373</v>
      </c>
      <c r="E287" s="269">
        <v>123.6</v>
      </c>
      <c r="F287" s="269"/>
      <c r="G287" s="209">
        <v>10.9</v>
      </c>
      <c r="H287" s="209"/>
      <c r="I287" s="209"/>
      <c r="J287" s="209">
        <v>10.9</v>
      </c>
    </row>
    <row r="288" spans="1:10" s="31" customFormat="1" ht="37.5">
      <c r="A288" s="64" t="s">
        <v>902</v>
      </c>
      <c r="B288" s="21" t="s">
        <v>506</v>
      </c>
      <c r="C288" s="21" t="s">
        <v>550</v>
      </c>
      <c r="D288" s="21"/>
      <c r="E288" s="269">
        <f>E289</f>
        <v>494.9</v>
      </c>
      <c r="F288" s="269"/>
      <c r="G288" s="209">
        <f>G289+G290</f>
        <v>494.9</v>
      </c>
      <c r="H288" s="209">
        <f>H289</f>
        <v>0</v>
      </c>
      <c r="I288" s="209"/>
      <c r="J288" s="209">
        <f>J289+J290</f>
        <v>494.9</v>
      </c>
    </row>
    <row r="289" spans="1:10" s="31" customFormat="1" ht="37.5">
      <c r="A289" s="64" t="s">
        <v>260</v>
      </c>
      <c r="B289" s="21" t="s">
        <v>506</v>
      </c>
      <c r="C289" s="21" t="s">
        <v>550</v>
      </c>
      <c r="D289" s="21" t="s">
        <v>261</v>
      </c>
      <c r="E289" s="269">
        <v>494.9</v>
      </c>
      <c r="F289" s="269"/>
      <c r="G289" s="209">
        <v>35.9</v>
      </c>
      <c r="H289" s="209"/>
      <c r="I289" s="209"/>
      <c r="J289" s="209">
        <v>35.9</v>
      </c>
    </row>
    <row r="290" spans="1:10" s="31" customFormat="1" ht="56.25">
      <c r="A290" s="64" t="s">
        <v>394</v>
      </c>
      <c r="B290" s="21" t="s">
        <v>506</v>
      </c>
      <c r="C290" s="21" t="s">
        <v>550</v>
      </c>
      <c r="D290" s="21" t="s">
        <v>373</v>
      </c>
      <c r="E290" s="269"/>
      <c r="F290" s="269"/>
      <c r="G290" s="209">
        <v>459</v>
      </c>
      <c r="H290" s="209"/>
      <c r="I290" s="209"/>
      <c r="J290" s="209">
        <v>459</v>
      </c>
    </row>
    <row r="291" spans="1:10" s="31" customFormat="1" ht="37.5">
      <c r="A291" s="64" t="s">
        <v>551</v>
      </c>
      <c r="B291" s="21" t="s">
        <v>506</v>
      </c>
      <c r="C291" s="21" t="s">
        <v>552</v>
      </c>
      <c r="D291" s="21"/>
      <c r="E291" s="269">
        <f>E292</f>
        <v>135</v>
      </c>
      <c r="F291" s="269"/>
      <c r="G291" s="209">
        <f>G292</f>
        <v>135</v>
      </c>
      <c r="H291" s="209">
        <f>H292</f>
        <v>0</v>
      </c>
      <c r="I291" s="209"/>
      <c r="J291" s="209">
        <f>J292</f>
        <v>135</v>
      </c>
    </row>
    <row r="292" spans="1:10" s="31" customFormat="1" ht="37.5">
      <c r="A292" s="64" t="s">
        <v>260</v>
      </c>
      <c r="B292" s="21" t="s">
        <v>553</v>
      </c>
      <c r="C292" s="21" t="s">
        <v>552</v>
      </c>
      <c r="D292" s="21" t="s">
        <v>261</v>
      </c>
      <c r="E292" s="269">
        <v>135</v>
      </c>
      <c r="F292" s="269"/>
      <c r="G292" s="209">
        <v>135</v>
      </c>
      <c r="H292" s="209"/>
      <c r="I292" s="209"/>
      <c r="J292" s="209">
        <v>135</v>
      </c>
    </row>
    <row r="293" spans="1:10" s="31" customFormat="1" ht="75">
      <c r="A293" s="64" t="s">
        <v>708</v>
      </c>
      <c r="B293" s="19" t="s">
        <v>506</v>
      </c>
      <c r="C293" s="19" t="s">
        <v>557</v>
      </c>
      <c r="D293" s="21"/>
      <c r="E293" s="269">
        <f>E294</f>
        <v>173340</v>
      </c>
      <c r="F293" s="269"/>
      <c r="G293" s="209">
        <f>G294</f>
        <v>150572.2</v>
      </c>
      <c r="H293" s="209">
        <f>H294</f>
        <v>0</v>
      </c>
      <c r="I293" s="209"/>
      <c r="J293" s="209">
        <f>J294</f>
        <v>150572.2</v>
      </c>
    </row>
    <row r="294" spans="1:10" s="31" customFormat="1" ht="56.25">
      <c r="A294" s="64" t="s">
        <v>394</v>
      </c>
      <c r="B294" s="21" t="s">
        <v>506</v>
      </c>
      <c r="C294" s="21" t="s">
        <v>557</v>
      </c>
      <c r="D294" s="21" t="s">
        <v>373</v>
      </c>
      <c r="E294" s="269">
        <v>173340</v>
      </c>
      <c r="F294" s="269"/>
      <c r="G294" s="209">
        <v>150572.2</v>
      </c>
      <c r="H294" s="209"/>
      <c r="I294" s="209"/>
      <c r="J294" s="209">
        <v>150572.2</v>
      </c>
    </row>
    <row r="295" spans="1:10" s="31" customFormat="1" ht="112.5">
      <c r="A295" s="64" t="s">
        <v>897</v>
      </c>
      <c r="B295" s="26" t="s">
        <v>506</v>
      </c>
      <c r="C295" s="26" t="s">
        <v>558</v>
      </c>
      <c r="D295" s="115"/>
      <c r="E295" s="269">
        <f>E296</f>
        <v>301.4</v>
      </c>
      <c r="F295" s="269"/>
      <c r="G295" s="209">
        <f>G296</f>
        <v>540.8</v>
      </c>
      <c r="H295" s="209">
        <f>H296</f>
        <v>0</v>
      </c>
      <c r="I295" s="209"/>
      <c r="J295" s="209">
        <f>J296</f>
        <v>540.8</v>
      </c>
    </row>
    <row r="296" spans="1:10" s="31" customFormat="1" ht="56.25">
      <c r="A296" s="64" t="s">
        <v>394</v>
      </c>
      <c r="B296" s="26" t="s">
        <v>506</v>
      </c>
      <c r="C296" s="26" t="s">
        <v>558</v>
      </c>
      <c r="D296" s="25">
        <v>600</v>
      </c>
      <c r="E296" s="269">
        <v>301.4</v>
      </c>
      <c r="F296" s="269"/>
      <c r="G296" s="209">
        <v>540.8</v>
      </c>
      <c r="H296" s="209"/>
      <c r="I296" s="209"/>
      <c r="J296" s="209">
        <v>540.8</v>
      </c>
    </row>
    <row r="297" spans="1:10" s="31" customFormat="1" ht="56.25">
      <c r="A297" s="138" t="s">
        <v>940</v>
      </c>
      <c r="B297" s="21" t="s">
        <v>553</v>
      </c>
      <c r="C297" s="21" t="s">
        <v>559</v>
      </c>
      <c r="D297" s="21"/>
      <c r="E297" s="422">
        <f>E298+E300+E302+E304</f>
        <v>0</v>
      </c>
      <c r="F297" s="422"/>
      <c r="G297" s="209">
        <f>G298+G300+G302+G304</f>
        <v>0</v>
      </c>
      <c r="H297" s="209">
        <f>H298+H300+H302+H304</f>
        <v>0</v>
      </c>
      <c r="I297" s="209"/>
      <c r="J297" s="209">
        <f>J298+J300+J302+J304</f>
        <v>0</v>
      </c>
    </row>
    <row r="298" spans="1:10" s="31" customFormat="1" ht="56.25">
      <c r="A298" s="64" t="s">
        <v>511</v>
      </c>
      <c r="B298" s="21" t="s">
        <v>506</v>
      </c>
      <c r="C298" s="21" t="s">
        <v>560</v>
      </c>
      <c r="D298" s="21"/>
      <c r="E298" s="426">
        <f>E299</f>
        <v>0</v>
      </c>
      <c r="F298" s="426"/>
      <c r="G298" s="209">
        <f>G299</f>
        <v>0</v>
      </c>
      <c r="H298" s="209">
        <f>H299</f>
        <v>0</v>
      </c>
      <c r="I298" s="209"/>
      <c r="J298" s="209">
        <f>J299</f>
        <v>0</v>
      </c>
    </row>
    <row r="299" spans="1:10" s="31" customFormat="1" ht="56.25">
      <c r="A299" s="64" t="s">
        <v>394</v>
      </c>
      <c r="B299" s="21" t="s">
        <v>506</v>
      </c>
      <c r="C299" s="21" t="s">
        <v>560</v>
      </c>
      <c r="D299" s="21" t="s">
        <v>373</v>
      </c>
      <c r="E299" s="426">
        <v>0</v>
      </c>
      <c r="F299" s="426"/>
      <c r="G299" s="209">
        <v>0</v>
      </c>
      <c r="H299" s="209">
        <v>0</v>
      </c>
      <c r="I299" s="209"/>
      <c r="J299" s="209">
        <v>0</v>
      </c>
    </row>
    <row r="300" spans="1:10" s="31" customFormat="1" ht="37.5">
      <c r="A300" s="64" t="s">
        <v>561</v>
      </c>
      <c r="B300" s="21" t="s">
        <v>506</v>
      </c>
      <c r="C300" s="21" t="s">
        <v>562</v>
      </c>
      <c r="D300" s="21"/>
      <c r="E300" s="426">
        <f>E301</f>
        <v>0</v>
      </c>
      <c r="F300" s="426"/>
      <c r="G300" s="209">
        <f>G301</f>
        <v>0</v>
      </c>
      <c r="H300" s="209">
        <f>H301</f>
        <v>0</v>
      </c>
      <c r="I300" s="209"/>
      <c r="J300" s="209">
        <f>J301</f>
        <v>0</v>
      </c>
    </row>
    <row r="301" spans="1:10" s="31" customFormat="1" ht="56.25">
      <c r="A301" s="64" t="s">
        <v>394</v>
      </c>
      <c r="B301" s="21" t="s">
        <v>506</v>
      </c>
      <c r="C301" s="21" t="s">
        <v>562</v>
      </c>
      <c r="D301" s="21" t="s">
        <v>373</v>
      </c>
      <c r="E301" s="426">
        <v>0</v>
      </c>
      <c r="F301" s="426"/>
      <c r="G301" s="209">
        <v>0</v>
      </c>
      <c r="H301" s="209">
        <v>0</v>
      </c>
      <c r="I301" s="209"/>
      <c r="J301" s="209">
        <v>0</v>
      </c>
    </row>
    <row r="302" spans="1:10" s="31" customFormat="1" ht="37.5">
      <c r="A302" s="64" t="s">
        <v>941</v>
      </c>
      <c r="B302" s="21" t="s">
        <v>506</v>
      </c>
      <c r="C302" s="21" t="s">
        <v>563</v>
      </c>
      <c r="D302" s="21"/>
      <c r="E302" s="426">
        <f>E303</f>
        <v>0</v>
      </c>
      <c r="F302" s="426"/>
      <c r="G302" s="209">
        <f>G303</f>
        <v>0</v>
      </c>
      <c r="H302" s="209">
        <f>H303</f>
        <v>0</v>
      </c>
      <c r="I302" s="209"/>
      <c r="J302" s="209">
        <f>J303</f>
        <v>0</v>
      </c>
    </row>
    <row r="303" spans="1:10" s="31" customFormat="1" ht="56.25">
      <c r="A303" s="64" t="s">
        <v>394</v>
      </c>
      <c r="B303" s="21" t="s">
        <v>506</v>
      </c>
      <c r="C303" s="21" t="s">
        <v>563</v>
      </c>
      <c r="D303" s="21" t="s">
        <v>373</v>
      </c>
      <c r="E303" s="426">
        <v>0</v>
      </c>
      <c r="F303" s="426"/>
      <c r="G303" s="209">
        <v>0</v>
      </c>
      <c r="H303" s="209">
        <v>0</v>
      </c>
      <c r="I303" s="209"/>
      <c r="J303" s="209">
        <v>0</v>
      </c>
    </row>
    <row r="304" spans="1:10" s="31" customFormat="1" ht="18.75">
      <c r="A304" s="64" t="s">
        <v>392</v>
      </c>
      <c r="B304" s="21" t="s">
        <v>506</v>
      </c>
      <c r="C304" s="21" t="s">
        <v>564</v>
      </c>
      <c r="D304" s="21"/>
      <c r="E304" s="426">
        <f>E305</f>
        <v>0</v>
      </c>
      <c r="F304" s="426"/>
      <c r="G304" s="209">
        <f>G305</f>
        <v>0</v>
      </c>
      <c r="H304" s="209">
        <f>H305</f>
        <v>0</v>
      </c>
      <c r="I304" s="209"/>
      <c r="J304" s="209">
        <f>J305</f>
        <v>0</v>
      </c>
    </row>
    <row r="305" spans="1:10" s="31" customFormat="1" ht="56.25">
      <c r="A305" s="64" t="s">
        <v>394</v>
      </c>
      <c r="B305" s="21" t="s">
        <v>506</v>
      </c>
      <c r="C305" s="21" t="s">
        <v>564</v>
      </c>
      <c r="D305" s="21" t="s">
        <v>373</v>
      </c>
      <c r="E305" s="426">
        <v>0</v>
      </c>
      <c r="F305" s="426"/>
      <c r="G305" s="209">
        <v>0</v>
      </c>
      <c r="H305" s="209">
        <v>0</v>
      </c>
      <c r="I305" s="209"/>
      <c r="J305" s="209">
        <v>0</v>
      </c>
    </row>
    <row r="306" spans="1:10" s="31" customFormat="1" ht="37.5">
      <c r="A306" s="138" t="s">
        <v>567</v>
      </c>
      <c r="B306" s="21" t="s">
        <v>506</v>
      </c>
      <c r="C306" s="21" t="s">
        <v>559</v>
      </c>
      <c r="D306" s="21"/>
      <c r="E306" s="269">
        <f>E307+E309+E311+E313+E315+E317+E319+E321+E323+E325+E327</f>
        <v>25653.999999999996</v>
      </c>
      <c r="F306" s="269"/>
      <c r="G306" s="209">
        <f>G307+G309+G311+G313+G315+G317+G319+G321+G323+G325+G327</f>
        <v>23478.6</v>
      </c>
      <c r="H306" s="209">
        <f>H307+H309+H311+H313+H315+H317+H319+H321+H323+H325+H327</f>
        <v>0</v>
      </c>
      <c r="I306" s="209"/>
      <c r="J306" s="209">
        <f>J307+J309+J311+J313+J315+J317+J319+J321+J323+J325+J327</f>
        <v>22924</v>
      </c>
    </row>
    <row r="307" spans="1:10" s="31" customFormat="1" ht="56.25">
      <c r="A307" s="64" t="s">
        <v>903</v>
      </c>
      <c r="B307" s="21" t="s">
        <v>506</v>
      </c>
      <c r="C307" s="21" t="s">
        <v>569</v>
      </c>
      <c r="D307" s="21"/>
      <c r="E307" s="269">
        <f>E308</f>
        <v>6</v>
      </c>
      <c r="F307" s="269"/>
      <c r="G307" s="209">
        <f>G308</f>
        <v>6</v>
      </c>
      <c r="H307" s="209">
        <f>H308</f>
        <v>0</v>
      </c>
      <c r="I307" s="209"/>
      <c r="J307" s="209">
        <f>J308</f>
        <v>6</v>
      </c>
    </row>
    <row r="308" spans="1:10" s="31" customFormat="1" ht="37.5">
      <c r="A308" s="64" t="s">
        <v>260</v>
      </c>
      <c r="B308" s="21" t="s">
        <v>506</v>
      </c>
      <c r="C308" s="21" t="s">
        <v>569</v>
      </c>
      <c r="D308" s="21" t="s">
        <v>261</v>
      </c>
      <c r="E308" s="269">
        <v>6</v>
      </c>
      <c r="F308" s="269"/>
      <c r="G308" s="209">
        <v>6</v>
      </c>
      <c r="H308" s="209"/>
      <c r="I308" s="209"/>
      <c r="J308" s="209">
        <v>6</v>
      </c>
    </row>
    <row r="309" spans="1:10" s="31" customFormat="1" ht="37.5">
      <c r="A309" s="64" t="s">
        <v>570</v>
      </c>
      <c r="B309" s="21" t="s">
        <v>506</v>
      </c>
      <c r="C309" s="21" t="s">
        <v>571</v>
      </c>
      <c r="D309" s="21"/>
      <c r="E309" s="269">
        <f>E310</f>
        <v>800</v>
      </c>
      <c r="F309" s="269"/>
      <c r="G309" s="209">
        <f>G310</f>
        <v>800</v>
      </c>
      <c r="H309" s="209">
        <f>H310</f>
        <v>0</v>
      </c>
      <c r="I309" s="209"/>
      <c r="J309" s="209">
        <f>J310</f>
        <v>800</v>
      </c>
    </row>
    <row r="310" spans="1:10" s="31" customFormat="1" ht="37.5">
      <c r="A310" s="64" t="s">
        <v>260</v>
      </c>
      <c r="B310" s="21" t="s">
        <v>506</v>
      </c>
      <c r="C310" s="21" t="s">
        <v>571</v>
      </c>
      <c r="D310" s="21" t="s">
        <v>261</v>
      </c>
      <c r="E310" s="269">
        <v>800</v>
      </c>
      <c r="F310" s="269"/>
      <c r="G310" s="209">
        <v>800</v>
      </c>
      <c r="H310" s="209"/>
      <c r="I310" s="209"/>
      <c r="J310" s="209">
        <v>800</v>
      </c>
    </row>
    <row r="311" spans="1:10" s="31" customFormat="1" ht="37.5">
      <c r="A311" s="64" t="s">
        <v>572</v>
      </c>
      <c r="B311" s="21" t="s">
        <v>506</v>
      </c>
      <c r="C311" s="21" t="s">
        <v>573</v>
      </c>
      <c r="D311" s="21"/>
      <c r="E311" s="269">
        <f>E312</f>
        <v>9</v>
      </c>
      <c r="F311" s="269"/>
      <c r="G311" s="209">
        <f>G312</f>
        <v>9</v>
      </c>
      <c r="H311" s="209">
        <f>H312</f>
        <v>0</v>
      </c>
      <c r="I311" s="209"/>
      <c r="J311" s="209">
        <f>J312</f>
        <v>9</v>
      </c>
    </row>
    <row r="312" spans="1:10" s="31" customFormat="1" ht="37.5">
      <c r="A312" s="64" t="s">
        <v>260</v>
      </c>
      <c r="B312" s="21" t="s">
        <v>506</v>
      </c>
      <c r="C312" s="21" t="s">
        <v>573</v>
      </c>
      <c r="D312" s="21" t="s">
        <v>261</v>
      </c>
      <c r="E312" s="269">
        <v>9</v>
      </c>
      <c r="F312" s="269"/>
      <c r="G312" s="209">
        <v>9</v>
      </c>
      <c r="H312" s="209"/>
      <c r="I312" s="209"/>
      <c r="J312" s="209">
        <v>9</v>
      </c>
    </row>
    <row r="313" spans="1:10" s="31" customFormat="1" ht="37.5">
      <c r="A313" s="64" t="s">
        <v>574</v>
      </c>
      <c r="B313" s="21" t="s">
        <v>506</v>
      </c>
      <c r="C313" s="21" t="s">
        <v>575</v>
      </c>
      <c r="D313" s="21"/>
      <c r="E313" s="269">
        <f>E314</f>
        <v>187.5</v>
      </c>
      <c r="F313" s="269"/>
      <c r="G313" s="209">
        <f>G314</f>
        <v>187.5</v>
      </c>
      <c r="H313" s="209">
        <f>H314</f>
        <v>0</v>
      </c>
      <c r="I313" s="209"/>
      <c r="J313" s="209">
        <f>J314</f>
        <v>187.5</v>
      </c>
    </row>
    <row r="314" spans="1:10" s="31" customFormat="1" ht="37.5">
      <c r="A314" s="64" t="s">
        <v>260</v>
      </c>
      <c r="B314" s="21" t="s">
        <v>506</v>
      </c>
      <c r="C314" s="21" t="s">
        <v>575</v>
      </c>
      <c r="D314" s="21" t="s">
        <v>261</v>
      </c>
      <c r="E314" s="269">
        <v>187.5</v>
      </c>
      <c r="F314" s="269"/>
      <c r="G314" s="209">
        <v>187.5</v>
      </c>
      <c r="H314" s="209"/>
      <c r="I314" s="209"/>
      <c r="J314" s="209">
        <v>187.5</v>
      </c>
    </row>
    <row r="315" spans="1:10" s="31" customFormat="1" ht="18.75">
      <c r="A315" s="64" t="s">
        <v>904</v>
      </c>
      <c r="B315" s="21" t="s">
        <v>506</v>
      </c>
      <c r="C315" s="21" t="s">
        <v>577</v>
      </c>
      <c r="D315" s="21"/>
      <c r="E315" s="269">
        <f>E316</f>
        <v>1000</v>
      </c>
      <c r="F315" s="269"/>
      <c r="G315" s="209">
        <f>G316</f>
        <v>0</v>
      </c>
      <c r="H315" s="209">
        <f>H316</f>
        <v>0</v>
      </c>
      <c r="I315" s="209"/>
      <c r="J315" s="209">
        <f>J316</f>
        <v>0</v>
      </c>
    </row>
    <row r="316" spans="1:10" s="31" customFormat="1" ht="37.5">
      <c r="A316" s="64" t="s">
        <v>260</v>
      </c>
      <c r="B316" s="21" t="s">
        <v>506</v>
      </c>
      <c r="C316" s="21" t="s">
        <v>577</v>
      </c>
      <c r="D316" s="21" t="s">
        <v>261</v>
      </c>
      <c r="E316" s="269">
        <v>1000</v>
      </c>
      <c r="F316" s="269"/>
      <c r="G316" s="209"/>
      <c r="H316" s="209"/>
      <c r="I316" s="209"/>
      <c r="J316" s="209"/>
    </row>
    <row r="317" spans="1:10" s="31" customFormat="1" ht="18.75">
      <c r="A317" s="64" t="s">
        <v>578</v>
      </c>
      <c r="B317" s="21" t="s">
        <v>506</v>
      </c>
      <c r="C317" s="21" t="s">
        <v>579</v>
      </c>
      <c r="D317" s="21"/>
      <c r="E317" s="269">
        <f>E318</f>
        <v>192</v>
      </c>
      <c r="F317" s="269"/>
      <c r="G317" s="209">
        <f>G318</f>
        <v>192</v>
      </c>
      <c r="H317" s="209">
        <f>H318</f>
        <v>0</v>
      </c>
      <c r="I317" s="209"/>
      <c r="J317" s="209">
        <f>J318</f>
        <v>192</v>
      </c>
    </row>
    <row r="318" spans="1:10" s="31" customFormat="1" ht="37.5">
      <c r="A318" s="64" t="s">
        <v>260</v>
      </c>
      <c r="B318" s="21" t="s">
        <v>506</v>
      </c>
      <c r="C318" s="21" t="s">
        <v>579</v>
      </c>
      <c r="D318" s="21" t="s">
        <v>261</v>
      </c>
      <c r="E318" s="269">
        <v>192</v>
      </c>
      <c r="F318" s="269"/>
      <c r="G318" s="209">
        <v>192</v>
      </c>
      <c r="H318" s="209"/>
      <c r="I318" s="209"/>
      <c r="J318" s="209">
        <v>192</v>
      </c>
    </row>
    <row r="319" spans="1:10" s="31" customFormat="1" ht="37.5">
      <c r="A319" s="64" t="s">
        <v>947</v>
      </c>
      <c r="B319" s="21" t="s">
        <v>506</v>
      </c>
      <c r="C319" s="21" t="s">
        <v>580</v>
      </c>
      <c r="D319" s="21"/>
      <c r="E319" s="269">
        <f>E320</f>
        <v>761.1</v>
      </c>
      <c r="F319" s="269"/>
      <c r="G319" s="209">
        <f>G320</f>
        <v>761.1</v>
      </c>
      <c r="H319" s="209">
        <f>H320</f>
        <v>0</v>
      </c>
      <c r="I319" s="209"/>
      <c r="J319" s="209">
        <f>J320</f>
        <v>761.1</v>
      </c>
    </row>
    <row r="320" spans="1:10" s="31" customFormat="1" ht="37.5">
      <c r="A320" s="64" t="s">
        <v>307</v>
      </c>
      <c r="B320" s="21" t="s">
        <v>506</v>
      </c>
      <c r="C320" s="21" t="s">
        <v>580</v>
      </c>
      <c r="D320" s="21" t="s">
        <v>308</v>
      </c>
      <c r="E320" s="269">
        <v>761.1</v>
      </c>
      <c r="F320" s="269"/>
      <c r="G320" s="209">
        <v>761.1</v>
      </c>
      <c r="H320" s="209"/>
      <c r="I320" s="209"/>
      <c r="J320" s="209">
        <v>761.1</v>
      </c>
    </row>
    <row r="321" spans="1:10" s="31" customFormat="1" ht="56.25">
      <c r="A321" s="64" t="s">
        <v>511</v>
      </c>
      <c r="B321" s="21" t="s">
        <v>506</v>
      </c>
      <c r="C321" s="21" t="s">
        <v>560</v>
      </c>
      <c r="D321" s="21"/>
      <c r="E321" s="269">
        <f>E322</f>
        <v>20978.1</v>
      </c>
      <c r="F321" s="269"/>
      <c r="G321" s="209">
        <f>G322</f>
        <v>20853.4</v>
      </c>
      <c r="H321" s="209">
        <f>H322</f>
        <v>0</v>
      </c>
      <c r="I321" s="209"/>
      <c r="J321" s="209">
        <f>J322</f>
        <v>20853.4</v>
      </c>
    </row>
    <row r="322" spans="1:10" s="31" customFormat="1" ht="56.25">
      <c r="A322" s="64" t="s">
        <v>394</v>
      </c>
      <c r="B322" s="21" t="s">
        <v>506</v>
      </c>
      <c r="C322" s="21" t="s">
        <v>560</v>
      </c>
      <c r="D322" s="21" t="s">
        <v>373</v>
      </c>
      <c r="E322" s="269">
        <v>20978.1</v>
      </c>
      <c r="F322" s="269"/>
      <c r="G322" s="209">
        <v>20853.4</v>
      </c>
      <c r="H322" s="209"/>
      <c r="I322" s="209"/>
      <c r="J322" s="209">
        <v>20853.4</v>
      </c>
    </row>
    <row r="323" spans="1:10" s="31" customFormat="1" ht="37.5">
      <c r="A323" s="64" t="s">
        <v>561</v>
      </c>
      <c r="B323" s="21" t="s">
        <v>506</v>
      </c>
      <c r="C323" s="21" t="s">
        <v>562</v>
      </c>
      <c r="D323" s="21"/>
      <c r="E323" s="269">
        <f>E324</f>
        <v>1380.3</v>
      </c>
      <c r="F323" s="269"/>
      <c r="G323" s="209">
        <f>G324</f>
        <v>554.6</v>
      </c>
      <c r="H323" s="209">
        <f>H324</f>
        <v>0</v>
      </c>
      <c r="I323" s="209"/>
      <c r="J323" s="209">
        <f>J324</f>
        <v>0</v>
      </c>
    </row>
    <row r="324" spans="1:10" s="31" customFormat="1" ht="56.25">
      <c r="A324" s="64" t="s">
        <v>394</v>
      </c>
      <c r="B324" s="21" t="s">
        <v>506</v>
      </c>
      <c r="C324" s="21" t="s">
        <v>562</v>
      </c>
      <c r="D324" s="21" t="s">
        <v>373</v>
      </c>
      <c r="E324" s="269">
        <v>1380.3</v>
      </c>
      <c r="F324" s="269"/>
      <c r="G324" s="209">
        <v>554.6</v>
      </c>
      <c r="H324" s="209"/>
      <c r="I324" s="209"/>
      <c r="J324" s="209"/>
    </row>
    <row r="325" spans="1:10" s="31" customFormat="1" ht="37.5">
      <c r="A325" s="64" t="s">
        <v>941</v>
      </c>
      <c r="B325" s="21" t="s">
        <v>506</v>
      </c>
      <c r="C325" s="21" t="s">
        <v>563</v>
      </c>
      <c r="D325" s="21"/>
      <c r="E325" s="269">
        <f>E326</f>
        <v>140</v>
      </c>
      <c r="F325" s="269"/>
      <c r="G325" s="209">
        <f>G326</f>
        <v>115</v>
      </c>
      <c r="H325" s="209">
        <f>H326</f>
        <v>0</v>
      </c>
      <c r="I325" s="209"/>
      <c r="J325" s="209">
        <f>J326</f>
        <v>115</v>
      </c>
    </row>
    <row r="326" spans="1:10" s="31" customFormat="1" ht="56.25">
      <c r="A326" s="64" t="s">
        <v>394</v>
      </c>
      <c r="B326" s="21" t="s">
        <v>506</v>
      </c>
      <c r="C326" s="21" t="s">
        <v>563</v>
      </c>
      <c r="D326" s="21" t="s">
        <v>373</v>
      </c>
      <c r="E326" s="269">
        <v>140</v>
      </c>
      <c r="F326" s="269"/>
      <c r="G326" s="209">
        <v>115</v>
      </c>
      <c r="H326" s="209"/>
      <c r="I326" s="209"/>
      <c r="J326" s="209">
        <v>115</v>
      </c>
    </row>
    <row r="327" spans="1:10" s="31" customFormat="1" ht="18.75">
      <c r="A327" s="64" t="s">
        <v>392</v>
      </c>
      <c r="B327" s="21" t="s">
        <v>506</v>
      </c>
      <c r="C327" s="21" t="s">
        <v>564</v>
      </c>
      <c r="D327" s="21"/>
      <c r="E327" s="269">
        <f>E328</f>
        <v>200</v>
      </c>
      <c r="F327" s="269"/>
      <c r="G327" s="209">
        <f>G328</f>
        <v>0</v>
      </c>
      <c r="H327" s="209">
        <f>H328</f>
        <v>0</v>
      </c>
      <c r="I327" s="209"/>
      <c r="J327" s="209">
        <f>J328</f>
        <v>0</v>
      </c>
    </row>
    <row r="328" spans="1:10" s="31" customFormat="1" ht="56.25">
      <c r="A328" s="64" t="s">
        <v>394</v>
      </c>
      <c r="B328" s="21" t="s">
        <v>506</v>
      </c>
      <c r="C328" s="21" t="s">
        <v>564</v>
      </c>
      <c r="D328" s="21" t="s">
        <v>373</v>
      </c>
      <c r="E328" s="269">
        <v>200</v>
      </c>
      <c r="F328" s="269"/>
      <c r="G328" s="209"/>
      <c r="H328" s="209"/>
      <c r="I328" s="209"/>
      <c r="J328" s="209"/>
    </row>
    <row r="329" spans="1:10" s="31" customFormat="1" ht="37.5">
      <c r="A329" s="138" t="s">
        <v>582</v>
      </c>
      <c r="B329" s="21" t="s">
        <v>506</v>
      </c>
      <c r="C329" s="21" t="s">
        <v>583</v>
      </c>
      <c r="D329" s="21"/>
      <c r="E329" s="269">
        <f>E330+E332</f>
        <v>1200</v>
      </c>
      <c r="F329" s="269"/>
      <c r="G329" s="209">
        <f>G330+G332</f>
        <v>1200</v>
      </c>
      <c r="H329" s="209">
        <f>H330+H332</f>
        <v>0</v>
      </c>
      <c r="I329" s="209"/>
      <c r="J329" s="209">
        <f>J330+J332</f>
        <v>1200</v>
      </c>
    </row>
    <row r="330" spans="1:10" s="31" customFormat="1" ht="37.5">
      <c r="A330" s="64" t="s">
        <v>584</v>
      </c>
      <c r="B330" s="21" t="s">
        <v>506</v>
      </c>
      <c r="C330" s="21" t="s">
        <v>585</v>
      </c>
      <c r="D330" s="21"/>
      <c r="E330" s="269">
        <f>E331</f>
        <v>554.7</v>
      </c>
      <c r="F330" s="269"/>
      <c r="G330" s="209">
        <f>G331</f>
        <v>554.7</v>
      </c>
      <c r="H330" s="209">
        <f>H331</f>
        <v>0</v>
      </c>
      <c r="I330" s="209"/>
      <c r="J330" s="209">
        <f>J331</f>
        <v>554.7</v>
      </c>
    </row>
    <row r="331" spans="1:10" s="31" customFormat="1" ht="37.5">
      <c r="A331" s="64" t="s">
        <v>260</v>
      </c>
      <c r="B331" s="21" t="s">
        <v>506</v>
      </c>
      <c r="C331" s="21" t="s">
        <v>585</v>
      </c>
      <c r="D331" s="21" t="s">
        <v>261</v>
      </c>
      <c r="E331" s="269">
        <v>554.7</v>
      </c>
      <c r="F331" s="269"/>
      <c r="G331" s="209">
        <v>554.7</v>
      </c>
      <c r="H331" s="209"/>
      <c r="I331" s="209"/>
      <c r="J331" s="209">
        <v>554.7</v>
      </c>
    </row>
    <row r="332" spans="1:10" s="31" customFormat="1" ht="37.5">
      <c r="A332" s="64" t="s">
        <v>586</v>
      </c>
      <c r="B332" s="21" t="s">
        <v>506</v>
      </c>
      <c r="C332" s="21" t="s">
        <v>587</v>
      </c>
      <c r="D332" s="21"/>
      <c r="E332" s="269">
        <f>E333</f>
        <v>645.3</v>
      </c>
      <c r="F332" s="269"/>
      <c r="G332" s="209">
        <f>G333</f>
        <v>645.3</v>
      </c>
      <c r="H332" s="209">
        <f>H333</f>
        <v>0</v>
      </c>
      <c r="I332" s="209"/>
      <c r="J332" s="209">
        <f>J333</f>
        <v>645.3</v>
      </c>
    </row>
    <row r="333" spans="1:10" s="31" customFormat="1" ht="37.5">
      <c r="A333" s="64" t="s">
        <v>260</v>
      </c>
      <c r="B333" s="21" t="s">
        <v>506</v>
      </c>
      <c r="C333" s="21" t="s">
        <v>587</v>
      </c>
      <c r="D333" s="21" t="s">
        <v>261</v>
      </c>
      <c r="E333" s="269">
        <v>645.3</v>
      </c>
      <c r="F333" s="269"/>
      <c r="G333" s="209">
        <v>645.3</v>
      </c>
      <c r="H333" s="209"/>
      <c r="I333" s="209"/>
      <c r="J333" s="209">
        <v>645.3</v>
      </c>
    </row>
    <row r="334" spans="1:10" s="31" customFormat="1" ht="37.5">
      <c r="A334" s="138" t="s">
        <v>590</v>
      </c>
      <c r="B334" s="21" t="s">
        <v>506</v>
      </c>
      <c r="C334" s="21" t="s">
        <v>591</v>
      </c>
      <c r="D334" s="21"/>
      <c r="E334" s="269">
        <f>E335+E337</f>
        <v>48.6</v>
      </c>
      <c r="F334" s="269"/>
      <c r="G334" s="209">
        <f>G335+G337</f>
        <v>48.6</v>
      </c>
      <c r="H334" s="209">
        <f>H335+H337</f>
        <v>0</v>
      </c>
      <c r="I334" s="209"/>
      <c r="J334" s="209">
        <f>J335+J337</f>
        <v>48.6</v>
      </c>
    </row>
    <row r="335" spans="1:10" s="31" customFormat="1" ht="37.5">
      <c r="A335" s="64" t="s">
        <v>592</v>
      </c>
      <c r="B335" s="21" t="s">
        <v>506</v>
      </c>
      <c r="C335" s="21" t="s">
        <v>593</v>
      </c>
      <c r="D335" s="21"/>
      <c r="E335" s="269">
        <f>E336</f>
        <v>27.5</v>
      </c>
      <c r="F335" s="269"/>
      <c r="G335" s="209">
        <f>G336</f>
        <v>27.5</v>
      </c>
      <c r="H335" s="209">
        <f>H336</f>
        <v>0</v>
      </c>
      <c r="I335" s="209"/>
      <c r="J335" s="209">
        <f>J336</f>
        <v>27.5</v>
      </c>
    </row>
    <row r="336" spans="1:10" s="31" customFormat="1" ht="37.5">
      <c r="A336" s="64" t="s">
        <v>260</v>
      </c>
      <c r="B336" s="21" t="s">
        <v>506</v>
      </c>
      <c r="C336" s="21" t="s">
        <v>593</v>
      </c>
      <c r="D336" s="21" t="s">
        <v>261</v>
      </c>
      <c r="E336" s="269">
        <v>27.5</v>
      </c>
      <c r="F336" s="269"/>
      <c r="G336" s="209">
        <v>27.5</v>
      </c>
      <c r="H336" s="209"/>
      <c r="I336" s="209"/>
      <c r="J336" s="209">
        <v>27.5</v>
      </c>
    </row>
    <row r="337" spans="1:10" s="31" customFormat="1" ht="37.5">
      <c r="A337" s="64" t="s">
        <v>594</v>
      </c>
      <c r="B337" s="21" t="s">
        <v>506</v>
      </c>
      <c r="C337" s="21" t="s">
        <v>595</v>
      </c>
      <c r="D337" s="21"/>
      <c r="E337" s="269">
        <f>E338</f>
        <v>21.1</v>
      </c>
      <c r="F337" s="269"/>
      <c r="G337" s="209">
        <f>G338</f>
        <v>21.1</v>
      </c>
      <c r="H337" s="209">
        <f>H338</f>
        <v>0</v>
      </c>
      <c r="I337" s="209"/>
      <c r="J337" s="209">
        <f>J338</f>
        <v>21.1</v>
      </c>
    </row>
    <row r="338" spans="1:10" s="31" customFormat="1" ht="37.5">
      <c r="A338" s="64" t="s">
        <v>260</v>
      </c>
      <c r="B338" s="21" t="s">
        <v>506</v>
      </c>
      <c r="C338" s="21" t="s">
        <v>595</v>
      </c>
      <c r="D338" s="21" t="s">
        <v>261</v>
      </c>
      <c r="E338" s="269">
        <v>21.1</v>
      </c>
      <c r="F338" s="269"/>
      <c r="G338" s="209">
        <v>21.1</v>
      </c>
      <c r="H338" s="209"/>
      <c r="I338" s="209"/>
      <c r="J338" s="209">
        <v>21.1</v>
      </c>
    </row>
    <row r="339" spans="1:10" s="31" customFormat="1" ht="37.5">
      <c r="A339" s="63" t="s">
        <v>446</v>
      </c>
      <c r="B339" s="21" t="s">
        <v>506</v>
      </c>
      <c r="C339" s="21" t="s">
        <v>596</v>
      </c>
      <c r="D339" s="21"/>
      <c r="E339" s="269">
        <f>E340+E344</f>
        <v>14396.75</v>
      </c>
      <c r="F339" s="269"/>
      <c r="G339" s="209">
        <f>G340+G344</f>
        <v>17248.128</v>
      </c>
      <c r="H339" s="209">
        <f>H340+H344</f>
        <v>0</v>
      </c>
      <c r="I339" s="209"/>
      <c r="J339" s="209">
        <f>J340+J344</f>
        <v>17248.128</v>
      </c>
    </row>
    <row r="340" spans="1:10" s="31" customFormat="1" ht="37.5">
      <c r="A340" s="64" t="s">
        <v>448</v>
      </c>
      <c r="B340" s="21" t="s">
        <v>506</v>
      </c>
      <c r="C340" s="21" t="s">
        <v>597</v>
      </c>
      <c r="D340" s="21"/>
      <c r="E340" s="269">
        <f>E341</f>
        <v>2497.63</v>
      </c>
      <c r="F340" s="269"/>
      <c r="G340" s="209">
        <f>G341+G342+G343</f>
        <v>17248.128</v>
      </c>
      <c r="H340" s="209">
        <f>H341</f>
        <v>0</v>
      </c>
      <c r="I340" s="209"/>
      <c r="J340" s="209">
        <f>J341+J342+J343</f>
        <v>17248.128</v>
      </c>
    </row>
    <row r="341" spans="1:10" s="31" customFormat="1" ht="93.75">
      <c r="A341" s="64" t="s">
        <v>256</v>
      </c>
      <c r="B341" s="21" t="s">
        <v>506</v>
      </c>
      <c r="C341" s="21" t="s">
        <v>597</v>
      </c>
      <c r="D341" s="21" t="s">
        <v>257</v>
      </c>
      <c r="E341" s="269">
        <v>2497.63</v>
      </c>
      <c r="F341" s="269"/>
      <c r="G341" s="209">
        <v>13828.528</v>
      </c>
      <c r="H341" s="209"/>
      <c r="I341" s="209"/>
      <c r="J341" s="209">
        <v>13828.528</v>
      </c>
    </row>
    <row r="342" spans="1:10" s="31" customFormat="1" ht="37.5">
      <c r="A342" s="64" t="s">
        <v>260</v>
      </c>
      <c r="B342" s="21" t="s">
        <v>506</v>
      </c>
      <c r="C342" s="21" t="s">
        <v>597</v>
      </c>
      <c r="D342" s="21" t="s">
        <v>261</v>
      </c>
      <c r="E342" s="269"/>
      <c r="F342" s="269"/>
      <c r="G342" s="209">
        <v>3417.6</v>
      </c>
      <c r="H342" s="209"/>
      <c r="I342" s="209"/>
      <c r="J342" s="209">
        <v>3417.6</v>
      </c>
    </row>
    <row r="343" spans="1:10" s="31" customFormat="1" ht="18.75">
      <c r="A343" s="64" t="s">
        <v>270</v>
      </c>
      <c r="B343" s="21" t="s">
        <v>506</v>
      </c>
      <c r="C343" s="21" t="s">
        <v>597</v>
      </c>
      <c r="D343" s="21" t="s">
        <v>271</v>
      </c>
      <c r="E343" s="269"/>
      <c r="F343" s="269"/>
      <c r="G343" s="209">
        <v>2</v>
      </c>
      <c r="H343" s="209"/>
      <c r="I343" s="209"/>
      <c r="J343" s="209">
        <v>2</v>
      </c>
    </row>
    <row r="344" spans="1:10" s="31" customFormat="1" ht="37.5">
      <c r="A344" s="64" t="s">
        <v>375</v>
      </c>
      <c r="B344" s="21" t="s">
        <v>506</v>
      </c>
      <c r="C344" s="21" t="s">
        <v>599</v>
      </c>
      <c r="D344" s="21"/>
      <c r="E344" s="269">
        <f>E345+E346+E347</f>
        <v>11899.119999999999</v>
      </c>
      <c r="F344" s="269"/>
      <c r="G344" s="209">
        <f>G345+G346+G347</f>
        <v>0</v>
      </c>
      <c r="H344" s="209">
        <f>H345+H346+H347</f>
        <v>0</v>
      </c>
      <c r="I344" s="209"/>
      <c r="J344" s="209">
        <f>J345+J346+J347</f>
        <v>0</v>
      </c>
    </row>
    <row r="345" spans="1:10" s="31" customFormat="1" ht="93.75">
      <c r="A345" s="64" t="s">
        <v>256</v>
      </c>
      <c r="B345" s="21" t="s">
        <v>506</v>
      </c>
      <c r="C345" s="21" t="s">
        <v>599</v>
      </c>
      <c r="D345" s="19" t="s">
        <v>257</v>
      </c>
      <c r="E345" s="269">
        <v>8513.21</v>
      </c>
      <c r="F345" s="269"/>
      <c r="G345" s="209"/>
      <c r="H345" s="209"/>
      <c r="I345" s="209"/>
      <c r="J345" s="209"/>
    </row>
    <row r="346" spans="1:10" s="31" customFormat="1" ht="37.5">
      <c r="A346" s="64" t="s">
        <v>260</v>
      </c>
      <c r="B346" s="21" t="s">
        <v>506</v>
      </c>
      <c r="C346" s="21" t="s">
        <v>599</v>
      </c>
      <c r="D346" s="21" t="s">
        <v>261</v>
      </c>
      <c r="E346" s="269">
        <v>3383.91</v>
      </c>
      <c r="F346" s="269"/>
      <c r="G346" s="209"/>
      <c r="H346" s="209"/>
      <c r="I346" s="209"/>
      <c r="J346" s="209"/>
    </row>
    <row r="347" spans="1:10" s="31" customFormat="1" ht="18.75">
      <c r="A347" s="64" t="s">
        <v>270</v>
      </c>
      <c r="B347" s="21" t="s">
        <v>506</v>
      </c>
      <c r="C347" s="21" t="s">
        <v>599</v>
      </c>
      <c r="D347" s="21" t="s">
        <v>271</v>
      </c>
      <c r="E347" s="269">
        <v>2</v>
      </c>
      <c r="F347" s="269"/>
      <c r="G347" s="209"/>
      <c r="H347" s="209"/>
      <c r="I347" s="209"/>
      <c r="J347" s="209"/>
    </row>
    <row r="348" spans="1:10" s="31" customFormat="1" ht="56.25">
      <c r="A348" s="63" t="s">
        <v>913</v>
      </c>
      <c r="B348" s="26" t="s">
        <v>506</v>
      </c>
      <c r="C348" s="26" t="s">
        <v>331</v>
      </c>
      <c r="D348" s="21"/>
      <c r="E348" s="269">
        <f aca="true" t="shared" si="9" ref="E348:J350">E349</f>
        <v>30</v>
      </c>
      <c r="F348" s="269"/>
      <c r="G348" s="209">
        <f t="shared" si="9"/>
        <v>6093</v>
      </c>
      <c r="H348" s="209">
        <f t="shared" si="9"/>
        <v>0</v>
      </c>
      <c r="I348" s="209"/>
      <c r="J348" s="209">
        <f t="shared" si="9"/>
        <v>6354</v>
      </c>
    </row>
    <row r="349" spans="1:10" s="31" customFormat="1" ht="39">
      <c r="A349" s="113" t="s">
        <v>455</v>
      </c>
      <c r="B349" s="26" t="s">
        <v>506</v>
      </c>
      <c r="C349" s="26" t="s">
        <v>456</v>
      </c>
      <c r="D349" s="21"/>
      <c r="E349" s="269">
        <f t="shared" si="9"/>
        <v>30</v>
      </c>
      <c r="F349" s="269"/>
      <c r="G349" s="209">
        <f>G350+G352</f>
        <v>6093</v>
      </c>
      <c r="H349" s="209">
        <f t="shared" si="9"/>
        <v>0</v>
      </c>
      <c r="I349" s="209"/>
      <c r="J349" s="209">
        <f>J350+J352</f>
        <v>6354</v>
      </c>
    </row>
    <row r="350" spans="1:10" s="31" customFormat="1" ht="37.5">
      <c r="A350" s="64" t="s">
        <v>457</v>
      </c>
      <c r="B350" s="26" t="s">
        <v>506</v>
      </c>
      <c r="C350" s="26" t="s">
        <v>458</v>
      </c>
      <c r="D350" s="21"/>
      <c r="E350" s="269">
        <f t="shared" si="9"/>
        <v>30</v>
      </c>
      <c r="F350" s="269"/>
      <c r="G350" s="209">
        <f t="shared" si="9"/>
        <v>30</v>
      </c>
      <c r="H350" s="209">
        <f t="shared" si="9"/>
        <v>0</v>
      </c>
      <c r="I350" s="209"/>
      <c r="J350" s="209">
        <f t="shared" si="9"/>
        <v>30</v>
      </c>
    </row>
    <row r="351" spans="1:10" s="31" customFormat="1" ht="37.5">
      <c r="A351" s="64" t="s">
        <v>307</v>
      </c>
      <c r="B351" s="26" t="s">
        <v>506</v>
      </c>
      <c r="C351" s="26" t="s">
        <v>458</v>
      </c>
      <c r="D351" s="26" t="s">
        <v>308</v>
      </c>
      <c r="E351" s="269">
        <v>30</v>
      </c>
      <c r="F351" s="269"/>
      <c r="G351" s="209">
        <v>30</v>
      </c>
      <c r="H351" s="209"/>
      <c r="I351" s="209"/>
      <c r="J351" s="209">
        <v>30</v>
      </c>
    </row>
    <row r="352" spans="1:10" s="31" customFormat="1" ht="93.75">
      <c r="A352" s="27" t="s">
        <v>821</v>
      </c>
      <c r="B352" s="19" t="s">
        <v>506</v>
      </c>
      <c r="C352" s="19" t="s">
        <v>822</v>
      </c>
      <c r="D352" s="19"/>
      <c r="E352" s="269"/>
      <c r="F352" s="269"/>
      <c r="G352" s="209">
        <f>G353</f>
        <v>6063</v>
      </c>
      <c r="H352" s="209"/>
      <c r="I352" s="209"/>
      <c r="J352" s="209">
        <f>J353</f>
        <v>6324</v>
      </c>
    </row>
    <row r="353" spans="1:10" s="31" customFormat="1" ht="37.5">
      <c r="A353" s="114" t="s">
        <v>307</v>
      </c>
      <c r="B353" s="19" t="s">
        <v>506</v>
      </c>
      <c r="C353" s="19" t="s">
        <v>822</v>
      </c>
      <c r="D353" s="19" t="s">
        <v>308</v>
      </c>
      <c r="E353" s="269"/>
      <c r="F353" s="269"/>
      <c r="G353" s="209">
        <v>6063</v>
      </c>
      <c r="H353" s="209"/>
      <c r="I353" s="209"/>
      <c r="J353" s="209">
        <v>6324</v>
      </c>
    </row>
    <row r="354" spans="1:10" s="31" customFormat="1" ht="19.5">
      <c r="A354" s="113" t="s">
        <v>252</v>
      </c>
      <c r="B354" s="26" t="s">
        <v>506</v>
      </c>
      <c r="C354" s="26" t="s">
        <v>352</v>
      </c>
      <c r="D354" s="21"/>
      <c r="E354" s="269">
        <f aca="true" t="shared" si="10" ref="E354:J355">E355</f>
        <v>26.799999999999997</v>
      </c>
      <c r="F354" s="269"/>
      <c r="G354" s="209">
        <f t="shared" si="10"/>
        <v>28.1</v>
      </c>
      <c r="H354" s="209">
        <f t="shared" si="10"/>
        <v>0</v>
      </c>
      <c r="I354" s="209"/>
      <c r="J354" s="209">
        <f t="shared" si="10"/>
        <v>28.1</v>
      </c>
    </row>
    <row r="355" spans="1:10" s="31" customFormat="1" ht="18.75">
      <c r="A355" s="64" t="s">
        <v>354</v>
      </c>
      <c r="B355" s="26" t="s">
        <v>506</v>
      </c>
      <c r="C355" s="26" t="s">
        <v>355</v>
      </c>
      <c r="D355" s="21"/>
      <c r="E355" s="269">
        <f t="shared" si="10"/>
        <v>26.799999999999997</v>
      </c>
      <c r="F355" s="269"/>
      <c r="G355" s="209">
        <f t="shared" si="10"/>
        <v>28.1</v>
      </c>
      <c r="H355" s="209">
        <f t="shared" si="10"/>
        <v>0</v>
      </c>
      <c r="I355" s="209"/>
      <c r="J355" s="209">
        <f t="shared" si="10"/>
        <v>28.1</v>
      </c>
    </row>
    <row r="356" spans="1:10" s="31" customFormat="1" ht="168.75">
      <c r="A356" s="109" t="s">
        <v>600</v>
      </c>
      <c r="B356" s="19" t="s">
        <v>506</v>
      </c>
      <c r="C356" s="19" t="s">
        <v>601</v>
      </c>
      <c r="D356" s="21"/>
      <c r="E356" s="269">
        <f>E358+E357</f>
        <v>26.799999999999997</v>
      </c>
      <c r="F356" s="269">
        <f>F357+F358</f>
        <v>0</v>
      </c>
      <c r="G356" s="209">
        <f>G357+G358</f>
        <v>28.1</v>
      </c>
      <c r="H356" s="209">
        <f>H358+H357</f>
        <v>0</v>
      </c>
      <c r="I356" s="209">
        <f>I357+I358</f>
        <v>0</v>
      </c>
      <c r="J356" s="209">
        <f>J357+J358</f>
        <v>28.1</v>
      </c>
    </row>
    <row r="357" spans="1:10" s="31" customFormat="1" ht="93.75">
      <c r="A357" s="64" t="s">
        <v>256</v>
      </c>
      <c r="B357" s="19" t="s">
        <v>506</v>
      </c>
      <c r="C357" s="19" t="s">
        <v>601</v>
      </c>
      <c r="D357" s="21" t="s">
        <v>257</v>
      </c>
      <c r="E357" s="269">
        <v>10.4</v>
      </c>
      <c r="F357" s="269"/>
      <c r="G357" s="209">
        <v>16.8</v>
      </c>
      <c r="H357" s="209"/>
      <c r="I357" s="209"/>
      <c r="J357" s="209">
        <v>16.8</v>
      </c>
    </row>
    <row r="358" spans="1:11" s="31" customFormat="1" ht="37.5">
      <c r="A358" s="64" t="s">
        <v>260</v>
      </c>
      <c r="B358" s="19" t="s">
        <v>506</v>
      </c>
      <c r="C358" s="19" t="s">
        <v>942</v>
      </c>
      <c r="D358" s="19" t="s">
        <v>261</v>
      </c>
      <c r="E358" s="269">
        <v>16.4</v>
      </c>
      <c r="F358" s="269"/>
      <c r="G358" s="209">
        <v>11.3</v>
      </c>
      <c r="H358" s="209"/>
      <c r="I358" s="209"/>
      <c r="J358" s="209">
        <v>11.3</v>
      </c>
      <c r="K358" s="423"/>
    </row>
    <row r="359" spans="1:25" s="31" customFormat="1" ht="37.5">
      <c r="A359" s="18" t="s">
        <v>602</v>
      </c>
      <c r="B359" s="233" t="s">
        <v>603</v>
      </c>
      <c r="C359" s="163"/>
      <c r="D359" s="165"/>
      <c r="E359" s="276" t="e">
        <f>E360+E370+E377+E387+E396</f>
        <v>#REF!</v>
      </c>
      <c r="F359" s="276" t="e">
        <f>F360+F370+F377+F387+F396</f>
        <v>#REF!</v>
      </c>
      <c r="G359" s="219">
        <f>G360+G370+G377+G387+G396</f>
        <v>60335.44</v>
      </c>
      <c r="H359" s="219" t="e">
        <f>H360+H370+H387+H396+H377</f>
        <v>#REF!</v>
      </c>
      <c r="I359" s="219" t="e">
        <f>I360+I370+I377+I387+I396</f>
        <v>#REF!</v>
      </c>
      <c r="J359" s="219">
        <f>J360+J370+J387+J396+J377</f>
        <v>61887.41</v>
      </c>
      <c r="T359" s="421" t="e">
        <f>G363+G365+G367+G369+G373+#REF!+#REF!+G376+G380+G386+G390+G392+G399+G401+G411+G407</f>
        <v>#REF!</v>
      </c>
      <c r="U359" s="421" t="e">
        <f>J363+J365+J367+J369+J373+#REF!+#REF!+J376+J380+J386+J390+J392+J399+J401+J407+J411</f>
        <v>#REF!</v>
      </c>
      <c r="X359" s="421">
        <f>G363+G365+G367+G369+G373+G376+G380+G386+G390+G392+G395+G399+G401+G407+G411</f>
        <v>42022.890999999996</v>
      </c>
      <c r="Y359" s="421">
        <f>J363+J365+J367+J369+J373+J376+J380+J386+J390+J392+J395+J399+J401+J407+J411</f>
        <v>36165.361</v>
      </c>
    </row>
    <row r="360" spans="1:17" s="31" customFormat="1" ht="58.5">
      <c r="A360" s="24" t="s">
        <v>461</v>
      </c>
      <c r="B360" s="19">
        <v>992</v>
      </c>
      <c r="C360" s="21" t="s">
        <v>462</v>
      </c>
      <c r="D360" s="20"/>
      <c r="E360" s="427">
        <f>E361</f>
        <v>8013.5</v>
      </c>
      <c r="F360" s="427"/>
      <c r="G360" s="208">
        <f>G361</f>
        <v>3795.051</v>
      </c>
      <c r="H360" s="208">
        <f>H361</f>
        <v>0</v>
      </c>
      <c r="I360" s="208"/>
      <c r="J360" s="208">
        <f>J361</f>
        <v>3962.021</v>
      </c>
      <c r="P360" s="421" t="e">
        <f>J369+#REF!+J386+#REF!+J398+J400+J402+J404+#REF!+#REF!+J406+J408+J410+J412+G363</f>
        <v>#REF!</v>
      </c>
      <c r="Q360" s="421">
        <f>J363+J380+J390+J392</f>
        <v>30225.621</v>
      </c>
    </row>
    <row r="361" spans="1:10" s="31" customFormat="1" ht="75">
      <c r="A361" s="61" t="s">
        <v>463</v>
      </c>
      <c r="B361" s="19">
        <v>992</v>
      </c>
      <c r="C361" s="21" t="s">
        <v>464</v>
      </c>
      <c r="D361" s="20"/>
      <c r="E361" s="269">
        <f>E362+E364+E366</f>
        <v>8013.5</v>
      </c>
      <c r="F361" s="269"/>
      <c r="G361" s="209">
        <f>G362+G364+G366+G368</f>
        <v>3795.051</v>
      </c>
      <c r="H361" s="209">
        <f>H362+H364+H366</f>
        <v>0</v>
      </c>
      <c r="I361" s="209"/>
      <c r="J361" s="209">
        <f>J362+J364+J366+J368</f>
        <v>3962.021</v>
      </c>
    </row>
    <row r="362" spans="1:13" s="31" customFormat="1" ht="37.5">
      <c r="A362" s="22" t="s">
        <v>604</v>
      </c>
      <c r="B362" s="19" t="s">
        <v>603</v>
      </c>
      <c r="C362" s="21" t="s">
        <v>605</v>
      </c>
      <c r="D362" s="21"/>
      <c r="E362" s="269">
        <f>E363</f>
        <v>5000</v>
      </c>
      <c r="F362" s="269"/>
      <c r="G362" s="209">
        <f>G363</f>
        <v>37.951</v>
      </c>
      <c r="H362" s="209">
        <f>H363</f>
        <v>0</v>
      </c>
      <c r="I362" s="209"/>
      <c r="J362" s="209">
        <f>J363</f>
        <v>39.621</v>
      </c>
      <c r="L362" s="116" t="e">
        <f>G363+G365+G367+#REF!+G380+G386+G399+G401</f>
        <v>#REF!</v>
      </c>
      <c r="M362" s="116" t="e">
        <f>H363+H365+H367+#REF!+H380+H386+H399+H401</f>
        <v>#REF!</v>
      </c>
    </row>
    <row r="363" spans="1:10" s="31" customFormat="1" ht="18.75">
      <c r="A363" s="64" t="s">
        <v>606</v>
      </c>
      <c r="B363" s="19" t="s">
        <v>603</v>
      </c>
      <c r="C363" s="21" t="s">
        <v>605</v>
      </c>
      <c r="D363" s="21" t="s">
        <v>607</v>
      </c>
      <c r="E363" s="269">
        <v>5000</v>
      </c>
      <c r="F363" s="269"/>
      <c r="G363" s="209">
        <v>37.951</v>
      </c>
      <c r="H363" s="209"/>
      <c r="I363" s="209"/>
      <c r="J363" s="209">
        <v>39.621</v>
      </c>
    </row>
    <row r="364" spans="1:10" s="31" customFormat="1" ht="18.75">
      <c r="A364" s="22" t="s">
        <v>608</v>
      </c>
      <c r="B364" s="19" t="s">
        <v>603</v>
      </c>
      <c r="C364" s="21" t="s">
        <v>609</v>
      </c>
      <c r="D364" s="21"/>
      <c r="E364" s="269">
        <f>E365</f>
        <v>13.5</v>
      </c>
      <c r="F364" s="269"/>
      <c r="G364" s="209">
        <f>G365</f>
        <v>0</v>
      </c>
      <c r="H364" s="209">
        <f>H365</f>
        <v>0</v>
      </c>
      <c r="I364" s="209"/>
      <c r="J364" s="209">
        <f>J365</f>
        <v>0</v>
      </c>
    </row>
    <row r="365" spans="1:10" s="31" customFormat="1" ht="18.75">
      <c r="A365" s="64" t="s">
        <v>606</v>
      </c>
      <c r="B365" s="19" t="s">
        <v>603</v>
      </c>
      <c r="C365" s="21" t="s">
        <v>609</v>
      </c>
      <c r="D365" s="21" t="s">
        <v>607</v>
      </c>
      <c r="E365" s="269">
        <v>13.5</v>
      </c>
      <c r="F365" s="269"/>
      <c r="G365" s="209"/>
      <c r="H365" s="209"/>
      <c r="I365" s="209"/>
      <c r="J365" s="209"/>
    </row>
    <row r="366" spans="1:10" s="31" customFormat="1" ht="37.5">
      <c r="A366" s="64" t="s">
        <v>888</v>
      </c>
      <c r="B366" s="19" t="s">
        <v>603</v>
      </c>
      <c r="C366" s="21" t="s">
        <v>611</v>
      </c>
      <c r="D366" s="21"/>
      <c r="E366" s="269">
        <f>E367</f>
        <v>3000</v>
      </c>
      <c r="F366" s="269"/>
      <c r="G366" s="209">
        <f>G367</f>
        <v>0</v>
      </c>
      <c r="H366" s="209">
        <f>H367</f>
        <v>0</v>
      </c>
      <c r="I366" s="209"/>
      <c r="J366" s="209">
        <f>J367</f>
        <v>0</v>
      </c>
    </row>
    <row r="367" spans="1:10" s="31" customFormat="1" ht="18.75">
      <c r="A367" s="64" t="s">
        <v>606</v>
      </c>
      <c r="B367" s="19" t="s">
        <v>603</v>
      </c>
      <c r="C367" s="21" t="s">
        <v>611</v>
      </c>
      <c r="D367" s="21" t="s">
        <v>607</v>
      </c>
      <c r="E367" s="269">
        <v>3000</v>
      </c>
      <c r="F367" s="269"/>
      <c r="G367" s="209"/>
      <c r="H367" s="209"/>
      <c r="I367" s="209"/>
      <c r="J367" s="209"/>
    </row>
    <row r="368" spans="1:10" s="31" customFormat="1" ht="37.5">
      <c r="A368" s="114" t="s">
        <v>613</v>
      </c>
      <c r="B368" s="19" t="s">
        <v>603</v>
      </c>
      <c r="C368" s="21" t="s">
        <v>614</v>
      </c>
      <c r="D368" s="21"/>
      <c r="E368" s="269"/>
      <c r="F368" s="269"/>
      <c r="G368" s="209">
        <f>G369</f>
        <v>3757.1</v>
      </c>
      <c r="H368" s="209"/>
      <c r="I368" s="209"/>
      <c r="J368" s="209">
        <f>J369</f>
        <v>3922.4</v>
      </c>
    </row>
    <row r="369" spans="1:17" s="31" customFormat="1" ht="18.75">
      <c r="A369" s="114" t="s">
        <v>606</v>
      </c>
      <c r="B369" s="19" t="s">
        <v>603</v>
      </c>
      <c r="C369" s="21" t="s">
        <v>614</v>
      </c>
      <c r="D369" s="21" t="s">
        <v>607</v>
      </c>
      <c r="E369" s="269"/>
      <c r="F369" s="269"/>
      <c r="G369" s="209">
        <v>3757.1</v>
      </c>
      <c r="H369" s="209"/>
      <c r="I369" s="209"/>
      <c r="J369" s="209">
        <v>3922.4</v>
      </c>
      <c r="P369" s="421" t="e">
        <f>G369+G373+G380+G386+G390+G392+G399+G401+#REF!+G407+G411+G363+#REF!+#REF!+G376+G395+#REF!</f>
        <v>#REF!</v>
      </c>
      <c r="Q369" s="421" t="e">
        <f>J363+J369+J373+#REF!+#REF!+J376+J380+J386+J390+J392+J395+J399+J401+#REF!+J411+J407</f>
        <v>#REF!</v>
      </c>
    </row>
    <row r="370" spans="1:10" s="31" customFormat="1" ht="78">
      <c r="A370" s="24" t="s">
        <v>936</v>
      </c>
      <c r="B370" s="21" t="s">
        <v>603</v>
      </c>
      <c r="C370" s="21" t="s">
        <v>284</v>
      </c>
      <c r="D370" s="23"/>
      <c r="E370" s="291" t="e">
        <f aca="true" t="shared" si="11" ref="E370:J370">E371+E374</f>
        <v>#REF!</v>
      </c>
      <c r="F370" s="291" t="e">
        <f t="shared" si="11"/>
        <v>#REF!</v>
      </c>
      <c r="G370" s="292">
        <f t="shared" si="11"/>
        <v>6000</v>
      </c>
      <c r="H370" s="292" t="e">
        <f t="shared" si="11"/>
        <v>#REF!</v>
      </c>
      <c r="I370" s="292" t="e">
        <f t="shared" si="11"/>
        <v>#REF!</v>
      </c>
      <c r="J370" s="292">
        <f t="shared" si="11"/>
        <v>0</v>
      </c>
    </row>
    <row r="371" spans="1:10" s="31" customFormat="1" ht="56.25">
      <c r="A371" s="138" t="s">
        <v>285</v>
      </c>
      <c r="B371" s="26" t="s">
        <v>603</v>
      </c>
      <c r="C371" s="26" t="s">
        <v>286</v>
      </c>
      <c r="D371" s="16"/>
      <c r="E371" s="291" t="e">
        <f>E372+#REF!+#REF!</f>
        <v>#REF!</v>
      </c>
      <c r="F371" s="291" t="e">
        <f>F372+#REF!+#REF!</f>
        <v>#REF!</v>
      </c>
      <c r="G371" s="292">
        <f>G372</f>
        <v>6000</v>
      </c>
      <c r="H371" s="292" t="e">
        <f>H372+#REF!+#REF!</f>
        <v>#REF!</v>
      </c>
      <c r="I371" s="292" t="e">
        <f>I372+#REF!+#REF!</f>
        <v>#REF!</v>
      </c>
      <c r="J371" s="292">
        <f>J372</f>
        <v>0</v>
      </c>
    </row>
    <row r="372" spans="1:10" s="31" customFormat="1" ht="18.75">
      <c r="A372" s="64" t="s">
        <v>615</v>
      </c>
      <c r="B372" s="26" t="s">
        <v>603</v>
      </c>
      <c r="C372" s="26" t="s">
        <v>616</v>
      </c>
      <c r="D372" s="26" t="s">
        <v>353</v>
      </c>
      <c r="E372" s="291" t="e">
        <f>E373</f>
        <v>#REF!</v>
      </c>
      <c r="F372" s="291"/>
      <c r="G372" s="292">
        <f>G373</f>
        <v>6000</v>
      </c>
      <c r="H372" s="292" t="e">
        <f>H373</f>
        <v>#REF!</v>
      </c>
      <c r="I372" s="292"/>
      <c r="J372" s="292">
        <f>J373</f>
        <v>0</v>
      </c>
    </row>
    <row r="373" spans="1:10" s="31" customFormat="1" ht="18.75">
      <c r="A373" s="64" t="s">
        <v>606</v>
      </c>
      <c r="B373" s="26" t="s">
        <v>603</v>
      </c>
      <c r="C373" s="26" t="s">
        <v>616</v>
      </c>
      <c r="D373" s="26" t="s">
        <v>607</v>
      </c>
      <c r="E373" s="291" t="e">
        <f>#REF!+#REF!</f>
        <v>#REF!</v>
      </c>
      <c r="F373" s="291"/>
      <c r="G373" s="292">
        <v>6000</v>
      </c>
      <c r="H373" s="292" t="e">
        <f>#REF!+#REF!</f>
        <v>#REF!</v>
      </c>
      <c r="I373" s="292"/>
      <c r="J373" s="292"/>
    </row>
    <row r="374" spans="1:10" s="31" customFormat="1" ht="37.5">
      <c r="A374" s="138" t="s">
        <v>622</v>
      </c>
      <c r="B374" s="26" t="s">
        <v>603</v>
      </c>
      <c r="C374" s="26" t="s">
        <v>288</v>
      </c>
      <c r="D374" s="26"/>
      <c r="E374" s="291">
        <f>E375</f>
        <v>0</v>
      </c>
      <c r="F374" s="291"/>
      <c r="G374" s="292">
        <f>G375</f>
        <v>0</v>
      </c>
      <c r="H374" s="292">
        <f>H375</f>
        <v>0</v>
      </c>
      <c r="I374" s="292"/>
      <c r="J374" s="292">
        <f>J375</f>
        <v>0</v>
      </c>
    </row>
    <row r="375" spans="1:10" s="31" customFormat="1" ht="37.5">
      <c r="A375" s="64" t="s">
        <v>623</v>
      </c>
      <c r="B375" s="26" t="s">
        <v>603</v>
      </c>
      <c r="C375" s="26" t="s">
        <v>624</v>
      </c>
      <c r="D375" s="26"/>
      <c r="E375" s="291">
        <f>E376</f>
        <v>0</v>
      </c>
      <c r="F375" s="291"/>
      <c r="G375" s="292">
        <f>G376</f>
        <v>0</v>
      </c>
      <c r="H375" s="292">
        <f>H376</f>
        <v>0</v>
      </c>
      <c r="I375" s="292"/>
      <c r="J375" s="292">
        <f>J376</f>
        <v>0</v>
      </c>
    </row>
    <row r="376" spans="1:10" s="31" customFormat="1" ht="18.75">
      <c r="A376" s="64" t="s">
        <v>606</v>
      </c>
      <c r="B376" s="26" t="s">
        <v>603</v>
      </c>
      <c r="C376" s="26" t="s">
        <v>624</v>
      </c>
      <c r="D376" s="26" t="s">
        <v>607</v>
      </c>
      <c r="E376" s="291"/>
      <c r="F376" s="291"/>
      <c r="G376" s="292"/>
      <c r="H376" s="292"/>
      <c r="I376" s="292"/>
      <c r="J376" s="292"/>
    </row>
    <row r="377" spans="1:10" s="31" customFormat="1" ht="56.25">
      <c r="A377" s="18" t="s">
        <v>309</v>
      </c>
      <c r="B377" s="19" t="s">
        <v>603</v>
      </c>
      <c r="C377" s="21" t="s">
        <v>310</v>
      </c>
      <c r="D377" s="26"/>
      <c r="E377" s="269">
        <f>E378</f>
        <v>47831.97</v>
      </c>
      <c r="F377" s="269"/>
      <c r="G377" s="209">
        <f>G378</f>
        <v>39326.749</v>
      </c>
      <c r="H377" s="209">
        <f>H378</f>
        <v>0</v>
      </c>
      <c r="I377" s="209"/>
      <c r="J377" s="209">
        <f>J378</f>
        <v>39465.549</v>
      </c>
    </row>
    <row r="378" spans="1:10" s="31" customFormat="1" ht="39">
      <c r="A378" s="113" t="s">
        <v>634</v>
      </c>
      <c r="B378" s="26" t="s">
        <v>603</v>
      </c>
      <c r="C378" s="26" t="s">
        <v>635</v>
      </c>
      <c r="D378" s="26"/>
      <c r="E378" s="291">
        <f>E381+E385+E379</f>
        <v>47831.97</v>
      </c>
      <c r="F378" s="291"/>
      <c r="G378" s="292">
        <f>G381+G385+G379</f>
        <v>39326.749</v>
      </c>
      <c r="H378" s="292">
        <f>H385+H379+H381</f>
        <v>0</v>
      </c>
      <c r="I378" s="292"/>
      <c r="J378" s="292">
        <f>J385+J379+J381</f>
        <v>39465.549</v>
      </c>
    </row>
    <row r="379" spans="1:10" s="31" customFormat="1" ht="18.75">
      <c r="A379" s="64" t="s">
        <v>636</v>
      </c>
      <c r="B379" s="26" t="s">
        <v>603</v>
      </c>
      <c r="C379" s="26" t="s">
        <v>637</v>
      </c>
      <c r="D379" s="26" t="s">
        <v>353</v>
      </c>
      <c r="E379" s="313">
        <f>E380</f>
        <v>37650</v>
      </c>
      <c r="F379" s="313"/>
      <c r="G379" s="221">
        <f>G380</f>
        <v>28580</v>
      </c>
      <c r="H379" s="292">
        <f>H380</f>
        <v>0</v>
      </c>
      <c r="I379" s="292"/>
      <c r="J379" s="292">
        <f>J380</f>
        <v>28780</v>
      </c>
    </row>
    <row r="380" spans="1:10" s="31" customFormat="1" ht="18.75">
      <c r="A380" s="64" t="s">
        <v>606</v>
      </c>
      <c r="B380" s="26" t="s">
        <v>603</v>
      </c>
      <c r="C380" s="26" t="s">
        <v>637</v>
      </c>
      <c r="D380" s="26" t="s">
        <v>607</v>
      </c>
      <c r="E380" s="313">
        <v>37650</v>
      </c>
      <c r="F380" s="313"/>
      <c r="G380" s="221">
        <v>28580</v>
      </c>
      <c r="H380" s="292"/>
      <c r="I380" s="292"/>
      <c r="J380" s="292">
        <v>28780</v>
      </c>
    </row>
    <row r="381" spans="1:10" s="31" customFormat="1" ht="18.75">
      <c r="A381" s="64" t="s">
        <v>638</v>
      </c>
      <c r="B381" s="26" t="s">
        <v>603</v>
      </c>
      <c r="C381" s="26" t="s">
        <v>639</v>
      </c>
      <c r="D381" s="26" t="s">
        <v>353</v>
      </c>
      <c r="E381" s="313">
        <f>E382+E383+E384</f>
        <v>9528.77</v>
      </c>
      <c r="F381" s="313"/>
      <c r="G381" s="221">
        <f>G382+G383+G384</f>
        <v>10093.549</v>
      </c>
      <c r="H381" s="221">
        <f>H382+H383+H384</f>
        <v>0</v>
      </c>
      <c r="I381" s="221"/>
      <c r="J381" s="221">
        <f>J382+J383+J384</f>
        <v>10053.049</v>
      </c>
    </row>
    <row r="382" spans="1:10" s="31" customFormat="1" ht="93.75">
      <c r="A382" s="64" t="s">
        <v>256</v>
      </c>
      <c r="B382" s="26" t="s">
        <v>603</v>
      </c>
      <c r="C382" s="26" t="s">
        <v>639</v>
      </c>
      <c r="D382" s="26" t="s">
        <v>257</v>
      </c>
      <c r="E382" s="313">
        <v>8832.01</v>
      </c>
      <c r="F382" s="313"/>
      <c r="G382" s="221">
        <v>9518.349</v>
      </c>
      <c r="H382" s="292"/>
      <c r="I382" s="292"/>
      <c r="J382" s="292">
        <v>9518.349</v>
      </c>
    </row>
    <row r="383" spans="1:10" s="31" customFormat="1" ht="37.5">
      <c r="A383" s="64" t="s">
        <v>260</v>
      </c>
      <c r="B383" s="26" t="s">
        <v>603</v>
      </c>
      <c r="C383" s="26" t="s">
        <v>639</v>
      </c>
      <c r="D383" s="26" t="s">
        <v>261</v>
      </c>
      <c r="E383" s="313">
        <v>694.66</v>
      </c>
      <c r="F383" s="313"/>
      <c r="G383" s="221">
        <v>572.1</v>
      </c>
      <c r="H383" s="292"/>
      <c r="I383" s="292"/>
      <c r="J383" s="292">
        <v>531.6</v>
      </c>
    </row>
    <row r="384" spans="1:10" s="31" customFormat="1" ht="18.75">
      <c r="A384" s="64" t="s">
        <v>270</v>
      </c>
      <c r="B384" s="26" t="s">
        <v>603</v>
      </c>
      <c r="C384" s="26" t="s">
        <v>639</v>
      </c>
      <c r="D384" s="26" t="s">
        <v>271</v>
      </c>
      <c r="E384" s="291">
        <v>2.1</v>
      </c>
      <c r="F384" s="291"/>
      <c r="G384" s="292">
        <v>3.1</v>
      </c>
      <c r="H384" s="292"/>
      <c r="I384" s="292"/>
      <c r="J384" s="292">
        <v>3.1</v>
      </c>
    </row>
    <row r="385" spans="1:10" s="31" customFormat="1" ht="56.25">
      <c r="A385" s="64" t="s">
        <v>640</v>
      </c>
      <c r="B385" s="26" t="s">
        <v>603</v>
      </c>
      <c r="C385" s="26" t="s">
        <v>641</v>
      </c>
      <c r="D385" s="26"/>
      <c r="E385" s="291">
        <f>E386</f>
        <v>653.2</v>
      </c>
      <c r="F385" s="291"/>
      <c r="G385" s="292">
        <f>G386</f>
        <v>653.2</v>
      </c>
      <c r="H385" s="292">
        <f>H386</f>
        <v>0</v>
      </c>
      <c r="I385" s="292"/>
      <c r="J385" s="292">
        <f>J386</f>
        <v>632.5</v>
      </c>
    </row>
    <row r="386" spans="1:10" s="31" customFormat="1" ht="18.75">
      <c r="A386" s="64" t="s">
        <v>606</v>
      </c>
      <c r="B386" s="26" t="s">
        <v>603</v>
      </c>
      <c r="C386" s="26" t="s">
        <v>641</v>
      </c>
      <c r="D386" s="26" t="s">
        <v>607</v>
      </c>
      <c r="E386" s="313">
        <v>653.2</v>
      </c>
      <c r="F386" s="313"/>
      <c r="G386" s="221">
        <v>653.2</v>
      </c>
      <c r="H386" s="292"/>
      <c r="I386" s="292"/>
      <c r="J386" s="292">
        <v>632.5</v>
      </c>
    </row>
    <row r="387" spans="1:10" s="31" customFormat="1" ht="56.25">
      <c r="A387" s="63" t="s">
        <v>913</v>
      </c>
      <c r="B387" s="26" t="s">
        <v>603</v>
      </c>
      <c r="C387" s="26" t="s">
        <v>331</v>
      </c>
      <c r="D387" s="26"/>
      <c r="E387" s="291" t="e">
        <f>E393+E388</f>
        <v>#REF!</v>
      </c>
      <c r="F387" s="291" t="e">
        <f>F388+F393</f>
        <v>#REF!</v>
      </c>
      <c r="G387" s="292">
        <f>G393+G388</f>
        <v>1556</v>
      </c>
      <c r="H387" s="292" t="e">
        <f>H393+H388</f>
        <v>#REF!</v>
      </c>
      <c r="I387" s="292" t="e">
        <f>I388+I393</f>
        <v>#REF!</v>
      </c>
      <c r="J387" s="292">
        <f>J393+J388</f>
        <v>1406</v>
      </c>
    </row>
    <row r="388" spans="1:10" s="31" customFormat="1" ht="39">
      <c r="A388" s="113" t="s">
        <v>726</v>
      </c>
      <c r="B388" s="26" t="s">
        <v>603</v>
      </c>
      <c r="C388" s="26" t="s">
        <v>643</v>
      </c>
      <c r="D388" s="26"/>
      <c r="E388" s="291" t="e">
        <f>E389+#REF!</f>
        <v>#REF!</v>
      </c>
      <c r="F388" s="291"/>
      <c r="G388" s="292">
        <f>G389+G391</f>
        <v>1556</v>
      </c>
      <c r="H388" s="292" t="e">
        <f>H389+#REF!</f>
        <v>#REF!</v>
      </c>
      <c r="I388" s="292"/>
      <c r="J388" s="292">
        <f>J389+J391</f>
        <v>1406</v>
      </c>
    </row>
    <row r="389" spans="1:10" s="31" customFormat="1" ht="37.5">
      <c r="A389" s="27" t="s">
        <v>823</v>
      </c>
      <c r="B389" s="19" t="s">
        <v>603</v>
      </c>
      <c r="C389" s="19" t="s">
        <v>824</v>
      </c>
      <c r="D389" s="19"/>
      <c r="E389" s="291">
        <f>E390</f>
        <v>0</v>
      </c>
      <c r="F389" s="291"/>
      <c r="G389" s="292">
        <f>G390</f>
        <v>856</v>
      </c>
      <c r="H389" s="292">
        <f>H390</f>
        <v>0</v>
      </c>
      <c r="I389" s="292"/>
      <c r="J389" s="292">
        <f>J390</f>
        <v>856</v>
      </c>
    </row>
    <row r="390" spans="1:10" s="31" customFormat="1" ht="18.75">
      <c r="A390" s="114" t="s">
        <v>606</v>
      </c>
      <c r="B390" s="19" t="s">
        <v>603</v>
      </c>
      <c r="C390" s="19" t="s">
        <v>824</v>
      </c>
      <c r="D390" s="19" t="s">
        <v>607</v>
      </c>
      <c r="E390" s="291"/>
      <c r="F390" s="291"/>
      <c r="G390" s="292">
        <v>856</v>
      </c>
      <c r="H390" s="292"/>
      <c r="I390" s="292"/>
      <c r="J390" s="292">
        <v>856</v>
      </c>
    </row>
    <row r="391" spans="1:10" s="31" customFormat="1" ht="37.5">
      <c r="A391" s="27" t="s">
        <v>825</v>
      </c>
      <c r="B391" s="19" t="s">
        <v>603</v>
      </c>
      <c r="C391" s="19" t="s">
        <v>826</v>
      </c>
      <c r="D391" s="19"/>
      <c r="E391" s="291"/>
      <c r="F391" s="291"/>
      <c r="G391" s="292">
        <f>G392</f>
        <v>700</v>
      </c>
      <c r="H391" s="292"/>
      <c r="I391" s="292"/>
      <c r="J391" s="292">
        <f>J392</f>
        <v>550</v>
      </c>
    </row>
    <row r="392" spans="1:10" s="31" customFormat="1" ht="18.75">
      <c r="A392" s="114" t="s">
        <v>606</v>
      </c>
      <c r="B392" s="19" t="s">
        <v>603</v>
      </c>
      <c r="C392" s="19" t="s">
        <v>827</v>
      </c>
      <c r="D392" s="19" t="s">
        <v>607</v>
      </c>
      <c r="E392" s="291"/>
      <c r="F392" s="291"/>
      <c r="G392" s="292">
        <v>700</v>
      </c>
      <c r="H392" s="292"/>
      <c r="I392" s="292"/>
      <c r="J392" s="292">
        <v>550</v>
      </c>
    </row>
    <row r="393" spans="1:10" s="31" customFormat="1" ht="39">
      <c r="A393" s="113" t="s">
        <v>648</v>
      </c>
      <c r="B393" s="26" t="s">
        <v>603</v>
      </c>
      <c r="C393" s="26" t="s">
        <v>649</v>
      </c>
      <c r="D393" s="26"/>
      <c r="E393" s="291" t="e">
        <f>E394+#REF!</f>
        <v>#REF!</v>
      </c>
      <c r="F393" s="291" t="e">
        <f>F394+#REF!</f>
        <v>#REF!</v>
      </c>
      <c r="G393" s="292">
        <f>G394</f>
        <v>0</v>
      </c>
      <c r="H393" s="292" t="e">
        <f>H394</f>
        <v>#REF!</v>
      </c>
      <c r="I393" s="292" t="e">
        <f>I394+#REF!</f>
        <v>#REF!</v>
      </c>
      <c r="J393" s="292">
        <f>J394</f>
        <v>0</v>
      </c>
    </row>
    <row r="394" spans="1:10" s="31" customFormat="1" ht="18.75">
      <c r="A394" s="64" t="s">
        <v>650</v>
      </c>
      <c r="B394" s="26" t="s">
        <v>603</v>
      </c>
      <c r="C394" s="26" t="s">
        <v>651</v>
      </c>
      <c r="D394" s="26"/>
      <c r="E394" s="291">
        <f>E395</f>
        <v>2400</v>
      </c>
      <c r="F394" s="291">
        <f>F395</f>
        <v>-2400</v>
      </c>
      <c r="G394" s="292">
        <f>E394+F394</f>
        <v>0</v>
      </c>
      <c r="H394" s="292" t="e">
        <f>H395+#REF!</f>
        <v>#REF!</v>
      </c>
      <c r="I394" s="292"/>
      <c r="J394" s="292">
        <f>J395</f>
        <v>0</v>
      </c>
    </row>
    <row r="395" spans="1:10" s="31" customFormat="1" ht="18.75">
      <c r="A395" s="64" t="s">
        <v>606</v>
      </c>
      <c r="B395" s="26" t="s">
        <v>603</v>
      </c>
      <c r="C395" s="26" t="s">
        <v>651</v>
      </c>
      <c r="D395" s="26" t="s">
        <v>607</v>
      </c>
      <c r="E395" s="291">
        <v>2400</v>
      </c>
      <c r="F395" s="428">
        <v>-2400</v>
      </c>
      <c r="G395" s="292">
        <f>E395+F395</f>
        <v>0</v>
      </c>
      <c r="H395" s="292"/>
      <c r="I395" s="292"/>
      <c r="J395" s="292"/>
    </row>
    <row r="396" spans="1:10" s="31" customFormat="1" ht="18.75">
      <c r="A396" s="64" t="s">
        <v>252</v>
      </c>
      <c r="B396" s="26" t="s">
        <v>603</v>
      </c>
      <c r="C396" s="26" t="s">
        <v>352</v>
      </c>
      <c r="D396" s="26" t="s">
        <v>353</v>
      </c>
      <c r="E396" s="313">
        <f>E397</f>
        <v>16426.9</v>
      </c>
      <c r="F396" s="313"/>
      <c r="G396" s="221">
        <f>G397</f>
        <v>9657.64</v>
      </c>
      <c r="H396" s="221">
        <f>H397</f>
        <v>0</v>
      </c>
      <c r="I396" s="221"/>
      <c r="J396" s="221">
        <f>J397</f>
        <v>17053.84</v>
      </c>
    </row>
    <row r="397" spans="1:10" s="31" customFormat="1" ht="18.75">
      <c r="A397" s="64" t="s">
        <v>354</v>
      </c>
      <c r="B397" s="26" t="s">
        <v>603</v>
      </c>
      <c r="C397" s="26" t="s">
        <v>253</v>
      </c>
      <c r="D397" s="26"/>
      <c r="E397" s="313">
        <f>E398+E400+E402+E404+E414</f>
        <v>16426.9</v>
      </c>
      <c r="F397" s="313"/>
      <c r="G397" s="221">
        <f>G398+G400+G402+G404+G414++G406+G408+G410+G412</f>
        <v>9657.64</v>
      </c>
      <c r="H397" s="221">
        <f>H398+H400+H402+H404+H414</f>
        <v>0</v>
      </c>
      <c r="I397" s="221"/>
      <c r="J397" s="221">
        <f>J398+J400+J402+J404+J414+J406+J408+J410+J412</f>
        <v>17053.84</v>
      </c>
    </row>
    <row r="398" spans="1:10" s="31" customFormat="1" ht="56.25">
      <c r="A398" s="64" t="s">
        <v>658</v>
      </c>
      <c r="B398" s="26" t="s">
        <v>603</v>
      </c>
      <c r="C398" s="26" t="s">
        <v>659</v>
      </c>
      <c r="D398" s="26" t="s">
        <v>353</v>
      </c>
      <c r="E398" s="313">
        <f>E399</f>
        <v>1135.4</v>
      </c>
      <c r="F398" s="313"/>
      <c r="G398" s="221">
        <f>G399</f>
        <v>1173.4</v>
      </c>
      <c r="H398" s="221">
        <f>H399</f>
        <v>0</v>
      </c>
      <c r="I398" s="221"/>
      <c r="J398" s="221">
        <f>J399</f>
        <v>1119.6</v>
      </c>
    </row>
    <row r="399" spans="1:10" s="31" customFormat="1" ht="18.75">
      <c r="A399" s="64" t="s">
        <v>606</v>
      </c>
      <c r="B399" s="26" t="s">
        <v>603</v>
      </c>
      <c r="C399" s="26" t="s">
        <v>659</v>
      </c>
      <c r="D399" s="26" t="s">
        <v>607</v>
      </c>
      <c r="E399" s="313">
        <v>1135.4</v>
      </c>
      <c r="F399" s="313"/>
      <c r="G399" s="221">
        <v>1173.4</v>
      </c>
      <c r="H399" s="221"/>
      <c r="I399" s="221"/>
      <c r="J399" s="221">
        <v>1119.6</v>
      </c>
    </row>
    <row r="400" spans="1:10" s="31" customFormat="1" ht="75">
      <c r="A400" s="64" t="s">
        <v>660</v>
      </c>
      <c r="B400" s="26" t="s">
        <v>603</v>
      </c>
      <c r="C400" s="26" t="s">
        <v>661</v>
      </c>
      <c r="D400" s="26" t="s">
        <v>353</v>
      </c>
      <c r="E400" s="313">
        <f>E401</f>
        <v>82</v>
      </c>
      <c r="F400" s="313"/>
      <c r="G400" s="221">
        <f>G401</f>
        <v>84.4</v>
      </c>
      <c r="H400" s="221">
        <f>H401</f>
        <v>0</v>
      </c>
      <c r="I400" s="221"/>
      <c r="J400" s="221">
        <f>J401</f>
        <v>84.4</v>
      </c>
    </row>
    <row r="401" spans="1:10" s="31" customFormat="1" ht="18.75">
      <c r="A401" s="64" t="s">
        <v>606</v>
      </c>
      <c r="B401" s="26" t="s">
        <v>603</v>
      </c>
      <c r="C401" s="26" t="s">
        <v>661</v>
      </c>
      <c r="D401" s="26" t="s">
        <v>607</v>
      </c>
      <c r="E401" s="313">
        <v>82</v>
      </c>
      <c r="F401" s="313"/>
      <c r="G401" s="221">
        <v>84.4</v>
      </c>
      <c r="H401" s="221"/>
      <c r="I401" s="221"/>
      <c r="J401" s="221">
        <v>84.4</v>
      </c>
    </row>
    <row r="402" spans="1:10" s="31" customFormat="1" ht="150">
      <c r="A402" s="109" t="s">
        <v>729</v>
      </c>
      <c r="B402" s="26" t="s">
        <v>603</v>
      </c>
      <c r="C402" s="26" t="s">
        <v>663</v>
      </c>
      <c r="D402" s="26"/>
      <c r="E402" s="313">
        <f>E403</f>
        <v>4.5</v>
      </c>
      <c r="F402" s="313"/>
      <c r="G402" s="221">
        <f>G403</f>
        <v>4.5</v>
      </c>
      <c r="H402" s="221">
        <f>H403</f>
        <v>0</v>
      </c>
      <c r="I402" s="221"/>
      <c r="J402" s="221">
        <f>J403</f>
        <v>4.5</v>
      </c>
    </row>
    <row r="403" spans="1:10" s="31" customFormat="1" ht="37.5">
      <c r="A403" s="64" t="s">
        <v>260</v>
      </c>
      <c r="B403" s="26" t="s">
        <v>603</v>
      </c>
      <c r="C403" s="26" t="s">
        <v>663</v>
      </c>
      <c r="D403" s="26" t="s">
        <v>261</v>
      </c>
      <c r="E403" s="313">
        <v>4.5</v>
      </c>
      <c r="F403" s="313"/>
      <c r="G403" s="221">
        <v>4.5</v>
      </c>
      <c r="H403" s="221"/>
      <c r="I403" s="221"/>
      <c r="J403" s="221">
        <v>4.5</v>
      </c>
    </row>
    <row r="404" spans="1:10" s="31" customFormat="1" ht="262.5">
      <c r="A404" s="109" t="s">
        <v>916</v>
      </c>
      <c r="B404" s="26" t="s">
        <v>603</v>
      </c>
      <c r="C404" s="26" t="s">
        <v>665</v>
      </c>
      <c r="D404" s="26"/>
      <c r="E404" s="313">
        <f>E405</f>
        <v>5</v>
      </c>
      <c r="F404" s="313"/>
      <c r="G404" s="221">
        <f>G405</f>
        <v>4.5</v>
      </c>
      <c r="H404" s="221">
        <f>H405</f>
        <v>0</v>
      </c>
      <c r="I404" s="221"/>
      <c r="J404" s="221">
        <f>J405</f>
        <v>4.5</v>
      </c>
    </row>
    <row r="405" spans="1:10" s="31" customFormat="1" ht="37.5">
      <c r="A405" s="64" t="s">
        <v>260</v>
      </c>
      <c r="B405" s="26" t="s">
        <v>603</v>
      </c>
      <c r="C405" s="26" t="s">
        <v>665</v>
      </c>
      <c r="D405" s="26" t="s">
        <v>261</v>
      </c>
      <c r="E405" s="313">
        <v>5</v>
      </c>
      <c r="F405" s="313"/>
      <c r="G405" s="221">
        <v>4.5</v>
      </c>
      <c r="H405" s="221"/>
      <c r="I405" s="221"/>
      <c r="J405" s="221">
        <v>4.5</v>
      </c>
    </row>
    <row r="406" spans="1:10" s="31" customFormat="1" ht="168.75">
      <c r="A406" s="114" t="s">
        <v>867</v>
      </c>
      <c r="B406" s="25">
        <v>992</v>
      </c>
      <c r="C406" s="25" t="s">
        <v>668</v>
      </c>
      <c r="D406" s="33"/>
      <c r="E406" s="313"/>
      <c r="F406" s="313"/>
      <c r="G406" s="210">
        <f>G407</f>
        <v>120.56</v>
      </c>
      <c r="H406" s="210"/>
      <c r="I406" s="210"/>
      <c r="J406" s="210">
        <f>J407</f>
        <v>120.56</v>
      </c>
    </row>
    <row r="407" spans="1:10" s="31" customFormat="1" ht="18.75">
      <c r="A407" s="114" t="s">
        <v>606</v>
      </c>
      <c r="B407" s="25">
        <v>992</v>
      </c>
      <c r="C407" s="25" t="s">
        <v>668</v>
      </c>
      <c r="D407" s="33">
        <v>500</v>
      </c>
      <c r="E407" s="313"/>
      <c r="F407" s="313"/>
      <c r="G407" s="210">
        <v>120.56</v>
      </c>
      <c r="H407" s="210"/>
      <c r="I407" s="210"/>
      <c r="J407" s="210">
        <v>120.56</v>
      </c>
    </row>
    <row r="408" spans="1:10" s="31" customFormat="1" ht="95.25" customHeight="1">
      <c r="A408" s="237" t="s">
        <v>850</v>
      </c>
      <c r="B408" s="19" t="s">
        <v>603</v>
      </c>
      <c r="C408" s="19" t="s">
        <v>363</v>
      </c>
      <c r="D408" s="19"/>
      <c r="E408" s="313"/>
      <c r="F408" s="313"/>
      <c r="G408" s="210">
        <f>G409</f>
        <v>5</v>
      </c>
      <c r="H408" s="210"/>
      <c r="I408" s="210"/>
      <c r="J408" s="210">
        <f>J409</f>
        <v>5</v>
      </c>
    </row>
    <row r="409" spans="1:10" s="31" customFormat="1" ht="37.5">
      <c r="A409" s="114" t="s">
        <v>260</v>
      </c>
      <c r="B409" s="19" t="s">
        <v>603</v>
      </c>
      <c r="C409" s="19" t="s">
        <v>363</v>
      </c>
      <c r="D409" s="19" t="s">
        <v>261</v>
      </c>
      <c r="E409" s="313"/>
      <c r="F409" s="313"/>
      <c r="G409" s="210">
        <v>5</v>
      </c>
      <c r="H409" s="210"/>
      <c r="I409" s="210"/>
      <c r="J409" s="210">
        <v>5</v>
      </c>
    </row>
    <row r="410" spans="1:10" s="31" customFormat="1" ht="168.75">
      <c r="A410" s="114" t="s">
        <v>669</v>
      </c>
      <c r="B410" s="19" t="s">
        <v>603</v>
      </c>
      <c r="C410" s="19" t="s">
        <v>365</v>
      </c>
      <c r="D410" s="117"/>
      <c r="E410" s="313"/>
      <c r="F410" s="313"/>
      <c r="G410" s="210">
        <f>G411</f>
        <v>60.28</v>
      </c>
      <c r="H410" s="210"/>
      <c r="I410" s="210"/>
      <c r="J410" s="210">
        <f>J411</f>
        <v>60.28</v>
      </c>
    </row>
    <row r="411" spans="1:10" s="31" customFormat="1" ht="18.75">
      <c r="A411" s="114" t="s">
        <v>606</v>
      </c>
      <c r="B411" s="25">
        <v>992</v>
      </c>
      <c r="C411" s="25" t="s">
        <v>365</v>
      </c>
      <c r="D411" s="33">
        <v>500</v>
      </c>
      <c r="E411" s="313"/>
      <c r="F411" s="313"/>
      <c r="G411" s="210">
        <v>60.28</v>
      </c>
      <c r="H411" s="210"/>
      <c r="I411" s="210"/>
      <c r="J411" s="210">
        <v>60.28</v>
      </c>
    </row>
    <row r="412" spans="1:10" s="31" customFormat="1" ht="206.25">
      <c r="A412" s="114" t="s">
        <v>366</v>
      </c>
      <c r="B412" s="19" t="s">
        <v>603</v>
      </c>
      <c r="C412" s="19" t="s">
        <v>367</v>
      </c>
      <c r="D412" s="19" t="s">
        <v>353</v>
      </c>
      <c r="E412" s="313"/>
      <c r="F412" s="313"/>
      <c r="G412" s="210">
        <f>G413</f>
        <v>5</v>
      </c>
      <c r="H412" s="210"/>
      <c r="I412" s="210"/>
      <c r="J412" s="210">
        <f>J413</f>
        <v>5</v>
      </c>
    </row>
    <row r="413" spans="1:10" s="31" customFormat="1" ht="37.5">
      <c r="A413" s="114" t="s">
        <v>260</v>
      </c>
      <c r="B413" s="19" t="s">
        <v>603</v>
      </c>
      <c r="C413" s="19" t="s">
        <v>367</v>
      </c>
      <c r="D413" s="19" t="s">
        <v>261</v>
      </c>
      <c r="E413" s="313"/>
      <c r="F413" s="313"/>
      <c r="G413" s="210">
        <v>5</v>
      </c>
      <c r="H413" s="210"/>
      <c r="I413" s="210"/>
      <c r="J413" s="210">
        <v>5</v>
      </c>
    </row>
    <row r="414" spans="1:10" s="31" customFormat="1" ht="18.75">
      <c r="A414" s="64" t="s">
        <v>920</v>
      </c>
      <c r="B414" s="26" t="s">
        <v>603</v>
      </c>
      <c r="C414" s="26" t="s">
        <v>921</v>
      </c>
      <c r="D414" s="26" t="s">
        <v>353</v>
      </c>
      <c r="E414" s="291">
        <v>15200</v>
      </c>
      <c r="F414" s="291"/>
      <c r="G414" s="292">
        <v>8200</v>
      </c>
      <c r="H414" s="292"/>
      <c r="I414" s="292"/>
      <c r="J414" s="292">
        <v>15650</v>
      </c>
    </row>
    <row r="415" spans="1:10" s="31" customFormat="1" ht="18.75">
      <c r="A415" s="429"/>
      <c r="B415" s="20"/>
      <c r="C415" s="20"/>
      <c r="D415" s="20"/>
      <c r="E415" s="20"/>
      <c r="F415" s="20"/>
      <c r="G415" s="425"/>
      <c r="H415" s="425"/>
      <c r="I415" s="425"/>
      <c r="J415" s="425"/>
    </row>
    <row r="416" spans="1:10" s="31" customFormat="1" ht="18.75">
      <c r="A416" s="429"/>
      <c r="B416" s="20"/>
      <c r="C416" s="20"/>
      <c r="D416" s="20"/>
      <c r="E416" s="20"/>
      <c r="F416" s="20"/>
      <c r="G416" s="425"/>
      <c r="H416" s="425"/>
      <c r="I416" s="425"/>
      <c r="J416" s="425"/>
    </row>
    <row r="417" spans="1:10" s="31" customFormat="1" ht="18.75">
      <c r="A417" s="429"/>
      <c r="B417" s="20"/>
      <c r="C417" s="20"/>
      <c r="D417" s="20"/>
      <c r="E417" s="20"/>
      <c r="F417" s="20"/>
      <c r="G417" s="425"/>
      <c r="H417" s="425"/>
      <c r="I417" s="425"/>
      <c r="J417" s="425"/>
    </row>
    <row r="418" spans="1:10" s="31" customFormat="1" ht="18.75">
      <c r="A418" s="429"/>
      <c r="B418" s="20"/>
      <c r="C418" s="20"/>
      <c r="D418" s="20"/>
      <c r="E418" s="20"/>
      <c r="F418" s="20"/>
      <c r="G418" s="425"/>
      <c r="H418" s="425"/>
      <c r="I418" s="425"/>
      <c r="J418" s="425"/>
    </row>
    <row r="419" spans="1:10" s="31" customFormat="1" ht="18.75">
      <c r="A419" s="429"/>
      <c r="B419" s="20"/>
      <c r="C419" s="20"/>
      <c r="D419" s="20"/>
      <c r="E419" s="20"/>
      <c r="F419" s="20"/>
      <c r="G419" s="425"/>
      <c r="H419" s="425"/>
      <c r="I419" s="425"/>
      <c r="J419" s="425"/>
    </row>
    <row r="420" spans="1:10" s="31" customFormat="1" ht="18.75">
      <c r="A420" s="429"/>
      <c r="B420" s="20"/>
      <c r="C420" s="20"/>
      <c r="D420" s="20"/>
      <c r="E420" s="20"/>
      <c r="F420" s="20"/>
      <c r="G420" s="425"/>
      <c r="H420" s="425"/>
      <c r="I420" s="425"/>
      <c r="J420" s="425"/>
    </row>
    <row r="421" spans="1:10" s="31" customFormat="1" ht="18.75">
      <c r="A421" s="429"/>
      <c r="B421" s="20"/>
      <c r="C421" s="20"/>
      <c r="D421" s="20"/>
      <c r="E421" s="20"/>
      <c r="F421" s="20"/>
      <c r="G421" s="425"/>
      <c r="H421" s="425"/>
      <c r="I421" s="425"/>
      <c r="J421" s="425"/>
    </row>
    <row r="422" spans="1:10" s="31" customFormat="1" ht="18.75">
      <c r="A422" s="429"/>
      <c r="B422" s="20"/>
      <c r="C422" s="20"/>
      <c r="D422" s="20"/>
      <c r="E422" s="20"/>
      <c r="F422" s="20"/>
      <c r="G422" s="425"/>
      <c r="H422" s="425"/>
      <c r="I422" s="425"/>
      <c r="J422" s="425"/>
    </row>
    <row r="423" spans="1:10" s="31" customFormat="1" ht="18.75">
      <c r="A423" s="429"/>
      <c r="B423" s="20"/>
      <c r="C423" s="20"/>
      <c r="D423" s="20"/>
      <c r="E423" s="20"/>
      <c r="F423" s="20"/>
      <c r="G423" s="425"/>
      <c r="H423" s="425"/>
      <c r="I423" s="425"/>
      <c r="J423" s="425"/>
    </row>
    <row r="424" spans="1:10" s="31" customFormat="1" ht="18.75">
      <c r="A424" s="429"/>
      <c r="B424" s="20"/>
      <c r="C424" s="20"/>
      <c r="D424" s="20"/>
      <c r="E424" s="20"/>
      <c r="F424" s="20"/>
      <c r="G424" s="425"/>
      <c r="H424" s="425"/>
      <c r="I424" s="425"/>
      <c r="J424" s="425"/>
    </row>
    <row r="425" spans="1:10" s="31" customFormat="1" ht="18.75">
      <c r="A425" s="429"/>
      <c r="B425" s="20"/>
      <c r="C425" s="20"/>
      <c r="D425" s="20"/>
      <c r="E425" s="20"/>
      <c r="F425" s="20"/>
      <c r="G425" s="425"/>
      <c r="H425" s="425"/>
      <c r="I425" s="425"/>
      <c r="J425" s="425"/>
    </row>
    <row r="426" spans="1:10" s="31" customFormat="1" ht="18.75">
      <c r="A426" s="429"/>
      <c r="B426" s="20"/>
      <c r="C426" s="20"/>
      <c r="D426" s="20"/>
      <c r="E426" s="20"/>
      <c r="F426" s="20"/>
      <c r="G426" s="425"/>
      <c r="H426" s="425"/>
      <c r="I426" s="425"/>
      <c r="J426" s="425"/>
    </row>
    <row r="427" spans="1:10" s="31" customFormat="1" ht="18.75">
      <c r="A427" s="429"/>
      <c r="B427" s="20"/>
      <c r="C427" s="20"/>
      <c r="D427" s="20"/>
      <c r="E427" s="20"/>
      <c r="F427" s="20"/>
      <c r="G427" s="425"/>
      <c r="H427" s="425"/>
      <c r="I427" s="425"/>
      <c r="J427" s="425"/>
    </row>
    <row r="428" spans="1:10" s="31" customFormat="1" ht="18.75">
      <c r="A428" s="429"/>
      <c r="B428" s="20"/>
      <c r="C428" s="20"/>
      <c r="D428" s="20"/>
      <c r="E428" s="20"/>
      <c r="F428" s="20"/>
      <c r="G428" s="425"/>
      <c r="H428" s="425"/>
      <c r="I428" s="425"/>
      <c r="J428" s="425"/>
    </row>
    <row r="429" spans="1:10" s="31" customFormat="1" ht="18.75">
      <c r="A429" s="429"/>
      <c r="B429" s="20"/>
      <c r="C429" s="20"/>
      <c r="D429" s="20"/>
      <c r="E429" s="20"/>
      <c r="F429" s="20"/>
      <c r="G429" s="425"/>
      <c r="H429" s="425"/>
      <c r="I429" s="425"/>
      <c r="J429" s="425"/>
    </row>
    <row r="430" spans="1:10" s="31" customFormat="1" ht="18.75">
      <c r="A430" s="429"/>
      <c r="B430" s="20"/>
      <c r="C430" s="20"/>
      <c r="D430" s="20"/>
      <c r="E430" s="20"/>
      <c r="F430" s="20"/>
      <c r="G430" s="425"/>
      <c r="H430" s="425"/>
      <c r="I430" s="425"/>
      <c r="J430" s="425"/>
    </row>
    <row r="431" spans="1:10" s="31" customFormat="1" ht="18.75">
      <c r="A431" s="429"/>
      <c r="B431" s="20"/>
      <c r="C431" s="20"/>
      <c r="D431" s="20"/>
      <c r="E431" s="20"/>
      <c r="F431" s="20"/>
      <c r="G431" s="425"/>
      <c r="H431" s="425"/>
      <c r="I431" s="425"/>
      <c r="J431" s="425"/>
    </row>
    <row r="432" spans="1:10" s="31" customFormat="1" ht="18.75">
      <c r="A432" s="429"/>
      <c r="B432" s="20"/>
      <c r="C432" s="20"/>
      <c r="D432" s="20"/>
      <c r="E432" s="20"/>
      <c r="F432" s="20"/>
      <c r="G432" s="425"/>
      <c r="H432" s="425"/>
      <c r="I432" s="425"/>
      <c r="J432" s="425"/>
    </row>
    <row r="433" spans="1:10" s="31" customFormat="1" ht="18.75">
      <c r="A433" s="429"/>
      <c r="B433" s="20"/>
      <c r="C433" s="20"/>
      <c r="D433" s="20"/>
      <c r="E433" s="20"/>
      <c r="F433" s="20"/>
      <c r="G433" s="425"/>
      <c r="H433" s="425"/>
      <c r="I433" s="425"/>
      <c r="J433" s="425"/>
    </row>
    <row r="434" spans="1:10" s="31" customFormat="1" ht="18.75">
      <c r="A434" s="429"/>
      <c r="B434" s="20"/>
      <c r="C434" s="20"/>
      <c r="D434" s="20"/>
      <c r="E434" s="20"/>
      <c r="F434" s="20"/>
      <c r="G434" s="425"/>
      <c r="H434" s="425"/>
      <c r="I434" s="425"/>
      <c r="J434" s="425"/>
    </row>
    <row r="435" spans="1:10" s="31" customFormat="1" ht="18.75">
      <c r="A435" s="429"/>
      <c r="B435" s="20"/>
      <c r="C435" s="20"/>
      <c r="D435" s="20"/>
      <c r="E435" s="20"/>
      <c r="F435" s="20"/>
      <c r="G435" s="425"/>
      <c r="H435" s="425"/>
      <c r="I435" s="425"/>
      <c r="J435" s="425"/>
    </row>
    <row r="436" spans="1:10" s="31" customFormat="1" ht="18.75">
      <c r="A436" s="429"/>
      <c r="B436" s="20"/>
      <c r="C436" s="20"/>
      <c r="D436" s="20"/>
      <c r="E436" s="20"/>
      <c r="F436" s="20"/>
      <c r="G436" s="425"/>
      <c r="H436" s="425"/>
      <c r="I436" s="425"/>
      <c r="J436" s="425"/>
    </row>
    <row r="437" spans="1:10" s="31" customFormat="1" ht="18.75">
      <c r="A437" s="429"/>
      <c r="B437" s="20"/>
      <c r="C437" s="20"/>
      <c r="D437" s="20"/>
      <c r="E437" s="20"/>
      <c r="F437" s="20"/>
      <c r="G437" s="425"/>
      <c r="H437" s="425"/>
      <c r="I437" s="425"/>
      <c r="J437" s="425"/>
    </row>
    <row r="438" spans="1:10" s="31" customFormat="1" ht="18.75">
      <c r="A438" s="429"/>
      <c r="B438" s="20"/>
      <c r="C438" s="20"/>
      <c r="D438" s="20"/>
      <c r="E438" s="20"/>
      <c r="F438" s="20"/>
      <c r="G438" s="425"/>
      <c r="H438" s="425"/>
      <c r="I438" s="425"/>
      <c r="J438" s="425"/>
    </row>
    <row r="439" spans="1:10" s="31" customFormat="1" ht="18.75">
      <c r="A439" s="429"/>
      <c r="B439" s="20"/>
      <c r="C439" s="20"/>
      <c r="D439" s="20"/>
      <c r="E439" s="20"/>
      <c r="F439" s="20"/>
      <c r="G439" s="425"/>
      <c r="H439" s="425"/>
      <c r="I439" s="425"/>
      <c r="J439" s="425"/>
    </row>
    <row r="440" spans="1:10" s="31" customFormat="1" ht="18.75">
      <c r="A440" s="429"/>
      <c r="B440" s="20"/>
      <c r="C440" s="20"/>
      <c r="D440" s="20"/>
      <c r="E440" s="20"/>
      <c r="F440" s="20"/>
      <c r="G440" s="425"/>
      <c r="H440" s="425"/>
      <c r="I440" s="425"/>
      <c r="J440" s="425"/>
    </row>
    <row r="441" spans="1:10" s="31" customFormat="1" ht="18.75">
      <c r="A441" s="429"/>
      <c r="B441" s="20"/>
      <c r="C441" s="20"/>
      <c r="D441" s="20"/>
      <c r="E441" s="20"/>
      <c r="F441" s="20"/>
      <c r="G441" s="425"/>
      <c r="H441" s="425"/>
      <c r="I441" s="425"/>
      <c r="J441" s="425"/>
    </row>
    <row r="442" spans="1:10" s="31" customFormat="1" ht="18.75">
      <c r="A442" s="429"/>
      <c r="B442" s="20"/>
      <c r="C442" s="20"/>
      <c r="D442" s="20"/>
      <c r="E442" s="20"/>
      <c r="F442" s="20"/>
      <c r="G442" s="425"/>
      <c r="H442" s="425"/>
      <c r="I442" s="425"/>
      <c r="J442" s="425"/>
    </row>
    <row r="443" spans="1:10" s="31" customFormat="1" ht="18.75">
      <c r="A443" s="429"/>
      <c r="B443" s="20"/>
      <c r="C443" s="20"/>
      <c r="D443" s="20"/>
      <c r="E443" s="20"/>
      <c r="F443" s="20"/>
      <c r="G443" s="425"/>
      <c r="H443" s="425"/>
      <c r="I443" s="425"/>
      <c r="J443" s="425"/>
    </row>
    <row r="444" spans="1:10" s="31" customFormat="1" ht="18.75">
      <c r="A444" s="429"/>
      <c r="B444" s="20"/>
      <c r="C444" s="20"/>
      <c r="D444" s="20"/>
      <c r="E444" s="20"/>
      <c r="F444" s="20"/>
      <c r="G444" s="425"/>
      <c r="H444" s="425"/>
      <c r="I444" s="425"/>
      <c r="J444" s="425"/>
    </row>
    <row r="445" spans="1:10" s="31" customFormat="1" ht="18.75">
      <c r="A445" s="429"/>
      <c r="B445" s="20"/>
      <c r="C445" s="20"/>
      <c r="D445" s="20"/>
      <c r="E445" s="20"/>
      <c r="F445" s="20"/>
      <c r="G445" s="425"/>
      <c r="H445" s="425"/>
      <c r="I445" s="425"/>
      <c r="J445" s="425"/>
    </row>
    <row r="446" spans="1:10" s="31" customFormat="1" ht="18.75">
      <c r="A446" s="429"/>
      <c r="B446" s="20"/>
      <c r="C446" s="20"/>
      <c r="D446" s="20"/>
      <c r="E446" s="20"/>
      <c r="F446" s="20"/>
      <c r="G446" s="425"/>
      <c r="H446" s="425"/>
      <c r="I446" s="425"/>
      <c r="J446" s="425"/>
    </row>
    <row r="447" spans="1:10" s="31" customFormat="1" ht="18.75">
      <c r="A447" s="429"/>
      <c r="B447" s="20"/>
      <c r="C447" s="20"/>
      <c r="D447" s="20"/>
      <c r="E447" s="20"/>
      <c r="F447" s="20"/>
      <c r="G447" s="425"/>
      <c r="H447" s="425"/>
      <c r="I447" s="425"/>
      <c r="J447" s="425"/>
    </row>
    <row r="448" spans="1:10" s="31" customFormat="1" ht="18.75">
      <c r="A448" s="429"/>
      <c r="B448" s="20"/>
      <c r="C448" s="20"/>
      <c r="D448" s="20"/>
      <c r="E448" s="20"/>
      <c r="F448" s="20"/>
      <c r="G448" s="425"/>
      <c r="H448" s="425"/>
      <c r="I448" s="425"/>
      <c r="J448" s="425"/>
    </row>
    <row r="449" spans="1:10" s="31" customFormat="1" ht="18.75">
      <c r="A449" s="429"/>
      <c r="B449" s="20"/>
      <c r="C449" s="20"/>
      <c r="D449" s="20"/>
      <c r="E449" s="20"/>
      <c r="F449" s="20"/>
      <c r="G449" s="425"/>
      <c r="H449" s="425"/>
      <c r="I449" s="425"/>
      <c r="J449" s="425"/>
    </row>
    <row r="450" spans="1:10" s="31" customFormat="1" ht="18.75">
      <c r="A450" s="429"/>
      <c r="B450" s="20"/>
      <c r="C450" s="20"/>
      <c r="D450" s="20"/>
      <c r="E450" s="20"/>
      <c r="F450" s="20"/>
      <c r="G450" s="425"/>
      <c r="H450" s="425"/>
      <c r="I450" s="425"/>
      <c r="J450" s="425"/>
    </row>
    <row r="451" spans="1:10" s="31" customFormat="1" ht="18.75">
      <c r="A451" s="429"/>
      <c r="B451" s="20"/>
      <c r="C451" s="20"/>
      <c r="D451" s="20"/>
      <c r="E451" s="20"/>
      <c r="F451" s="20"/>
      <c r="G451" s="425"/>
      <c r="H451" s="425"/>
      <c r="I451" s="425"/>
      <c r="J451" s="425"/>
    </row>
    <row r="452" spans="1:10" s="31" customFormat="1" ht="18.75">
      <c r="A452" s="429"/>
      <c r="B452" s="20"/>
      <c r="C452" s="20"/>
      <c r="D452" s="20"/>
      <c r="E452" s="20"/>
      <c r="F452" s="20"/>
      <c r="G452" s="425"/>
      <c r="H452" s="425"/>
      <c r="I452" s="425"/>
      <c r="J452" s="425"/>
    </row>
    <row r="453" spans="1:10" s="31" customFormat="1" ht="18.75">
      <c r="A453" s="429"/>
      <c r="B453" s="20"/>
      <c r="C453" s="20"/>
      <c r="D453" s="20"/>
      <c r="E453" s="20"/>
      <c r="F453" s="20"/>
      <c r="G453" s="425"/>
      <c r="H453" s="425"/>
      <c r="I453" s="425"/>
      <c r="J453" s="425"/>
    </row>
    <row r="454" spans="1:10" s="31" customFormat="1" ht="18.75">
      <c r="A454" s="429"/>
      <c r="B454" s="20"/>
      <c r="C454" s="20"/>
      <c r="D454" s="20"/>
      <c r="E454" s="20"/>
      <c r="F454" s="20"/>
      <c r="G454" s="425"/>
      <c r="H454" s="425"/>
      <c r="I454" s="425"/>
      <c r="J454" s="425"/>
    </row>
    <row r="455" spans="1:10" s="31" customFormat="1" ht="18.75">
      <c r="A455" s="429"/>
      <c r="B455" s="20"/>
      <c r="C455" s="20"/>
      <c r="D455" s="20"/>
      <c r="E455" s="20"/>
      <c r="F455" s="20"/>
      <c r="G455" s="425"/>
      <c r="H455" s="425"/>
      <c r="I455" s="425"/>
      <c r="J455" s="425"/>
    </row>
    <row r="456" spans="1:10" s="31" customFormat="1" ht="18.75">
      <c r="A456" s="429"/>
      <c r="B456" s="20"/>
      <c r="C456" s="20"/>
      <c r="D456" s="20"/>
      <c r="E456" s="20"/>
      <c r="F456" s="20"/>
      <c r="G456" s="425"/>
      <c r="H456" s="425"/>
      <c r="I456" s="425"/>
      <c r="J456" s="425"/>
    </row>
    <row r="457" spans="1:10" s="31" customFormat="1" ht="18.75">
      <c r="A457" s="429"/>
      <c r="B457" s="20"/>
      <c r="C457" s="20"/>
      <c r="D457" s="20"/>
      <c r="E457" s="20"/>
      <c r="F457" s="20"/>
      <c r="G457" s="425"/>
      <c r="H457" s="425"/>
      <c r="I457" s="425"/>
      <c r="J457" s="425"/>
    </row>
    <row r="458" spans="1:10" s="31" customFormat="1" ht="18.75">
      <c r="A458" s="429"/>
      <c r="B458" s="20"/>
      <c r="C458" s="20"/>
      <c r="D458" s="20"/>
      <c r="E458" s="20"/>
      <c r="F458" s="20"/>
      <c r="G458" s="425"/>
      <c r="H458" s="425"/>
      <c r="I458" s="425"/>
      <c r="J458" s="425"/>
    </row>
    <row r="459" spans="1:10" s="31" customFormat="1" ht="18.75">
      <c r="A459" s="429"/>
      <c r="B459" s="20"/>
      <c r="C459" s="20"/>
      <c r="D459" s="20"/>
      <c r="E459" s="20"/>
      <c r="F459" s="20"/>
      <c r="G459" s="425"/>
      <c r="H459" s="425"/>
      <c r="I459" s="425"/>
      <c r="J459" s="425"/>
    </row>
    <row r="460" spans="1:10" s="31" customFormat="1" ht="18.75">
      <c r="A460" s="429"/>
      <c r="B460" s="20"/>
      <c r="C460" s="20"/>
      <c r="D460" s="20"/>
      <c r="E460" s="20"/>
      <c r="F460" s="20"/>
      <c r="G460" s="425"/>
      <c r="H460" s="425"/>
      <c r="I460" s="425"/>
      <c r="J460" s="425"/>
    </row>
    <row r="461" spans="1:10" s="31" customFormat="1" ht="18.75">
      <c r="A461" s="429"/>
      <c r="B461" s="20"/>
      <c r="C461" s="20"/>
      <c r="D461" s="20"/>
      <c r="E461" s="20"/>
      <c r="F461" s="20"/>
      <c r="G461" s="425"/>
      <c r="H461" s="425"/>
      <c r="I461" s="425"/>
      <c r="J461" s="425"/>
    </row>
    <row r="462" spans="1:10" s="31" customFormat="1" ht="18.75">
      <c r="A462" s="429"/>
      <c r="B462" s="20"/>
      <c r="C462" s="20"/>
      <c r="D462" s="20"/>
      <c r="E462" s="20"/>
      <c r="F462" s="20"/>
      <c r="G462" s="425"/>
      <c r="H462" s="425"/>
      <c r="I462" s="425"/>
      <c r="J462" s="425"/>
    </row>
    <row r="463" spans="1:10" s="31" customFormat="1" ht="18.75">
      <c r="A463" s="429"/>
      <c r="B463" s="20"/>
      <c r="C463" s="20"/>
      <c r="D463" s="20"/>
      <c r="E463" s="20"/>
      <c r="F463" s="20"/>
      <c r="G463" s="425"/>
      <c r="H463" s="425"/>
      <c r="I463" s="425"/>
      <c r="J463" s="425"/>
    </row>
    <row r="464" spans="1:10" s="31" customFormat="1" ht="18.75">
      <c r="A464" s="429"/>
      <c r="B464" s="20"/>
      <c r="C464" s="20"/>
      <c r="D464" s="20"/>
      <c r="E464" s="20"/>
      <c r="F464" s="20"/>
      <c r="G464" s="425"/>
      <c r="H464" s="425"/>
      <c r="I464" s="425"/>
      <c r="J464" s="425"/>
    </row>
    <row r="465" spans="1:10" s="31" customFormat="1" ht="18.75">
      <c r="A465" s="429"/>
      <c r="B465" s="20"/>
      <c r="C465" s="20"/>
      <c r="D465" s="20"/>
      <c r="E465" s="20"/>
      <c r="F465" s="20"/>
      <c r="G465" s="425"/>
      <c r="H465" s="425"/>
      <c r="I465" s="425"/>
      <c r="J465" s="425"/>
    </row>
    <row r="466" spans="1:10" s="31" customFormat="1" ht="18.75">
      <c r="A466" s="429"/>
      <c r="B466" s="20"/>
      <c r="C466" s="20"/>
      <c r="D466" s="20"/>
      <c r="E466" s="20"/>
      <c r="F466" s="20"/>
      <c r="G466" s="425"/>
      <c r="H466" s="425"/>
      <c r="I466" s="425"/>
      <c r="J466" s="425"/>
    </row>
    <row r="467" spans="1:10" ht="18.75">
      <c r="A467" s="93"/>
      <c r="B467" s="430"/>
      <c r="C467" s="430"/>
      <c r="D467" s="430"/>
      <c r="E467" s="430"/>
      <c r="F467" s="430"/>
      <c r="G467" s="431"/>
      <c r="H467" s="431"/>
      <c r="I467" s="431"/>
      <c r="J467" s="431"/>
    </row>
    <row r="468" spans="1:10" ht="18.75">
      <c r="A468" s="93"/>
      <c r="B468" s="430"/>
      <c r="C468" s="430"/>
      <c r="D468" s="430"/>
      <c r="E468" s="430"/>
      <c r="F468" s="430"/>
      <c r="G468" s="431"/>
      <c r="H468" s="431"/>
      <c r="I468" s="431"/>
      <c r="J468" s="431"/>
    </row>
    <row r="469" spans="1:10" ht="18.75">
      <c r="A469" s="93"/>
      <c r="B469" s="430"/>
      <c r="C469" s="430"/>
      <c r="D469" s="430"/>
      <c r="E469" s="430"/>
      <c r="F469" s="430"/>
      <c r="G469" s="431"/>
      <c r="H469" s="431"/>
      <c r="I469" s="431"/>
      <c r="J469" s="431"/>
    </row>
    <row r="470" spans="1:10" ht="18.75">
      <c r="A470" s="93"/>
      <c r="B470" s="430"/>
      <c r="C470" s="430"/>
      <c r="D470" s="430"/>
      <c r="E470" s="430"/>
      <c r="F470" s="430"/>
      <c r="G470" s="431"/>
      <c r="H470" s="431"/>
      <c r="I470" s="431"/>
      <c r="J470" s="431"/>
    </row>
    <row r="471" spans="1:10" ht="18.75">
      <c r="A471" s="93"/>
      <c r="B471" s="430"/>
      <c r="C471" s="430"/>
      <c r="D471" s="430"/>
      <c r="E471" s="430"/>
      <c r="F471" s="430"/>
      <c r="G471" s="431"/>
      <c r="H471" s="431"/>
      <c r="I471" s="431"/>
      <c r="J471" s="431"/>
    </row>
    <row r="472" spans="1:10" ht="18.75">
      <c r="A472" s="93"/>
      <c r="B472" s="430"/>
      <c r="C472" s="430"/>
      <c r="D472" s="430"/>
      <c r="E472" s="430"/>
      <c r="F472" s="430"/>
      <c r="G472" s="431"/>
      <c r="H472" s="431"/>
      <c r="I472" s="431"/>
      <c r="J472" s="431"/>
    </row>
    <row r="473" spans="1:10" ht="18.75">
      <c r="A473" s="93"/>
      <c r="B473" s="93"/>
      <c r="C473" s="430"/>
      <c r="D473" s="430"/>
      <c r="E473" s="430"/>
      <c r="F473" s="430"/>
      <c r="G473" s="431"/>
      <c r="H473" s="431"/>
      <c r="I473" s="431"/>
      <c r="J473" s="431"/>
    </row>
    <row r="474" spans="1:10" ht="18.75">
      <c r="A474" s="93"/>
      <c r="B474" s="93"/>
      <c r="C474" s="430"/>
      <c r="D474" s="430"/>
      <c r="E474" s="430"/>
      <c r="F474" s="430"/>
      <c r="G474" s="431"/>
      <c r="H474" s="431"/>
      <c r="I474" s="431"/>
      <c r="J474" s="431"/>
    </row>
    <row r="475" spans="1:10" ht="18.75">
      <c r="A475" s="93"/>
      <c r="B475" s="93"/>
      <c r="C475" s="430"/>
      <c r="D475" s="430"/>
      <c r="E475" s="430"/>
      <c r="F475" s="430"/>
      <c r="G475" s="431"/>
      <c r="H475" s="431"/>
      <c r="I475" s="431"/>
      <c r="J475" s="431"/>
    </row>
    <row r="476" spans="1:10" ht="18.75">
      <c r="A476" s="93"/>
      <c r="B476" s="93"/>
      <c r="C476" s="430"/>
      <c r="D476" s="430"/>
      <c r="E476" s="430"/>
      <c r="F476" s="430"/>
      <c r="G476" s="431"/>
      <c r="H476" s="431"/>
      <c r="I476" s="431"/>
      <c r="J476" s="431"/>
    </row>
    <row r="477" spans="1:10" ht="18.75">
      <c r="A477" s="93"/>
      <c r="B477" s="93"/>
      <c r="C477" s="430"/>
      <c r="D477" s="430"/>
      <c r="E477" s="430"/>
      <c r="F477" s="430"/>
      <c r="G477" s="431"/>
      <c r="H477" s="431"/>
      <c r="I477" s="431"/>
      <c r="J477" s="431"/>
    </row>
    <row r="478" spans="1:10" ht="18.75">
      <c r="A478" s="93"/>
      <c r="B478" s="93"/>
      <c r="C478" s="430"/>
      <c r="D478" s="430"/>
      <c r="E478" s="430"/>
      <c r="F478" s="430"/>
      <c r="G478" s="431"/>
      <c r="H478" s="431"/>
      <c r="I478" s="431"/>
      <c r="J478" s="431"/>
    </row>
    <row r="479" spans="1:10" ht="18.75">
      <c r="A479" s="93"/>
      <c r="B479" s="93"/>
      <c r="C479" s="430"/>
      <c r="D479" s="430"/>
      <c r="E479" s="430"/>
      <c r="F479" s="430"/>
      <c r="G479" s="431"/>
      <c r="H479" s="431"/>
      <c r="I479" s="431"/>
      <c r="J479" s="431"/>
    </row>
    <row r="480" spans="1:10" ht="18.75">
      <c r="A480" s="93"/>
      <c r="B480" s="93"/>
      <c r="C480" s="430"/>
      <c r="D480" s="430"/>
      <c r="E480" s="430"/>
      <c r="F480" s="430"/>
      <c r="G480" s="431"/>
      <c r="H480" s="431"/>
      <c r="I480" s="431"/>
      <c r="J480" s="431"/>
    </row>
    <row r="481" spans="1:10" ht="18.75">
      <c r="A481" s="93"/>
      <c r="B481" s="93"/>
      <c r="C481" s="430"/>
      <c r="D481" s="430"/>
      <c r="E481" s="430"/>
      <c r="F481" s="430"/>
      <c r="G481" s="431"/>
      <c r="H481" s="431"/>
      <c r="I481" s="431"/>
      <c r="J481" s="431"/>
    </row>
    <row r="482" spans="1:10" ht="18.75">
      <c r="A482" s="93"/>
      <c r="B482" s="93"/>
      <c r="C482" s="430"/>
      <c r="D482" s="430"/>
      <c r="E482" s="430"/>
      <c r="F482" s="430"/>
      <c r="G482" s="431"/>
      <c r="H482" s="431"/>
      <c r="I482" s="431"/>
      <c r="J482" s="431"/>
    </row>
    <row r="483" spans="1:10" ht="18.75">
      <c r="A483" s="93"/>
      <c r="B483" s="93"/>
      <c r="C483" s="430"/>
      <c r="D483" s="430"/>
      <c r="E483" s="430"/>
      <c r="F483" s="430"/>
      <c r="G483" s="431"/>
      <c r="H483" s="431"/>
      <c r="I483" s="431"/>
      <c r="J483" s="431"/>
    </row>
    <row r="484" spans="1:10" ht="18.75">
      <c r="A484" s="93"/>
      <c r="B484" s="93"/>
      <c r="C484" s="430"/>
      <c r="D484" s="430"/>
      <c r="E484" s="430"/>
      <c r="F484" s="430"/>
      <c r="G484" s="431"/>
      <c r="H484" s="431"/>
      <c r="I484" s="431"/>
      <c r="J484" s="431"/>
    </row>
    <row r="485" spans="1:10" ht="18.75">
      <c r="A485" s="93"/>
      <c r="B485" s="93"/>
      <c r="C485" s="430"/>
      <c r="D485" s="430"/>
      <c r="E485" s="430"/>
      <c r="F485" s="430"/>
      <c r="G485" s="431"/>
      <c r="H485" s="431"/>
      <c r="I485" s="431"/>
      <c r="J485" s="431"/>
    </row>
    <row r="486" spans="1:10" ht="18.75">
      <c r="A486" s="93"/>
      <c r="B486" s="93"/>
      <c r="C486" s="430"/>
      <c r="D486" s="430"/>
      <c r="E486" s="430"/>
      <c r="F486" s="430"/>
      <c r="G486" s="431"/>
      <c r="H486" s="431"/>
      <c r="I486" s="431"/>
      <c r="J486" s="431"/>
    </row>
    <row r="487" spans="1:10" ht="18.75">
      <c r="A487" s="93"/>
      <c r="B487" s="93"/>
      <c r="C487" s="430"/>
      <c r="D487" s="430"/>
      <c r="E487" s="430"/>
      <c r="F487" s="430"/>
      <c r="G487" s="431"/>
      <c r="H487" s="431"/>
      <c r="I487" s="431"/>
      <c r="J487" s="431"/>
    </row>
    <row r="488" spans="1:10" ht="18.75">
      <c r="A488" s="93"/>
      <c r="B488" s="93"/>
      <c r="C488" s="430"/>
      <c r="D488" s="430"/>
      <c r="E488" s="430"/>
      <c r="F488" s="430"/>
      <c r="G488" s="431"/>
      <c r="H488" s="431"/>
      <c r="I488" s="431"/>
      <c r="J488" s="431"/>
    </row>
    <row r="489" spans="1:10" ht="18.75">
      <c r="A489" s="93"/>
      <c r="B489" s="93"/>
      <c r="C489" s="430"/>
      <c r="D489" s="430"/>
      <c r="E489" s="430"/>
      <c r="F489" s="430"/>
      <c r="G489" s="431"/>
      <c r="H489" s="431"/>
      <c r="I489" s="431"/>
      <c r="J489" s="431"/>
    </row>
    <row r="490" spans="1:10" ht="18.75">
      <c r="A490" s="93"/>
      <c r="B490" s="93"/>
      <c r="C490" s="430"/>
      <c r="D490" s="430"/>
      <c r="E490" s="430"/>
      <c r="F490" s="430"/>
      <c r="G490" s="431"/>
      <c r="H490" s="431"/>
      <c r="I490" s="431"/>
      <c r="J490" s="431"/>
    </row>
    <row r="491" spans="1:10" ht="18.75">
      <c r="A491" s="93"/>
      <c r="B491" s="93"/>
      <c r="C491" s="430"/>
      <c r="D491" s="430"/>
      <c r="E491" s="430"/>
      <c r="F491" s="430"/>
      <c r="G491" s="431"/>
      <c r="H491" s="431"/>
      <c r="I491" s="431"/>
      <c r="J491" s="431"/>
    </row>
    <row r="492" spans="1:10" ht="18.75">
      <c r="A492" s="93"/>
      <c r="B492" s="93"/>
      <c r="C492" s="430"/>
      <c r="D492" s="430"/>
      <c r="E492" s="430"/>
      <c r="F492" s="430"/>
      <c r="G492" s="431"/>
      <c r="H492" s="431"/>
      <c r="I492" s="431"/>
      <c r="J492" s="431"/>
    </row>
    <row r="493" spans="1:10" ht="18.75">
      <c r="A493" s="93"/>
      <c r="B493" s="93"/>
      <c r="C493" s="430"/>
      <c r="D493" s="430"/>
      <c r="E493" s="430"/>
      <c r="F493" s="430"/>
      <c r="G493" s="431"/>
      <c r="H493" s="431"/>
      <c r="I493" s="431"/>
      <c r="J493" s="431"/>
    </row>
    <row r="494" spans="1:10" ht="18.75">
      <c r="A494" s="93"/>
      <c r="B494" s="93"/>
      <c r="C494" s="430"/>
      <c r="D494" s="430"/>
      <c r="E494" s="430"/>
      <c r="F494" s="430"/>
      <c r="G494" s="431"/>
      <c r="H494" s="431"/>
      <c r="I494" s="431"/>
      <c r="J494" s="431"/>
    </row>
    <row r="495" spans="1:10" ht="18.75">
      <c r="A495" s="93"/>
      <c r="B495" s="93"/>
      <c r="C495" s="430"/>
      <c r="D495" s="430"/>
      <c r="E495" s="430"/>
      <c r="F495" s="430"/>
      <c r="G495" s="431"/>
      <c r="H495" s="431"/>
      <c r="I495" s="431"/>
      <c r="J495" s="431"/>
    </row>
    <row r="496" spans="1:10" ht="18.75">
      <c r="A496" s="93"/>
      <c r="B496" s="93"/>
      <c r="C496" s="430"/>
      <c r="D496" s="430"/>
      <c r="E496" s="430"/>
      <c r="F496" s="430"/>
      <c r="G496" s="431"/>
      <c r="H496" s="431"/>
      <c r="I496" s="431"/>
      <c r="J496" s="431"/>
    </row>
    <row r="497" spans="1:10" ht="18.75">
      <c r="A497" s="93"/>
      <c r="B497" s="93"/>
      <c r="C497" s="430"/>
      <c r="D497" s="430"/>
      <c r="E497" s="430"/>
      <c r="F497" s="430"/>
      <c r="G497" s="431"/>
      <c r="H497" s="431"/>
      <c r="I497" s="431"/>
      <c r="J497" s="431"/>
    </row>
    <row r="498" spans="1:10" ht="18.75">
      <c r="A498" s="93"/>
      <c r="B498" s="93"/>
      <c r="C498" s="430"/>
      <c r="D498" s="430"/>
      <c r="E498" s="430"/>
      <c r="F498" s="430"/>
      <c r="G498" s="431"/>
      <c r="H498" s="431"/>
      <c r="I498" s="431"/>
      <c r="J498" s="431"/>
    </row>
    <row r="499" spans="1:10" ht="18.75">
      <c r="A499" s="93"/>
      <c r="B499" s="93"/>
      <c r="C499" s="430"/>
      <c r="D499" s="430"/>
      <c r="E499" s="430"/>
      <c r="F499" s="430"/>
      <c r="G499" s="431"/>
      <c r="H499" s="431"/>
      <c r="I499" s="431"/>
      <c r="J499" s="431"/>
    </row>
    <row r="500" spans="1:10" ht="18.75">
      <c r="A500" s="93"/>
      <c r="B500" s="93"/>
      <c r="C500" s="430"/>
      <c r="D500" s="430"/>
      <c r="E500" s="430"/>
      <c r="F500" s="430"/>
      <c r="G500" s="431"/>
      <c r="H500" s="431"/>
      <c r="I500" s="431"/>
      <c r="J500" s="431"/>
    </row>
    <row r="501" spans="1:10" ht="18.75">
      <c r="A501" s="93"/>
      <c r="B501" s="93"/>
      <c r="C501" s="430"/>
      <c r="D501" s="430"/>
      <c r="E501" s="430"/>
      <c r="F501" s="430"/>
      <c r="G501" s="431"/>
      <c r="H501" s="431"/>
      <c r="I501" s="431"/>
      <c r="J501" s="431"/>
    </row>
    <row r="502" spans="1:10" ht="18.75">
      <c r="A502" s="93"/>
      <c r="B502" s="93"/>
      <c r="C502" s="430"/>
      <c r="D502" s="430"/>
      <c r="E502" s="430"/>
      <c r="F502" s="430"/>
      <c r="G502" s="431"/>
      <c r="H502" s="431"/>
      <c r="I502" s="431"/>
      <c r="J502" s="431"/>
    </row>
    <row r="503" spans="1:10" ht="18.75">
      <c r="A503" s="93"/>
      <c r="B503" s="93"/>
      <c r="C503" s="430"/>
      <c r="D503" s="430"/>
      <c r="E503" s="430"/>
      <c r="F503" s="430"/>
      <c r="G503" s="431"/>
      <c r="H503" s="431"/>
      <c r="I503" s="431"/>
      <c r="J503" s="431"/>
    </row>
    <row r="504" spans="1:10" ht="18.75">
      <c r="A504" s="93"/>
      <c r="B504" s="93"/>
      <c r="C504" s="430"/>
      <c r="D504" s="430"/>
      <c r="E504" s="430"/>
      <c r="F504" s="430"/>
      <c r="G504" s="431"/>
      <c r="H504" s="431"/>
      <c r="I504" s="431"/>
      <c r="J504" s="431"/>
    </row>
    <row r="505" spans="1:10" ht="18.75">
      <c r="A505" s="93"/>
      <c r="B505" s="93"/>
      <c r="C505" s="430"/>
      <c r="D505" s="430"/>
      <c r="E505" s="430"/>
      <c r="F505" s="430"/>
      <c r="G505" s="431"/>
      <c r="H505" s="431"/>
      <c r="I505" s="431"/>
      <c r="J505" s="431"/>
    </row>
    <row r="506" spans="1:10" ht="18.75">
      <c r="A506" s="93"/>
      <c r="B506" s="93"/>
      <c r="C506" s="430"/>
      <c r="D506" s="430"/>
      <c r="E506" s="430"/>
      <c r="F506" s="430"/>
      <c r="G506" s="431"/>
      <c r="H506" s="431"/>
      <c r="I506" s="431"/>
      <c r="J506" s="431"/>
    </row>
    <row r="507" spans="1:10" ht="18.75">
      <c r="A507" s="93"/>
      <c r="B507" s="93"/>
      <c r="C507" s="430"/>
      <c r="D507" s="430"/>
      <c r="E507" s="430"/>
      <c r="F507" s="430"/>
      <c r="G507" s="431"/>
      <c r="H507" s="431"/>
      <c r="I507" s="431"/>
      <c r="J507" s="431"/>
    </row>
    <row r="508" spans="1:10" ht="18.75">
      <c r="A508" s="93"/>
      <c r="B508" s="93"/>
      <c r="C508" s="430"/>
      <c r="D508" s="430"/>
      <c r="E508" s="430"/>
      <c r="F508" s="430"/>
      <c r="G508" s="431"/>
      <c r="H508" s="431"/>
      <c r="I508" s="431"/>
      <c r="J508" s="431"/>
    </row>
    <row r="509" spans="1:10" ht="18.75">
      <c r="A509" s="93"/>
      <c r="B509" s="93"/>
      <c r="C509" s="430"/>
      <c r="D509" s="430"/>
      <c r="E509" s="430"/>
      <c r="F509" s="430"/>
      <c r="G509" s="431"/>
      <c r="H509" s="431"/>
      <c r="I509" s="431"/>
      <c r="J509" s="431"/>
    </row>
    <row r="510" spans="1:10" ht="18.75">
      <c r="A510" s="93"/>
      <c r="B510" s="93"/>
      <c r="C510" s="430"/>
      <c r="D510" s="430"/>
      <c r="E510" s="430"/>
      <c r="F510" s="430"/>
      <c r="G510" s="431"/>
      <c r="H510" s="431"/>
      <c r="I510" s="431"/>
      <c r="J510" s="431"/>
    </row>
    <row r="511" spans="1:10" ht="18.75">
      <c r="A511" s="93"/>
      <c r="B511" s="93"/>
      <c r="C511" s="430"/>
      <c r="D511" s="430"/>
      <c r="E511" s="430"/>
      <c r="F511" s="430"/>
      <c r="G511" s="431"/>
      <c r="H511" s="431"/>
      <c r="I511" s="431"/>
      <c r="J511" s="431"/>
    </row>
    <row r="512" spans="1:10" ht="18.75">
      <c r="A512" s="93"/>
      <c r="B512" s="93"/>
      <c r="C512" s="430"/>
      <c r="D512" s="430"/>
      <c r="E512" s="430"/>
      <c r="F512" s="430"/>
      <c r="G512" s="431"/>
      <c r="H512" s="431"/>
      <c r="I512" s="431"/>
      <c r="J512" s="431"/>
    </row>
    <row r="513" spans="1:10" ht="18.75">
      <c r="A513" s="93"/>
      <c r="B513" s="93"/>
      <c r="C513" s="430"/>
      <c r="D513" s="430"/>
      <c r="E513" s="430"/>
      <c r="F513" s="430"/>
      <c r="G513" s="431"/>
      <c r="H513" s="431"/>
      <c r="I513" s="431"/>
      <c r="J513" s="431"/>
    </row>
    <row r="514" spans="1:10" ht="18.75">
      <c r="A514" s="93"/>
      <c r="B514" s="93"/>
      <c r="C514" s="430"/>
      <c r="D514" s="430"/>
      <c r="E514" s="430"/>
      <c r="F514" s="430"/>
      <c r="G514" s="431"/>
      <c r="H514" s="431"/>
      <c r="I514" s="431"/>
      <c r="J514" s="431"/>
    </row>
    <row r="515" spans="1:10" ht="18.75">
      <c r="A515" s="93"/>
      <c r="B515" s="93"/>
      <c r="C515" s="430"/>
      <c r="D515" s="430"/>
      <c r="E515" s="430"/>
      <c r="F515" s="430"/>
      <c r="G515" s="431"/>
      <c r="H515" s="431"/>
      <c r="I515" s="431"/>
      <c r="J515" s="431"/>
    </row>
    <row r="516" spans="1:10" ht="18.75">
      <c r="A516" s="93"/>
      <c r="B516" s="93"/>
      <c r="C516" s="430"/>
      <c r="D516" s="430"/>
      <c r="E516" s="430"/>
      <c r="F516" s="430"/>
      <c r="G516" s="431"/>
      <c r="H516" s="431"/>
      <c r="I516" s="431"/>
      <c r="J516" s="431"/>
    </row>
    <row r="517" spans="1:10" ht="18.75">
      <c r="A517" s="93"/>
      <c r="B517" s="93"/>
      <c r="C517" s="430"/>
      <c r="D517" s="430"/>
      <c r="E517" s="430"/>
      <c r="F517" s="430"/>
      <c r="G517" s="431"/>
      <c r="H517" s="431"/>
      <c r="I517" s="431"/>
      <c r="J517" s="431"/>
    </row>
    <row r="518" spans="1:10" ht="18.75">
      <c r="A518" s="93"/>
      <c r="B518" s="93"/>
      <c r="C518" s="430"/>
      <c r="D518" s="430"/>
      <c r="E518" s="430"/>
      <c r="F518" s="430"/>
      <c r="G518" s="431"/>
      <c r="H518" s="431"/>
      <c r="I518" s="431"/>
      <c r="J518" s="431"/>
    </row>
    <row r="519" spans="1:10" ht="18.75">
      <c r="A519" s="93"/>
      <c r="B519" s="93"/>
      <c r="C519" s="430"/>
      <c r="D519" s="430"/>
      <c r="E519" s="430"/>
      <c r="F519" s="430"/>
      <c r="G519" s="431"/>
      <c r="H519" s="431"/>
      <c r="I519" s="431"/>
      <c r="J519" s="431"/>
    </row>
    <row r="520" spans="1:10" ht="18.75">
      <c r="A520" s="93"/>
      <c r="B520" s="93"/>
      <c r="C520" s="430"/>
      <c r="D520" s="430"/>
      <c r="E520" s="430"/>
      <c r="F520" s="430"/>
      <c r="G520" s="431"/>
      <c r="H520" s="431"/>
      <c r="I520" s="431"/>
      <c r="J520" s="431"/>
    </row>
    <row r="521" spans="1:10" ht="18.75">
      <c r="A521" s="93"/>
      <c r="B521" s="93"/>
      <c r="C521" s="430"/>
      <c r="D521" s="430"/>
      <c r="E521" s="430"/>
      <c r="F521" s="430"/>
      <c r="G521" s="431"/>
      <c r="H521" s="431"/>
      <c r="I521" s="431"/>
      <c r="J521" s="431"/>
    </row>
    <row r="522" spans="1:10" ht="18.75">
      <c r="A522" s="93"/>
      <c r="B522" s="93"/>
      <c r="C522" s="430"/>
      <c r="D522" s="430"/>
      <c r="E522" s="430"/>
      <c r="F522" s="430"/>
      <c r="G522" s="431"/>
      <c r="H522" s="431"/>
      <c r="I522" s="431"/>
      <c r="J522" s="431"/>
    </row>
    <row r="523" spans="1:10" ht="18.75">
      <c r="A523" s="93"/>
      <c r="B523" s="93"/>
      <c r="C523" s="430"/>
      <c r="D523" s="430"/>
      <c r="E523" s="430"/>
      <c r="F523" s="430"/>
      <c r="G523" s="431"/>
      <c r="H523" s="431"/>
      <c r="I523" s="431"/>
      <c r="J523" s="431"/>
    </row>
    <row r="524" spans="1:10" ht="18.75">
      <c r="A524" s="93"/>
      <c r="B524" s="93"/>
      <c r="C524" s="430"/>
      <c r="D524" s="430"/>
      <c r="E524" s="430"/>
      <c r="F524" s="430"/>
      <c r="G524" s="431"/>
      <c r="H524" s="431"/>
      <c r="I524" s="431"/>
      <c r="J524" s="431"/>
    </row>
    <row r="525" spans="1:10" ht="18.75">
      <c r="A525" s="93"/>
      <c r="B525" s="93"/>
      <c r="C525" s="430"/>
      <c r="D525" s="430"/>
      <c r="E525" s="430"/>
      <c r="F525" s="430"/>
      <c r="G525" s="431"/>
      <c r="H525" s="431"/>
      <c r="I525" s="431"/>
      <c r="J525" s="431"/>
    </row>
    <row r="526" spans="1:10" ht="18.75">
      <c r="A526" s="93"/>
      <c r="B526" s="93"/>
      <c r="C526" s="430"/>
      <c r="D526" s="430"/>
      <c r="E526" s="430"/>
      <c r="F526" s="430"/>
      <c r="G526" s="431"/>
      <c r="H526" s="431"/>
      <c r="I526" s="431"/>
      <c r="J526" s="431"/>
    </row>
    <row r="527" spans="1:10" ht="18.75">
      <c r="A527" s="93"/>
      <c r="B527" s="93"/>
      <c r="C527" s="430"/>
      <c r="D527" s="430"/>
      <c r="E527" s="430"/>
      <c r="F527" s="430"/>
      <c r="G527" s="431"/>
      <c r="H527" s="431"/>
      <c r="I527" s="431"/>
      <c r="J527" s="431"/>
    </row>
    <row r="528" spans="1:10" ht="18.75">
      <c r="A528" s="93"/>
      <c r="B528" s="93"/>
      <c r="C528" s="430"/>
      <c r="D528" s="430"/>
      <c r="E528" s="430"/>
      <c r="F528" s="430"/>
      <c r="G528" s="431"/>
      <c r="H528" s="431"/>
      <c r="I528" s="431"/>
      <c r="J528" s="431"/>
    </row>
    <row r="529" spans="1:10" ht="18.75">
      <c r="A529" s="93"/>
      <c r="B529" s="93"/>
      <c r="C529" s="430"/>
      <c r="D529" s="430"/>
      <c r="E529" s="430"/>
      <c r="F529" s="430"/>
      <c r="G529" s="431"/>
      <c r="H529" s="431"/>
      <c r="I529" s="431"/>
      <c r="J529" s="431"/>
    </row>
    <row r="530" spans="1:10" ht="18.75">
      <c r="A530" s="93"/>
      <c r="B530" s="93"/>
      <c r="C530" s="430"/>
      <c r="D530" s="430"/>
      <c r="E530" s="430"/>
      <c r="F530" s="430"/>
      <c r="G530" s="431"/>
      <c r="H530" s="431"/>
      <c r="I530" s="431"/>
      <c r="J530" s="431"/>
    </row>
    <row r="531" spans="1:10" ht="18.75">
      <c r="A531" s="93"/>
      <c r="B531" s="93"/>
      <c r="C531" s="430"/>
      <c r="D531" s="430"/>
      <c r="E531" s="430"/>
      <c r="F531" s="430"/>
      <c r="G531" s="431"/>
      <c r="H531" s="431"/>
      <c r="I531" s="431"/>
      <c r="J531" s="431"/>
    </row>
    <row r="532" spans="1:10" ht="18.75">
      <c r="A532" s="93"/>
      <c r="B532" s="93"/>
      <c r="C532" s="430"/>
      <c r="D532" s="430"/>
      <c r="E532" s="430"/>
      <c r="F532" s="430"/>
      <c r="G532" s="431"/>
      <c r="H532" s="431"/>
      <c r="I532" s="431"/>
      <c r="J532" s="431"/>
    </row>
    <row r="533" spans="1:10" ht="18.75">
      <c r="A533" s="93"/>
      <c r="B533" s="93"/>
      <c r="C533" s="430"/>
      <c r="D533" s="430"/>
      <c r="E533" s="430"/>
      <c r="F533" s="430"/>
      <c r="G533" s="431"/>
      <c r="H533" s="431"/>
      <c r="I533" s="431"/>
      <c r="J533" s="431"/>
    </row>
    <row r="534" spans="1:10" ht="18.75">
      <c r="A534" s="93"/>
      <c r="B534" s="93"/>
      <c r="C534" s="430"/>
      <c r="D534" s="430"/>
      <c r="E534" s="430"/>
      <c r="F534" s="430"/>
      <c r="G534" s="431"/>
      <c r="H534" s="431"/>
      <c r="I534" s="431"/>
      <c r="J534" s="431"/>
    </row>
    <row r="535" spans="1:10" ht="18.75">
      <c r="A535" s="93"/>
      <c r="B535" s="93"/>
      <c r="C535" s="430"/>
      <c r="D535" s="430"/>
      <c r="E535" s="430"/>
      <c r="F535" s="430"/>
      <c r="G535" s="431"/>
      <c r="H535" s="431"/>
      <c r="I535" s="431"/>
      <c r="J535" s="431"/>
    </row>
    <row r="536" spans="1:10" ht="18.75">
      <c r="A536" s="93"/>
      <c r="B536" s="93"/>
      <c r="C536" s="430"/>
      <c r="D536" s="430"/>
      <c r="E536" s="430"/>
      <c r="F536" s="430"/>
      <c r="G536" s="431"/>
      <c r="H536" s="431"/>
      <c r="I536" s="431"/>
      <c r="J536" s="431"/>
    </row>
    <row r="537" spans="1:10" ht="18.75">
      <c r="A537" s="93"/>
      <c r="B537" s="93"/>
      <c r="C537" s="430"/>
      <c r="D537" s="430"/>
      <c r="E537" s="430"/>
      <c r="F537" s="430"/>
      <c r="G537" s="431"/>
      <c r="H537" s="431"/>
      <c r="I537" s="431"/>
      <c r="J537" s="431"/>
    </row>
    <row r="538" spans="1:10" ht="18.75">
      <c r="A538" s="93"/>
      <c r="B538" s="93"/>
      <c r="C538" s="430"/>
      <c r="D538" s="430"/>
      <c r="E538" s="430"/>
      <c r="F538" s="430"/>
      <c r="G538" s="431"/>
      <c r="H538" s="431"/>
      <c r="I538" s="431"/>
      <c r="J538" s="431"/>
    </row>
    <row r="539" spans="1:10" ht="18.75">
      <c r="A539" s="93"/>
      <c r="B539" s="93"/>
      <c r="C539" s="430"/>
      <c r="D539" s="430"/>
      <c r="E539" s="430"/>
      <c r="F539" s="430"/>
      <c r="G539" s="431"/>
      <c r="H539" s="431"/>
      <c r="I539" s="431"/>
      <c r="J539" s="431"/>
    </row>
    <row r="540" spans="1:10" ht="18.75">
      <c r="A540" s="93"/>
      <c r="B540" s="93"/>
      <c r="C540" s="430"/>
      <c r="D540" s="430"/>
      <c r="E540" s="430"/>
      <c r="F540" s="430"/>
      <c r="G540" s="431"/>
      <c r="H540" s="431"/>
      <c r="I540" s="431"/>
      <c r="J540" s="431"/>
    </row>
    <row r="541" spans="1:10" ht="18.75">
      <c r="A541" s="93"/>
      <c r="B541" s="93"/>
      <c r="C541" s="430"/>
      <c r="D541" s="430"/>
      <c r="E541" s="430"/>
      <c r="F541" s="430"/>
      <c r="G541" s="431"/>
      <c r="H541" s="431"/>
      <c r="I541" s="431"/>
      <c r="J541" s="431"/>
    </row>
    <row r="542" spans="1:10" ht="18.75">
      <c r="A542" s="93"/>
      <c r="B542" s="93"/>
      <c r="C542" s="430"/>
      <c r="D542" s="430"/>
      <c r="E542" s="430"/>
      <c r="F542" s="430"/>
      <c r="G542" s="431"/>
      <c r="H542" s="431"/>
      <c r="I542" s="431"/>
      <c r="J542" s="431"/>
    </row>
    <row r="543" spans="1:10" ht="18.75">
      <c r="A543" s="93"/>
      <c r="B543" s="93"/>
      <c r="C543" s="430"/>
      <c r="D543" s="430"/>
      <c r="E543" s="430"/>
      <c r="F543" s="430"/>
      <c r="G543" s="431"/>
      <c r="H543" s="431"/>
      <c r="I543" s="431"/>
      <c r="J543" s="431"/>
    </row>
    <row r="544" spans="1:10" ht="18.75">
      <c r="A544" s="93"/>
      <c r="B544" s="93"/>
      <c r="C544" s="430"/>
      <c r="D544" s="430"/>
      <c r="E544" s="430"/>
      <c r="F544" s="430"/>
      <c r="G544" s="431"/>
      <c r="H544" s="431"/>
      <c r="I544" s="431"/>
      <c r="J544" s="431"/>
    </row>
    <row r="545" spans="1:10" ht="18.75">
      <c r="A545" s="93"/>
      <c r="B545" s="93"/>
      <c r="C545" s="430"/>
      <c r="D545" s="430"/>
      <c r="E545" s="430"/>
      <c r="F545" s="430"/>
      <c r="G545" s="431"/>
      <c r="H545" s="431"/>
      <c r="I545" s="431"/>
      <c r="J545" s="431"/>
    </row>
    <row r="546" spans="1:10" ht="18.75">
      <c r="A546" s="93"/>
      <c r="B546" s="93"/>
      <c r="C546" s="430"/>
      <c r="D546" s="430"/>
      <c r="E546" s="430"/>
      <c r="F546" s="430"/>
      <c r="G546" s="431"/>
      <c r="H546" s="431"/>
      <c r="I546" s="431"/>
      <c r="J546" s="431"/>
    </row>
    <row r="547" spans="1:10" ht="18.75">
      <c r="A547" s="93"/>
      <c r="B547" s="93"/>
      <c r="C547" s="430"/>
      <c r="D547" s="430"/>
      <c r="E547" s="430"/>
      <c r="F547" s="430"/>
      <c r="G547" s="431"/>
      <c r="H547" s="431"/>
      <c r="I547" s="431"/>
      <c r="J547" s="431"/>
    </row>
    <row r="548" spans="1:10" ht="18.75">
      <c r="A548" s="93"/>
      <c r="B548" s="93"/>
      <c r="C548" s="430"/>
      <c r="D548" s="430"/>
      <c r="E548" s="430"/>
      <c r="F548" s="430"/>
      <c r="G548" s="431"/>
      <c r="H548" s="431"/>
      <c r="I548" s="431"/>
      <c r="J548" s="431"/>
    </row>
    <row r="549" spans="1:10" ht="15.75">
      <c r="A549" s="37"/>
      <c r="B549" s="37"/>
      <c r="C549" s="38"/>
      <c r="D549" s="38"/>
      <c r="E549" s="38"/>
      <c r="F549" s="38"/>
      <c r="G549" s="432"/>
      <c r="H549" s="432"/>
      <c r="I549" s="432"/>
      <c r="J549" s="432"/>
    </row>
    <row r="550" spans="1:10" ht="15.75">
      <c r="A550" s="37"/>
      <c r="B550" s="37"/>
      <c r="C550" s="38"/>
      <c r="D550" s="38"/>
      <c r="E550" s="38"/>
      <c r="F550" s="38"/>
      <c r="G550" s="432"/>
      <c r="H550" s="432"/>
      <c r="I550" s="432"/>
      <c r="J550" s="432"/>
    </row>
    <row r="551" spans="1:10" ht="15.75">
      <c r="A551" s="37"/>
      <c r="B551" s="37"/>
      <c r="C551" s="38"/>
      <c r="D551" s="38"/>
      <c r="E551" s="38"/>
      <c r="F551" s="38"/>
      <c r="G551" s="432"/>
      <c r="H551" s="432"/>
      <c r="I551" s="432"/>
      <c r="J551" s="432"/>
    </row>
    <row r="552" spans="1:10" ht="15.75">
      <c r="A552" s="37"/>
      <c r="B552" s="37"/>
      <c r="C552" s="38"/>
      <c r="D552" s="38"/>
      <c r="E552" s="38"/>
      <c r="F552" s="38"/>
      <c r="G552" s="432"/>
      <c r="H552" s="432"/>
      <c r="I552" s="432"/>
      <c r="J552" s="432"/>
    </row>
    <row r="553" spans="1:10" ht="15.75">
      <c r="A553" s="37"/>
      <c r="B553" s="37"/>
      <c r="C553" s="38"/>
      <c r="D553" s="38"/>
      <c r="E553" s="38"/>
      <c r="F553" s="38"/>
      <c r="G553" s="432"/>
      <c r="H553" s="432"/>
      <c r="I553" s="432"/>
      <c r="J553" s="432"/>
    </row>
    <row r="554" spans="1:10" ht="15.75">
      <c r="A554" s="37"/>
      <c r="B554" s="37"/>
      <c r="C554" s="38"/>
      <c r="D554" s="38"/>
      <c r="E554" s="38"/>
      <c r="F554" s="38"/>
      <c r="G554" s="432"/>
      <c r="H554" s="432"/>
      <c r="I554" s="432"/>
      <c r="J554" s="432"/>
    </row>
    <row r="555" spans="1:10" ht="15.75">
      <c r="A555" s="37"/>
      <c r="B555" s="37"/>
      <c r="C555" s="38"/>
      <c r="D555" s="38"/>
      <c r="E555" s="38"/>
      <c r="F555" s="38"/>
      <c r="G555" s="432"/>
      <c r="H555" s="432"/>
      <c r="I555" s="432"/>
      <c r="J555" s="432"/>
    </row>
    <row r="556" spans="1:10" ht="15.75">
      <c r="A556" s="37"/>
      <c r="B556" s="37"/>
      <c r="C556" s="38"/>
      <c r="D556" s="38"/>
      <c r="E556" s="38"/>
      <c r="F556" s="38"/>
      <c r="G556" s="432"/>
      <c r="H556" s="432"/>
      <c r="I556" s="432"/>
      <c r="J556" s="432"/>
    </row>
    <row r="557" spans="1:10" ht="15.75">
      <c r="A557" s="37"/>
      <c r="B557" s="37"/>
      <c r="C557" s="38"/>
      <c r="D557" s="38"/>
      <c r="E557" s="38"/>
      <c r="F557" s="38"/>
      <c r="G557" s="432"/>
      <c r="H557" s="432"/>
      <c r="I557" s="432"/>
      <c r="J557" s="432"/>
    </row>
    <row r="558" spans="1:10" ht="15.75">
      <c r="A558" s="37"/>
      <c r="B558" s="37"/>
      <c r="C558" s="38"/>
      <c r="D558" s="38"/>
      <c r="E558" s="38"/>
      <c r="F558" s="38"/>
      <c r="G558" s="432"/>
      <c r="H558" s="432"/>
      <c r="I558" s="432"/>
      <c r="J558" s="432"/>
    </row>
    <row r="559" spans="1:10" ht="15.75">
      <c r="A559" s="37"/>
      <c r="B559" s="37"/>
      <c r="C559" s="38"/>
      <c r="D559" s="38"/>
      <c r="E559" s="38"/>
      <c r="F559" s="38"/>
      <c r="G559" s="432"/>
      <c r="H559" s="432"/>
      <c r="I559" s="432"/>
      <c r="J559" s="432"/>
    </row>
    <row r="560" spans="1:10" ht="15.75">
      <c r="A560" s="37"/>
      <c r="B560" s="37"/>
      <c r="C560" s="38"/>
      <c r="D560" s="38"/>
      <c r="E560" s="38"/>
      <c r="F560" s="38"/>
      <c r="G560" s="432"/>
      <c r="H560" s="432"/>
      <c r="I560" s="432"/>
      <c r="J560" s="432"/>
    </row>
    <row r="561" spans="1:10" ht="15.75">
      <c r="A561" s="37"/>
      <c r="B561" s="37"/>
      <c r="C561" s="38"/>
      <c r="D561" s="38"/>
      <c r="E561" s="38"/>
      <c r="F561" s="38"/>
      <c r="G561" s="432"/>
      <c r="H561" s="432"/>
      <c r="I561" s="432"/>
      <c r="J561" s="432"/>
    </row>
    <row r="562" spans="1:10" ht="15.75">
      <c r="A562" s="37"/>
      <c r="B562" s="37"/>
      <c r="C562" s="38"/>
      <c r="D562" s="38"/>
      <c r="E562" s="38"/>
      <c r="F562" s="38"/>
      <c r="G562" s="432"/>
      <c r="H562" s="432"/>
      <c r="I562" s="432"/>
      <c r="J562" s="432"/>
    </row>
    <row r="563" spans="1:10" ht="15.75">
      <c r="A563" s="37"/>
      <c r="B563" s="37"/>
      <c r="C563" s="38"/>
      <c r="D563" s="38"/>
      <c r="E563" s="38"/>
      <c r="F563" s="38"/>
      <c r="G563" s="432"/>
      <c r="H563" s="432"/>
      <c r="I563" s="432"/>
      <c r="J563" s="432"/>
    </row>
    <row r="564" spans="1:10" ht="15.75">
      <c r="A564" s="37"/>
      <c r="B564" s="37"/>
      <c r="C564" s="38"/>
      <c r="D564" s="38"/>
      <c r="E564" s="38"/>
      <c r="F564" s="38"/>
      <c r="G564" s="432"/>
      <c r="H564" s="432"/>
      <c r="I564" s="432"/>
      <c r="J564" s="432"/>
    </row>
    <row r="565" spans="1:10" ht="15.75">
      <c r="A565" s="37"/>
      <c r="B565" s="37"/>
      <c r="C565" s="38"/>
      <c r="D565" s="38"/>
      <c r="E565" s="38"/>
      <c r="F565" s="38"/>
      <c r="G565" s="432"/>
      <c r="H565" s="432"/>
      <c r="I565" s="432"/>
      <c r="J565" s="432"/>
    </row>
    <row r="566" spans="1:10" ht="15.75">
      <c r="A566" s="37"/>
      <c r="B566" s="37"/>
      <c r="C566" s="38"/>
      <c r="D566" s="38"/>
      <c r="E566" s="38"/>
      <c r="F566" s="38"/>
      <c r="G566" s="432"/>
      <c r="H566" s="432"/>
      <c r="I566" s="432"/>
      <c r="J566" s="432"/>
    </row>
    <row r="567" spans="1:10" ht="15.75">
      <c r="A567" s="37"/>
      <c r="B567" s="37"/>
      <c r="C567" s="38"/>
      <c r="D567" s="38"/>
      <c r="E567" s="38"/>
      <c r="F567" s="38"/>
      <c r="G567" s="432"/>
      <c r="H567" s="432"/>
      <c r="I567" s="432"/>
      <c r="J567" s="432"/>
    </row>
    <row r="568" spans="1:10" ht="15.75">
      <c r="A568" s="37"/>
      <c r="B568" s="37"/>
      <c r="C568" s="38"/>
      <c r="D568" s="38"/>
      <c r="E568" s="38"/>
      <c r="F568" s="38"/>
      <c r="G568" s="432"/>
      <c r="H568" s="432"/>
      <c r="I568" s="432"/>
      <c r="J568" s="432"/>
    </row>
    <row r="569" spans="1:10" ht="15.75">
      <c r="A569" s="37"/>
      <c r="B569" s="37"/>
      <c r="C569" s="38"/>
      <c r="D569" s="38"/>
      <c r="E569" s="38"/>
      <c r="F569" s="38"/>
      <c r="G569" s="432"/>
      <c r="H569" s="432"/>
      <c r="I569" s="432"/>
      <c r="J569" s="432"/>
    </row>
    <row r="570" spans="1:10" ht="15.75">
      <c r="A570" s="37"/>
      <c r="B570" s="37"/>
      <c r="C570" s="38"/>
      <c r="D570" s="38"/>
      <c r="E570" s="38"/>
      <c r="F570" s="38"/>
      <c r="G570" s="432"/>
      <c r="H570" s="432"/>
      <c r="I570" s="432"/>
      <c r="J570" s="432"/>
    </row>
    <row r="571" spans="1:10" ht="15.75">
      <c r="A571" s="37"/>
      <c r="B571" s="37"/>
      <c r="C571" s="38"/>
      <c r="D571" s="38"/>
      <c r="E571" s="38"/>
      <c r="F571" s="38"/>
      <c r="G571" s="432"/>
      <c r="H571" s="432"/>
      <c r="I571" s="432"/>
      <c r="J571" s="432"/>
    </row>
    <row r="572" spans="1:10" ht="15.75">
      <c r="A572" s="37"/>
      <c r="B572" s="37"/>
      <c r="C572" s="38"/>
      <c r="D572" s="38"/>
      <c r="E572" s="38"/>
      <c r="F572" s="38"/>
      <c r="G572" s="432"/>
      <c r="H572" s="432"/>
      <c r="I572" s="432"/>
      <c r="J572" s="432"/>
    </row>
    <row r="573" spans="1:10" ht="15.75">
      <c r="A573" s="37"/>
      <c r="B573" s="37"/>
      <c r="C573" s="38"/>
      <c r="D573" s="38"/>
      <c r="E573" s="38"/>
      <c r="F573" s="38"/>
      <c r="G573" s="432"/>
      <c r="H573" s="432"/>
      <c r="I573" s="432"/>
      <c r="J573" s="432"/>
    </row>
    <row r="574" spans="1:10" ht="15.75">
      <c r="A574" s="37"/>
      <c r="B574" s="37"/>
      <c r="C574" s="38"/>
      <c r="D574" s="38"/>
      <c r="E574" s="38"/>
      <c r="F574" s="38"/>
      <c r="G574" s="432"/>
      <c r="H574" s="432"/>
      <c r="I574" s="432"/>
      <c r="J574" s="432"/>
    </row>
    <row r="575" spans="1:10" ht="15.75">
      <c r="A575" s="37"/>
      <c r="B575" s="37"/>
      <c r="C575" s="38"/>
      <c r="D575" s="38"/>
      <c r="E575" s="38"/>
      <c r="F575" s="38"/>
      <c r="G575" s="432"/>
      <c r="H575" s="432"/>
      <c r="I575" s="432"/>
      <c r="J575" s="432"/>
    </row>
    <row r="576" spans="1:10" ht="15.75">
      <c r="A576" s="37"/>
      <c r="B576" s="37"/>
      <c r="C576" s="38"/>
      <c r="D576" s="38"/>
      <c r="E576" s="38"/>
      <c r="F576" s="38"/>
      <c r="G576" s="432"/>
      <c r="H576" s="432"/>
      <c r="I576" s="432"/>
      <c r="J576" s="432"/>
    </row>
    <row r="577" spans="1:10" ht="15.75">
      <c r="A577" s="37"/>
      <c r="B577" s="37"/>
      <c r="C577" s="38"/>
      <c r="D577" s="38"/>
      <c r="E577" s="38"/>
      <c r="F577" s="38"/>
      <c r="G577" s="432"/>
      <c r="H577" s="432"/>
      <c r="I577" s="432"/>
      <c r="J577" s="432"/>
    </row>
    <row r="578" spans="1:10" ht="15.75">
      <c r="A578" s="37"/>
      <c r="B578" s="37"/>
      <c r="C578" s="38"/>
      <c r="D578" s="38"/>
      <c r="E578" s="38"/>
      <c r="F578" s="38"/>
      <c r="G578" s="432"/>
      <c r="H578" s="432"/>
      <c r="I578" s="432"/>
      <c r="J578" s="432"/>
    </row>
    <row r="579" spans="1:10" ht="15.75">
      <c r="A579" s="37"/>
      <c r="B579" s="37"/>
      <c r="C579" s="38"/>
      <c r="D579" s="38"/>
      <c r="E579" s="38"/>
      <c r="F579" s="38"/>
      <c r="G579" s="38"/>
      <c r="H579" s="38"/>
      <c r="I579" s="38"/>
      <c r="J579" s="38"/>
    </row>
    <row r="580" spans="1:10" ht="15.75">
      <c r="A580" s="37"/>
      <c r="B580" s="37"/>
      <c r="C580" s="38"/>
      <c r="D580" s="38"/>
      <c r="E580" s="38"/>
      <c r="F580" s="38"/>
      <c r="G580" s="38"/>
      <c r="H580" s="38"/>
      <c r="I580" s="38"/>
      <c r="J580" s="38"/>
    </row>
    <row r="581" spans="1:10" ht="15.75">
      <c r="A581" s="37"/>
      <c r="B581" s="37"/>
      <c r="C581" s="38"/>
      <c r="D581" s="38"/>
      <c r="E581" s="38"/>
      <c r="F581" s="38"/>
      <c r="G581" s="38"/>
      <c r="H581" s="38"/>
      <c r="I581" s="38"/>
      <c r="J581" s="38"/>
    </row>
    <row r="582" spans="1:10" ht="15.75">
      <c r="A582" s="37"/>
      <c r="B582" s="37"/>
      <c r="C582" s="38"/>
      <c r="D582" s="38"/>
      <c r="E582" s="38"/>
      <c r="F582" s="38"/>
      <c r="G582" s="38"/>
      <c r="H582" s="38"/>
      <c r="I582" s="38"/>
      <c r="J582" s="38"/>
    </row>
    <row r="583" spans="1:10" ht="15.75">
      <c r="A583" s="37"/>
      <c r="B583" s="37"/>
      <c r="C583" s="38"/>
      <c r="D583" s="38"/>
      <c r="E583" s="38"/>
      <c r="F583" s="38"/>
      <c r="G583" s="38"/>
      <c r="H583" s="38"/>
      <c r="I583" s="38"/>
      <c r="J583" s="38"/>
    </row>
    <row r="584" spans="1:10" ht="15.75">
      <c r="A584" s="37"/>
      <c r="B584" s="37"/>
      <c r="C584" s="38"/>
      <c r="D584" s="38"/>
      <c r="E584" s="38"/>
      <c r="F584" s="38"/>
      <c r="G584" s="38"/>
      <c r="H584" s="38"/>
      <c r="I584" s="38"/>
      <c r="J584" s="38"/>
    </row>
    <row r="585" spans="1:10" ht="15.75">
      <c r="A585" s="37"/>
      <c r="B585" s="37"/>
      <c r="C585" s="38"/>
      <c r="D585" s="38"/>
      <c r="E585" s="38"/>
      <c r="F585" s="38"/>
      <c r="G585" s="38"/>
      <c r="H585" s="38"/>
      <c r="I585" s="38"/>
      <c r="J585" s="38"/>
    </row>
    <row r="586" spans="1:10" ht="15.75">
      <c r="A586" s="37"/>
      <c r="B586" s="37"/>
      <c r="C586" s="38"/>
      <c r="D586" s="38"/>
      <c r="E586" s="38"/>
      <c r="F586" s="38"/>
      <c r="G586" s="38"/>
      <c r="H586" s="38"/>
      <c r="I586" s="38"/>
      <c r="J586" s="38"/>
    </row>
    <row r="587" spans="1:10" ht="15.75">
      <c r="A587" s="37"/>
      <c r="B587" s="37"/>
      <c r="C587" s="38"/>
      <c r="D587" s="38"/>
      <c r="E587" s="38"/>
      <c r="F587" s="38"/>
      <c r="G587" s="38"/>
      <c r="H587" s="38"/>
      <c r="I587" s="38"/>
      <c r="J587" s="38"/>
    </row>
    <row r="588" spans="1:10" ht="15.75">
      <c r="A588" s="37"/>
      <c r="B588" s="37"/>
      <c r="C588" s="38"/>
      <c r="D588" s="38"/>
      <c r="E588" s="38"/>
      <c r="F588" s="38"/>
      <c r="G588" s="38"/>
      <c r="H588" s="38"/>
      <c r="I588" s="38"/>
      <c r="J588" s="38"/>
    </row>
    <row r="589" spans="1:10" ht="15.75">
      <c r="A589" s="37"/>
      <c r="B589" s="37"/>
      <c r="C589" s="38"/>
      <c r="D589" s="38"/>
      <c r="E589" s="38"/>
      <c r="F589" s="38"/>
      <c r="G589" s="38"/>
      <c r="H589" s="38"/>
      <c r="I589" s="38"/>
      <c r="J589" s="38"/>
    </row>
    <row r="590" spans="1:10" ht="15.75">
      <c r="A590" s="37"/>
      <c r="B590" s="37"/>
      <c r="C590" s="38"/>
      <c r="D590" s="38"/>
      <c r="E590" s="38"/>
      <c r="F590" s="38"/>
      <c r="G590" s="38"/>
      <c r="H590" s="38"/>
      <c r="I590" s="38"/>
      <c r="J590" s="38"/>
    </row>
    <row r="591" spans="1:10" ht="15.75">
      <c r="A591" s="37"/>
      <c r="B591" s="37"/>
      <c r="C591" s="38"/>
      <c r="D591" s="38"/>
      <c r="E591" s="38"/>
      <c r="F591" s="38"/>
      <c r="G591" s="38"/>
      <c r="H591" s="38"/>
      <c r="I591" s="38"/>
      <c r="J591" s="38"/>
    </row>
    <row r="592" spans="1:10" ht="15.75">
      <c r="A592" s="37"/>
      <c r="B592" s="37"/>
      <c r="C592" s="38"/>
      <c r="D592" s="38"/>
      <c r="E592" s="38"/>
      <c r="F592" s="38"/>
      <c r="G592" s="38"/>
      <c r="H592" s="38"/>
      <c r="I592" s="38"/>
      <c r="J592" s="38"/>
    </row>
    <row r="593" spans="1:10" ht="15.75">
      <c r="A593" s="37"/>
      <c r="B593" s="37"/>
      <c r="C593" s="38"/>
      <c r="D593" s="38"/>
      <c r="E593" s="38"/>
      <c r="F593" s="38"/>
      <c r="G593" s="38"/>
      <c r="H593" s="38"/>
      <c r="I593" s="38"/>
      <c r="J593" s="38"/>
    </row>
  </sheetData>
  <sheetProtection password="EEDF" sheet="1"/>
  <mergeCells count="12">
    <mergeCell ref="B3:J3"/>
    <mergeCell ref="C4:J4"/>
    <mergeCell ref="C1:J1"/>
    <mergeCell ref="C2:J2"/>
    <mergeCell ref="A6:J6"/>
    <mergeCell ref="A7:J7"/>
    <mergeCell ref="A8:J8"/>
    <mergeCell ref="A9:J9"/>
    <mergeCell ref="A10:H10"/>
    <mergeCell ref="A11:H11"/>
    <mergeCell ref="A12:H12"/>
    <mergeCell ref="E14:J14"/>
  </mergeCells>
  <printOptions/>
  <pageMargins left="0.7086614173228347" right="0.7086614173228347" top="0.7480314960629921" bottom="0.7480314960629921" header="0.31496062992125984" footer="0.31496062992125984"/>
  <pageSetup fitToHeight="50" fitToWidth="1" horizontalDpi="600" verticalDpi="600" orientation="portrait" paperSize="9" scale="5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37"/>
  <sheetViews>
    <sheetView zoomScalePageLayoutView="0" workbookViewId="0" topLeftCell="A2">
      <selection activeCell="R19" sqref="R19"/>
    </sheetView>
  </sheetViews>
  <sheetFormatPr defaultColWidth="9.00390625" defaultRowHeight="12.75"/>
  <cols>
    <col min="1" max="1" width="4.375" style="0" customWidth="1"/>
    <col min="2" max="2" width="4.875" style="0" customWidth="1"/>
    <col min="3" max="3" width="5.25390625" style="0" customWidth="1"/>
    <col min="4" max="4" width="4.125" style="0" customWidth="1"/>
    <col min="5" max="5" width="5.00390625" style="0" customWidth="1"/>
    <col min="6" max="6" width="6.875" style="0" customWidth="1"/>
    <col min="7" max="7" width="5.375" style="0" customWidth="1"/>
    <col min="8" max="8" width="43.00390625" style="0" customWidth="1"/>
    <col min="9" max="9" width="16.625" style="0" customWidth="1"/>
    <col min="10" max="10" width="13.875" style="0" hidden="1" customWidth="1"/>
    <col min="11" max="11" width="16.625" style="0" hidden="1" customWidth="1"/>
    <col min="12" max="13" width="0" style="0" hidden="1" customWidth="1"/>
    <col min="14" max="14" width="11.875" style="0" customWidth="1"/>
  </cols>
  <sheetData>
    <row r="1" ht="12.75" hidden="1"/>
    <row r="2" spans="8:9" ht="18.75">
      <c r="H2" s="550" t="s">
        <v>671</v>
      </c>
      <c r="I2" s="550"/>
    </row>
    <row r="3" spans="8:9" ht="18.75">
      <c r="H3" s="550" t="s">
        <v>174</v>
      </c>
      <c r="I3" s="550"/>
    </row>
    <row r="4" spans="8:9" ht="18.75">
      <c r="H4" s="550" t="s">
        <v>670</v>
      </c>
      <c r="I4" s="550"/>
    </row>
    <row r="5" spans="8:9" ht="18.75">
      <c r="H5" s="550" t="s">
        <v>1142</v>
      </c>
      <c r="I5" s="550"/>
    </row>
    <row r="6" spans="8:9" ht="18.75">
      <c r="H6" s="44"/>
      <c r="I6" s="44"/>
    </row>
    <row r="7" spans="1:9" ht="18.75">
      <c r="A7" s="43"/>
      <c r="B7" s="43"/>
      <c r="C7" s="43"/>
      <c r="D7" s="43"/>
      <c r="E7" s="43"/>
      <c r="F7" s="43"/>
      <c r="G7" s="43"/>
      <c r="H7" s="550" t="s">
        <v>671</v>
      </c>
      <c r="I7" s="550"/>
    </row>
    <row r="8" spans="1:9" ht="18.75" hidden="1">
      <c r="A8" s="43"/>
      <c r="B8" s="43"/>
      <c r="C8" s="43"/>
      <c r="D8" s="43"/>
      <c r="E8" s="43"/>
      <c r="F8" s="43"/>
      <c r="G8" s="43"/>
      <c r="H8" s="550" t="s">
        <v>672</v>
      </c>
      <c r="I8" s="550"/>
    </row>
    <row r="9" spans="1:9" ht="18.75">
      <c r="A9" s="43"/>
      <c r="B9" s="43"/>
      <c r="C9" s="43"/>
      <c r="D9" s="43"/>
      <c r="E9" s="43"/>
      <c r="F9" s="43"/>
      <c r="G9" s="43"/>
      <c r="H9" s="550" t="s">
        <v>174</v>
      </c>
      <c r="I9" s="550"/>
    </row>
    <row r="10" spans="1:9" ht="18.75">
      <c r="A10" s="43"/>
      <c r="B10" s="43"/>
      <c r="C10" s="43"/>
      <c r="D10" s="43"/>
      <c r="E10" s="43"/>
      <c r="F10" s="43"/>
      <c r="G10" s="43"/>
      <c r="H10" s="550" t="s">
        <v>670</v>
      </c>
      <c r="I10" s="550"/>
    </row>
    <row r="11" spans="1:9" ht="18.75">
      <c r="A11" s="43"/>
      <c r="B11" s="43"/>
      <c r="C11" s="43"/>
      <c r="D11" s="43"/>
      <c r="E11" s="43"/>
      <c r="F11" s="43"/>
      <c r="G11" s="43"/>
      <c r="H11" s="550" t="s">
        <v>844</v>
      </c>
      <c r="I11" s="550"/>
    </row>
    <row r="12" spans="1:9" ht="18.75">
      <c r="A12" s="552" t="s">
        <v>673</v>
      </c>
      <c r="B12" s="553"/>
      <c r="C12" s="553"/>
      <c r="D12" s="553"/>
      <c r="E12" s="553"/>
      <c r="F12" s="553"/>
      <c r="G12" s="553"/>
      <c r="H12" s="553"/>
      <c r="I12" s="553"/>
    </row>
    <row r="13" spans="1:9" ht="18.75">
      <c r="A13" s="552" t="s">
        <v>829</v>
      </c>
      <c r="B13" s="553"/>
      <c r="C13" s="553"/>
      <c r="D13" s="553"/>
      <c r="E13" s="553"/>
      <c r="F13" s="553"/>
      <c r="G13" s="553"/>
      <c r="H13" s="553"/>
      <c r="I13" s="553"/>
    </row>
    <row r="14" spans="1:9" ht="18.75">
      <c r="A14" s="43"/>
      <c r="B14" s="43"/>
      <c r="C14" s="43"/>
      <c r="D14" s="43"/>
      <c r="E14" s="43"/>
      <c r="F14" s="43"/>
      <c r="G14" s="43"/>
      <c r="H14" s="554"/>
      <c r="I14" s="554"/>
    </row>
    <row r="15" spans="1:9" ht="18.75">
      <c r="A15" s="43"/>
      <c r="B15" s="43"/>
      <c r="C15" s="43"/>
      <c r="D15" s="43"/>
      <c r="E15" s="43"/>
      <c r="F15" s="43"/>
      <c r="G15" s="43"/>
      <c r="H15" s="43"/>
      <c r="I15" s="45"/>
    </row>
    <row r="16" spans="1:9" ht="37.5">
      <c r="A16" s="551" t="s">
        <v>674</v>
      </c>
      <c r="B16" s="551"/>
      <c r="C16" s="551"/>
      <c r="D16" s="551"/>
      <c r="E16" s="551"/>
      <c r="F16" s="551"/>
      <c r="G16" s="551"/>
      <c r="H16" s="47" t="s">
        <v>46</v>
      </c>
      <c r="I16" s="46" t="s">
        <v>172</v>
      </c>
    </row>
    <row r="17" spans="1:9" ht="18.75">
      <c r="A17" s="551">
        <v>1</v>
      </c>
      <c r="B17" s="551"/>
      <c r="C17" s="551"/>
      <c r="D17" s="551"/>
      <c r="E17" s="551"/>
      <c r="F17" s="551"/>
      <c r="G17" s="551"/>
      <c r="H17" s="47">
        <v>2</v>
      </c>
      <c r="I17" s="46">
        <v>3</v>
      </c>
    </row>
    <row r="18" spans="1:9" ht="18.75">
      <c r="A18" s="48"/>
      <c r="B18" s="48"/>
      <c r="C18" s="48"/>
      <c r="D18" s="48"/>
      <c r="E18" s="48"/>
      <c r="F18" s="48"/>
      <c r="G18" s="48"/>
      <c r="H18" s="49"/>
      <c r="I18" s="48"/>
    </row>
    <row r="19" spans="1:9" ht="63" customHeight="1">
      <c r="A19" s="50" t="s">
        <v>52</v>
      </c>
      <c r="B19" s="50" t="s">
        <v>49</v>
      </c>
      <c r="C19" s="50" t="s">
        <v>49</v>
      </c>
      <c r="D19" s="50" t="s">
        <v>49</v>
      </c>
      <c r="E19" s="50" t="s">
        <v>49</v>
      </c>
      <c r="F19" s="50" t="s">
        <v>51</v>
      </c>
      <c r="G19" s="50" t="s">
        <v>47</v>
      </c>
      <c r="H19" s="51" t="s">
        <v>675</v>
      </c>
      <c r="I19" s="222">
        <f>SUM(I20,I29)</f>
        <v>170171.67299999995</v>
      </c>
    </row>
    <row r="20" spans="1:9" ht="56.25">
      <c r="A20" s="50" t="s">
        <v>52</v>
      </c>
      <c r="B20" s="50" t="s">
        <v>58</v>
      </c>
      <c r="C20" s="50" t="s">
        <v>49</v>
      </c>
      <c r="D20" s="50" t="s">
        <v>49</v>
      </c>
      <c r="E20" s="50" t="s">
        <v>49</v>
      </c>
      <c r="F20" s="50" t="s">
        <v>51</v>
      </c>
      <c r="G20" s="50" t="s">
        <v>47</v>
      </c>
      <c r="H20" s="51" t="s">
        <v>676</v>
      </c>
      <c r="I20" s="223">
        <f>SUM(I25,I22)</f>
        <v>170171.67299999995</v>
      </c>
    </row>
    <row r="21" spans="1:9" ht="36.75" customHeight="1">
      <c r="A21" s="50" t="s">
        <v>52</v>
      </c>
      <c r="B21" s="50" t="s">
        <v>58</v>
      </c>
      <c r="C21" s="50" t="s">
        <v>49</v>
      </c>
      <c r="D21" s="50" t="s">
        <v>49</v>
      </c>
      <c r="E21" s="50" t="s">
        <v>49</v>
      </c>
      <c r="F21" s="50" t="s">
        <v>51</v>
      </c>
      <c r="G21" s="50" t="s">
        <v>607</v>
      </c>
      <c r="H21" s="53" t="s">
        <v>677</v>
      </c>
      <c r="I21" s="223">
        <f>SUM(I22)</f>
        <v>-675323.917</v>
      </c>
    </row>
    <row r="22" spans="1:9" ht="38.25" customHeight="1">
      <c r="A22" s="50" t="s">
        <v>52</v>
      </c>
      <c r="B22" s="50" t="s">
        <v>58</v>
      </c>
      <c r="C22" s="50" t="s">
        <v>62</v>
      </c>
      <c r="D22" s="50" t="s">
        <v>49</v>
      </c>
      <c r="E22" s="50" t="s">
        <v>49</v>
      </c>
      <c r="F22" s="50" t="s">
        <v>51</v>
      </c>
      <c r="G22" s="50" t="s">
        <v>607</v>
      </c>
      <c r="H22" s="53" t="s">
        <v>678</v>
      </c>
      <c r="I22" s="223">
        <f>SUM(I23)</f>
        <v>-675323.917</v>
      </c>
    </row>
    <row r="23" spans="1:9" ht="36.75" customHeight="1">
      <c r="A23" s="50" t="s">
        <v>52</v>
      </c>
      <c r="B23" s="50" t="s">
        <v>58</v>
      </c>
      <c r="C23" s="50" t="s">
        <v>62</v>
      </c>
      <c r="D23" s="50" t="s">
        <v>52</v>
      </c>
      <c r="E23" s="50" t="s">
        <v>49</v>
      </c>
      <c r="F23" s="50" t="s">
        <v>51</v>
      </c>
      <c r="G23" s="50" t="s">
        <v>679</v>
      </c>
      <c r="H23" s="53" t="s">
        <v>680</v>
      </c>
      <c r="I23" s="223">
        <f>SUM(I24)</f>
        <v>-675323.917</v>
      </c>
    </row>
    <row r="24" spans="1:9" ht="54" customHeight="1">
      <c r="A24" s="50" t="s">
        <v>52</v>
      </c>
      <c r="B24" s="50" t="s">
        <v>58</v>
      </c>
      <c r="C24" s="50" t="s">
        <v>62</v>
      </c>
      <c r="D24" s="50" t="s">
        <v>52</v>
      </c>
      <c r="E24" s="50" t="s">
        <v>58</v>
      </c>
      <c r="F24" s="50" t="s">
        <v>51</v>
      </c>
      <c r="G24" s="50" t="s">
        <v>679</v>
      </c>
      <c r="H24" s="53" t="s">
        <v>681</v>
      </c>
      <c r="I24" s="224">
        <v>-675323.917</v>
      </c>
    </row>
    <row r="25" spans="1:9" ht="37.5" customHeight="1">
      <c r="A25" s="50" t="s">
        <v>52</v>
      </c>
      <c r="B25" s="50" t="s">
        <v>58</v>
      </c>
      <c r="C25" s="50" t="s">
        <v>49</v>
      </c>
      <c r="D25" s="50" t="s">
        <v>49</v>
      </c>
      <c r="E25" s="50" t="s">
        <v>49</v>
      </c>
      <c r="F25" s="50" t="s">
        <v>51</v>
      </c>
      <c r="G25" s="50" t="s">
        <v>373</v>
      </c>
      <c r="H25" s="53" t="s">
        <v>682</v>
      </c>
      <c r="I25" s="223">
        <f>SUM(I26)</f>
        <v>845495.59</v>
      </c>
    </row>
    <row r="26" spans="1:9" ht="39" customHeight="1">
      <c r="A26" s="50" t="s">
        <v>52</v>
      </c>
      <c r="B26" s="50" t="s">
        <v>58</v>
      </c>
      <c r="C26" s="50" t="s">
        <v>62</v>
      </c>
      <c r="D26" s="50" t="s">
        <v>49</v>
      </c>
      <c r="E26" s="50" t="s">
        <v>49</v>
      </c>
      <c r="F26" s="50" t="s">
        <v>51</v>
      </c>
      <c r="G26" s="50" t="s">
        <v>373</v>
      </c>
      <c r="H26" s="53" t="s">
        <v>683</v>
      </c>
      <c r="I26" s="223">
        <f>SUM(I27)</f>
        <v>845495.59</v>
      </c>
    </row>
    <row r="27" spans="1:9" ht="39" customHeight="1">
      <c r="A27" s="50" t="s">
        <v>52</v>
      </c>
      <c r="B27" s="50" t="s">
        <v>58</v>
      </c>
      <c r="C27" s="50" t="s">
        <v>62</v>
      </c>
      <c r="D27" s="50" t="s">
        <v>52</v>
      </c>
      <c r="E27" s="50" t="s">
        <v>49</v>
      </c>
      <c r="F27" s="50" t="s">
        <v>51</v>
      </c>
      <c r="G27" s="50" t="s">
        <v>684</v>
      </c>
      <c r="H27" s="53" t="s">
        <v>685</v>
      </c>
      <c r="I27" s="223">
        <f>SUM(I28)</f>
        <v>845495.59</v>
      </c>
    </row>
    <row r="28" spans="1:14" ht="60" customHeight="1">
      <c r="A28" s="50" t="s">
        <v>52</v>
      </c>
      <c r="B28" s="50" t="s">
        <v>58</v>
      </c>
      <c r="C28" s="50" t="s">
        <v>62</v>
      </c>
      <c r="D28" s="50" t="s">
        <v>52</v>
      </c>
      <c r="E28" s="50" t="s">
        <v>58</v>
      </c>
      <c r="F28" s="50" t="s">
        <v>51</v>
      </c>
      <c r="G28" s="50" t="s">
        <v>684</v>
      </c>
      <c r="H28" s="53" t="s">
        <v>686</v>
      </c>
      <c r="I28" s="223">
        <v>845495.59</v>
      </c>
      <c r="K28">
        <v>167.9</v>
      </c>
      <c r="N28">
        <v>845495.59</v>
      </c>
    </row>
    <row r="29" spans="1:9" ht="56.25" hidden="1">
      <c r="A29" s="50" t="s">
        <v>52</v>
      </c>
      <c r="B29" s="50" t="s">
        <v>184</v>
      </c>
      <c r="C29" s="50" t="s">
        <v>49</v>
      </c>
      <c r="D29" s="50" t="s">
        <v>49</v>
      </c>
      <c r="E29" s="50" t="s">
        <v>49</v>
      </c>
      <c r="F29" s="50" t="s">
        <v>51</v>
      </c>
      <c r="G29" s="50" t="s">
        <v>47</v>
      </c>
      <c r="H29" s="51" t="s">
        <v>687</v>
      </c>
      <c r="I29" s="52">
        <f>SUM(I30,I33)</f>
        <v>0</v>
      </c>
    </row>
    <row r="30" spans="1:9" ht="56.25" hidden="1">
      <c r="A30" s="50" t="s">
        <v>52</v>
      </c>
      <c r="B30" s="50" t="s">
        <v>184</v>
      </c>
      <c r="C30" s="50" t="s">
        <v>376</v>
      </c>
      <c r="D30" s="50" t="s">
        <v>49</v>
      </c>
      <c r="E30" s="50" t="s">
        <v>49</v>
      </c>
      <c r="F30" s="50" t="s">
        <v>51</v>
      </c>
      <c r="G30" s="50" t="s">
        <v>47</v>
      </c>
      <c r="H30" s="53" t="s">
        <v>688</v>
      </c>
      <c r="I30" s="52">
        <f>SUM(I31)</f>
        <v>0</v>
      </c>
    </row>
    <row r="31" spans="1:9" ht="117" customHeight="1" hidden="1">
      <c r="A31" s="50" t="s">
        <v>52</v>
      </c>
      <c r="B31" s="50" t="s">
        <v>184</v>
      </c>
      <c r="C31" s="50" t="s">
        <v>376</v>
      </c>
      <c r="D31" s="50" t="s">
        <v>49</v>
      </c>
      <c r="E31" s="50" t="s">
        <v>49</v>
      </c>
      <c r="F31" s="50" t="s">
        <v>51</v>
      </c>
      <c r="G31" s="50" t="s">
        <v>271</v>
      </c>
      <c r="H31" s="53" t="s">
        <v>689</v>
      </c>
      <c r="I31" s="52">
        <f>SUM(I32)</f>
        <v>0</v>
      </c>
    </row>
    <row r="32" spans="1:9" ht="122.25" customHeight="1" hidden="1">
      <c r="A32" s="50" t="s">
        <v>52</v>
      </c>
      <c r="B32" s="50" t="s">
        <v>184</v>
      </c>
      <c r="C32" s="50" t="s">
        <v>376</v>
      </c>
      <c r="D32" s="50" t="s">
        <v>49</v>
      </c>
      <c r="E32" s="50" t="s">
        <v>58</v>
      </c>
      <c r="F32" s="50" t="s">
        <v>51</v>
      </c>
      <c r="G32" s="50" t="s">
        <v>690</v>
      </c>
      <c r="H32" s="53" t="s">
        <v>691</v>
      </c>
      <c r="I32" s="52">
        <v>0</v>
      </c>
    </row>
    <row r="33" spans="1:9" ht="56.25" hidden="1">
      <c r="A33" s="50" t="s">
        <v>52</v>
      </c>
      <c r="B33" s="50" t="s">
        <v>184</v>
      </c>
      <c r="C33" s="50" t="s">
        <v>58</v>
      </c>
      <c r="D33" s="50" t="s">
        <v>49</v>
      </c>
      <c r="E33" s="50" t="s">
        <v>49</v>
      </c>
      <c r="F33" s="50" t="s">
        <v>51</v>
      </c>
      <c r="G33" s="50" t="s">
        <v>47</v>
      </c>
      <c r="H33" s="53" t="s">
        <v>692</v>
      </c>
      <c r="I33" s="52">
        <f>SUM(I34)</f>
        <v>0</v>
      </c>
    </row>
    <row r="34" spans="1:9" ht="56.25" hidden="1">
      <c r="A34" s="50" t="s">
        <v>52</v>
      </c>
      <c r="B34" s="50" t="s">
        <v>184</v>
      </c>
      <c r="C34" s="50" t="s">
        <v>58</v>
      </c>
      <c r="D34" s="50" t="s">
        <v>49</v>
      </c>
      <c r="E34" s="50" t="s">
        <v>49</v>
      </c>
      <c r="F34" s="50" t="s">
        <v>51</v>
      </c>
      <c r="G34" s="50" t="s">
        <v>373</v>
      </c>
      <c r="H34" s="53" t="s">
        <v>693</v>
      </c>
      <c r="I34" s="52">
        <f>SUM(I35)</f>
        <v>0</v>
      </c>
    </row>
    <row r="35" spans="1:9" ht="93.75" hidden="1">
      <c r="A35" s="50" t="s">
        <v>52</v>
      </c>
      <c r="B35" s="50" t="s">
        <v>184</v>
      </c>
      <c r="C35" s="50" t="s">
        <v>58</v>
      </c>
      <c r="D35" s="50" t="s">
        <v>52</v>
      </c>
      <c r="E35" s="50" t="s">
        <v>58</v>
      </c>
      <c r="F35" s="50" t="s">
        <v>51</v>
      </c>
      <c r="G35" s="50" t="s">
        <v>694</v>
      </c>
      <c r="H35" s="53" t="s">
        <v>695</v>
      </c>
      <c r="I35" s="54"/>
    </row>
    <row r="36" spans="1:9" ht="4.5" customHeight="1">
      <c r="A36" s="55"/>
      <c r="B36" s="55"/>
      <c r="C36" s="55"/>
      <c r="D36" s="55"/>
      <c r="E36" s="55"/>
      <c r="F36" s="55"/>
      <c r="G36" s="55"/>
      <c r="H36" s="56"/>
      <c r="I36" s="57"/>
    </row>
    <row r="37" spans="1:9" ht="12.75">
      <c r="A37" s="58"/>
      <c r="B37" s="58"/>
      <c r="C37" s="58"/>
      <c r="D37" s="58"/>
      <c r="E37" s="58"/>
      <c r="F37" s="58"/>
      <c r="G37" s="58"/>
      <c r="H37" s="2"/>
      <c r="I37" s="59"/>
    </row>
  </sheetData>
  <sheetProtection password="EEDF" sheet="1"/>
  <mergeCells count="14">
    <mergeCell ref="A16:G16"/>
    <mergeCell ref="A17:G17"/>
    <mergeCell ref="H9:I9"/>
    <mergeCell ref="H10:I10"/>
    <mergeCell ref="H11:I11"/>
    <mergeCell ref="A12:I12"/>
    <mergeCell ref="A13:I13"/>
    <mergeCell ref="H14:I14"/>
    <mergeCell ref="H2:I2"/>
    <mergeCell ref="H3:I3"/>
    <mergeCell ref="H4:I4"/>
    <mergeCell ref="H5:I5"/>
    <mergeCell ref="H7:I7"/>
    <mergeCell ref="H8:I8"/>
  </mergeCells>
  <printOptions/>
  <pageMargins left="0.984251968503937" right="0.1968503937007874" top="0.1968503937007874" bottom="0.1968503937007874" header="0.31496062992125984" footer="0.31496062992125984"/>
  <pageSetup fitToHeight="1" fitToWidth="1" horizontalDpi="600" verticalDpi="600" orientation="portrait" paperSize="9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zoomScalePageLayoutView="0" workbookViewId="0" topLeftCell="A1">
      <selection activeCell="S17" sqref="S17"/>
    </sheetView>
  </sheetViews>
  <sheetFormatPr defaultColWidth="9.00390625" defaultRowHeight="12.75"/>
  <cols>
    <col min="1" max="1" width="5.875" style="0" customWidth="1"/>
    <col min="2" max="2" width="6.75390625" style="0" customWidth="1"/>
    <col min="3" max="3" width="7.00390625" style="0" customWidth="1"/>
    <col min="4" max="4" width="5.375" style="0" customWidth="1"/>
    <col min="5" max="5" width="5.875" style="0" customWidth="1"/>
    <col min="6" max="6" width="6.875" style="0" customWidth="1"/>
    <col min="7" max="7" width="5.375" style="0" customWidth="1"/>
    <col min="8" max="8" width="49.625" style="0" customWidth="1"/>
    <col min="9" max="9" width="18.00390625" style="0" customWidth="1"/>
    <col min="10" max="10" width="17.125" style="0" customWidth="1"/>
    <col min="11" max="11" width="16.625" style="0" hidden="1" customWidth="1"/>
    <col min="12" max="13" width="0" style="0" hidden="1" customWidth="1"/>
  </cols>
  <sheetData>
    <row r="1" spans="9:10" ht="18.75">
      <c r="I1" s="550" t="s">
        <v>1130</v>
      </c>
      <c r="J1" s="550"/>
    </row>
    <row r="2" spans="9:10" ht="18.75">
      <c r="I2" s="550" t="s">
        <v>174</v>
      </c>
      <c r="J2" s="550"/>
    </row>
    <row r="3" spans="8:10" ht="20.25" customHeight="1">
      <c r="H3" s="555" t="s">
        <v>670</v>
      </c>
      <c r="I3" s="556"/>
      <c r="J3" s="556"/>
    </row>
    <row r="4" spans="8:10" ht="19.5" customHeight="1">
      <c r="H4" s="555" t="s">
        <v>1142</v>
      </c>
      <c r="I4" s="556"/>
      <c r="J4" s="556"/>
    </row>
    <row r="5" spans="8:10" ht="18.75">
      <c r="H5" s="238"/>
      <c r="I5" s="434"/>
      <c r="J5" s="434"/>
    </row>
    <row r="6" spans="1:10" ht="18.75">
      <c r="A6" s="43"/>
      <c r="B6" s="43"/>
      <c r="C6" s="43"/>
      <c r="D6" s="43"/>
      <c r="E6" s="43"/>
      <c r="F6" s="43"/>
      <c r="G6" s="43"/>
      <c r="H6" s="550" t="s">
        <v>926</v>
      </c>
      <c r="I6" s="550"/>
      <c r="J6" s="528"/>
    </row>
    <row r="7" spans="1:10" ht="18.75">
      <c r="A7" s="43"/>
      <c r="B7" s="43"/>
      <c r="C7" s="43"/>
      <c r="D7" s="43"/>
      <c r="E7" s="43"/>
      <c r="F7" s="43"/>
      <c r="G7" s="43"/>
      <c r="H7" s="550" t="s">
        <v>927</v>
      </c>
      <c r="I7" s="550"/>
      <c r="J7" s="528"/>
    </row>
    <row r="8" spans="1:10" ht="18.75">
      <c r="A8" s="43"/>
      <c r="B8" s="43"/>
      <c r="C8" s="43"/>
      <c r="D8" s="43"/>
      <c r="E8" s="43"/>
      <c r="F8" s="43"/>
      <c r="G8" s="43"/>
      <c r="H8" s="550" t="s">
        <v>928</v>
      </c>
      <c r="I8" s="550"/>
      <c r="J8" s="528"/>
    </row>
    <row r="9" spans="1:10" ht="18.75">
      <c r="A9" s="43"/>
      <c r="B9" s="43"/>
      <c r="C9" s="43"/>
      <c r="D9" s="43"/>
      <c r="E9" s="43"/>
      <c r="F9" s="43"/>
      <c r="G9" s="43"/>
      <c r="H9" s="550" t="s">
        <v>844</v>
      </c>
      <c r="I9" s="550"/>
      <c r="J9" s="528"/>
    </row>
    <row r="10" spans="1:10" ht="18.75">
      <c r="A10" s="43"/>
      <c r="B10" s="43"/>
      <c r="C10" s="43"/>
      <c r="D10" s="43"/>
      <c r="E10" s="43"/>
      <c r="F10" s="43"/>
      <c r="G10" s="43"/>
      <c r="H10" s="43"/>
      <c r="I10" s="43"/>
      <c r="J10" s="43"/>
    </row>
    <row r="11" spans="1:10" ht="18.75">
      <c r="A11" s="552" t="s">
        <v>673</v>
      </c>
      <c r="B11" s="553"/>
      <c r="C11" s="553"/>
      <c r="D11" s="553"/>
      <c r="E11" s="553"/>
      <c r="F11" s="553"/>
      <c r="G11" s="553"/>
      <c r="H11" s="553"/>
      <c r="I11" s="553"/>
      <c r="J11" s="43"/>
    </row>
    <row r="12" spans="1:10" ht="18.75">
      <c r="A12" s="552" t="s">
        <v>929</v>
      </c>
      <c r="B12" s="553"/>
      <c r="C12" s="553"/>
      <c r="D12" s="553"/>
      <c r="E12" s="553"/>
      <c r="F12" s="553"/>
      <c r="G12" s="553"/>
      <c r="H12" s="553"/>
      <c r="I12" s="553"/>
      <c r="J12" s="562"/>
    </row>
    <row r="13" spans="1:10" ht="18.75">
      <c r="A13" s="43"/>
      <c r="B13" s="43"/>
      <c r="C13" s="43"/>
      <c r="D13" s="43"/>
      <c r="E13" s="43"/>
      <c r="F13" s="43"/>
      <c r="G13" s="43"/>
      <c r="H13" s="554"/>
      <c r="I13" s="554"/>
      <c r="J13" s="43"/>
    </row>
    <row r="14" spans="1:10" ht="18.75">
      <c r="A14" s="401"/>
      <c r="B14" s="402"/>
      <c r="C14" s="402"/>
      <c r="D14" s="402"/>
      <c r="E14" s="402"/>
      <c r="F14" s="402"/>
      <c r="G14" s="402"/>
      <c r="H14" s="403"/>
      <c r="I14" s="557" t="s">
        <v>172</v>
      </c>
      <c r="J14" s="558"/>
    </row>
    <row r="15" spans="1:10" ht="18.75">
      <c r="A15" s="559" t="s">
        <v>674</v>
      </c>
      <c r="B15" s="560"/>
      <c r="C15" s="560"/>
      <c r="D15" s="560"/>
      <c r="E15" s="560"/>
      <c r="F15" s="560"/>
      <c r="G15" s="560"/>
      <c r="H15" s="404" t="s">
        <v>46</v>
      </c>
      <c r="I15" s="405" t="s">
        <v>930</v>
      </c>
      <c r="J15" s="406" t="s">
        <v>931</v>
      </c>
    </row>
    <row r="16" spans="1:10" ht="18.75">
      <c r="A16" s="561">
        <v>1</v>
      </c>
      <c r="B16" s="561"/>
      <c r="C16" s="561"/>
      <c r="D16" s="561"/>
      <c r="E16" s="561"/>
      <c r="F16" s="561"/>
      <c r="G16" s="561"/>
      <c r="H16" s="404">
        <v>2</v>
      </c>
      <c r="I16" s="46">
        <v>3</v>
      </c>
      <c r="J16" s="406">
        <v>4</v>
      </c>
    </row>
    <row r="17" spans="1:10" ht="18.75">
      <c r="A17" s="48"/>
      <c r="B17" s="48"/>
      <c r="C17" s="48"/>
      <c r="D17" s="48"/>
      <c r="E17" s="48"/>
      <c r="F17" s="48"/>
      <c r="G17" s="48"/>
      <c r="H17" s="49"/>
      <c r="I17" s="48"/>
      <c r="J17" s="43"/>
    </row>
    <row r="18" spans="1:10" ht="56.25">
      <c r="A18" s="50" t="s">
        <v>52</v>
      </c>
      <c r="B18" s="50" t="s">
        <v>49</v>
      </c>
      <c r="C18" s="50" t="s">
        <v>49</v>
      </c>
      <c r="D18" s="50" t="s">
        <v>49</v>
      </c>
      <c r="E18" s="50" t="s">
        <v>49</v>
      </c>
      <c r="F18" s="50" t="s">
        <v>51</v>
      </c>
      <c r="G18" s="50" t="s">
        <v>47</v>
      </c>
      <c r="H18" s="51" t="s">
        <v>675</v>
      </c>
      <c r="I18" s="222">
        <f>SUM(I19,)</f>
        <v>99991.5</v>
      </c>
      <c r="J18" s="222">
        <f>SUM(J19,)</f>
        <v>161727.22999999998</v>
      </c>
    </row>
    <row r="19" spans="1:10" ht="37.5">
      <c r="A19" s="50" t="s">
        <v>52</v>
      </c>
      <c r="B19" s="50" t="s">
        <v>58</v>
      </c>
      <c r="C19" s="50" t="s">
        <v>49</v>
      </c>
      <c r="D19" s="50" t="s">
        <v>49</v>
      </c>
      <c r="E19" s="50" t="s">
        <v>49</v>
      </c>
      <c r="F19" s="50" t="s">
        <v>51</v>
      </c>
      <c r="G19" s="50" t="s">
        <v>47</v>
      </c>
      <c r="H19" s="51" t="s">
        <v>676</v>
      </c>
      <c r="I19" s="223">
        <f>SUM(I24,I21)</f>
        <v>99991.5</v>
      </c>
      <c r="J19" s="223">
        <f>SUM(J24,J21)</f>
        <v>161727.22999999998</v>
      </c>
    </row>
    <row r="20" spans="1:10" ht="23.25" customHeight="1">
      <c r="A20" s="50" t="s">
        <v>52</v>
      </c>
      <c r="B20" s="50" t="s">
        <v>58</v>
      </c>
      <c r="C20" s="50" t="s">
        <v>49</v>
      </c>
      <c r="D20" s="50" t="s">
        <v>49</v>
      </c>
      <c r="E20" s="50" t="s">
        <v>49</v>
      </c>
      <c r="F20" s="50" t="s">
        <v>51</v>
      </c>
      <c r="G20" s="50" t="s">
        <v>607</v>
      </c>
      <c r="H20" s="407" t="s">
        <v>677</v>
      </c>
      <c r="I20" s="223">
        <f aca="true" t="shared" si="0" ref="I20:J22">SUM(I21)</f>
        <v>-550158.628</v>
      </c>
      <c r="J20" s="223">
        <f t="shared" si="0"/>
        <v>-464328.988</v>
      </c>
    </row>
    <row r="21" spans="1:10" ht="40.5" customHeight="1">
      <c r="A21" s="50" t="s">
        <v>52</v>
      </c>
      <c r="B21" s="50" t="s">
        <v>58</v>
      </c>
      <c r="C21" s="50" t="s">
        <v>62</v>
      </c>
      <c r="D21" s="50" t="s">
        <v>49</v>
      </c>
      <c r="E21" s="50" t="s">
        <v>49</v>
      </c>
      <c r="F21" s="50" t="s">
        <v>51</v>
      </c>
      <c r="G21" s="50" t="s">
        <v>607</v>
      </c>
      <c r="H21" s="53" t="s">
        <v>678</v>
      </c>
      <c r="I21" s="223">
        <f t="shared" si="0"/>
        <v>-550158.628</v>
      </c>
      <c r="J21" s="223">
        <f t="shared" si="0"/>
        <v>-464328.988</v>
      </c>
    </row>
    <row r="22" spans="1:10" ht="37.5">
      <c r="A22" s="50" t="s">
        <v>52</v>
      </c>
      <c r="B22" s="50" t="s">
        <v>58</v>
      </c>
      <c r="C22" s="50" t="s">
        <v>62</v>
      </c>
      <c r="D22" s="50" t="s">
        <v>52</v>
      </c>
      <c r="E22" s="50" t="s">
        <v>49</v>
      </c>
      <c r="F22" s="50" t="s">
        <v>51</v>
      </c>
      <c r="G22" s="50" t="s">
        <v>679</v>
      </c>
      <c r="H22" s="53" t="s">
        <v>680</v>
      </c>
      <c r="I22" s="223">
        <f t="shared" si="0"/>
        <v>-550158.628</v>
      </c>
      <c r="J22" s="223">
        <f t="shared" si="0"/>
        <v>-464328.988</v>
      </c>
    </row>
    <row r="23" spans="1:11" ht="56.25">
      <c r="A23" s="50" t="s">
        <v>52</v>
      </c>
      <c r="B23" s="50" t="s">
        <v>58</v>
      </c>
      <c r="C23" s="50" t="s">
        <v>62</v>
      </c>
      <c r="D23" s="50" t="s">
        <v>52</v>
      </c>
      <c r="E23" s="50" t="s">
        <v>58</v>
      </c>
      <c r="F23" s="50" t="s">
        <v>51</v>
      </c>
      <c r="G23" s="50" t="s">
        <v>679</v>
      </c>
      <c r="H23" s="53" t="s">
        <v>681</v>
      </c>
      <c r="I23" s="223">
        <v>-550158.628</v>
      </c>
      <c r="J23" s="223">
        <v>-464328.988</v>
      </c>
      <c r="K23">
        <v>-17.032</v>
      </c>
    </row>
    <row r="24" spans="1:10" ht="18.75">
      <c r="A24" s="50" t="s">
        <v>52</v>
      </c>
      <c r="B24" s="50" t="s">
        <v>58</v>
      </c>
      <c r="C24" s="50" t="s">
        <v>49</v>
      </c>
      <c r="D24" s="50" t="s">
        <v>49</v>
      </c>
      <c r="E24" s="50" t="s">
        <v>49</v>
      </c>
      <c r="F24" s="50" t="s">
        <v>51</v>
      </c>
      <c r="G24" s="50" t="s">
        <v>373</v>
      </c>
      <c r="H24" s="407" t="s">
        <v>682</v>
      </c>
      <c r="I24" s="223">
        <f aca="true" t="shared" si="1" ref="I24:J26">SUM(I25)</f>
        <v>650150.128</v>
      </c>
      <c r="J24" s="223">
        <f t="shared" si="1"/>
        <v>626056.218</v>
      </c>
    </row>
    <row r="25" spans="1:10" ht="40.5" customHeight="1">
      <c r="A25" s="50" t="s">
        <v>52</v>
      </c>
      <c r="B25" s="50" t="s">
        <v>58</v>
      </c>
      <c r="C25" s="50" t="s">
        <v>62</v>
      </c>
      <c r="D25" s="50" t="s">
        <v>49</v>
      </c>
      <c r="E25" s="50" t="s">
        <v>49</v>
      </c>
      <c r="F25" s="50" t="s">
        <v>51</v>
      </c>
      <c r="G25" s="50" t="s">
        <v>373</v>
      </c>
      <c r="H25" s="53" t="s">
        <v>683</v>
      </c>
      <c r="I25" s="223">
        <f t="shared" si="1"/>
        <v>650150.128</v>
      </c>
      <c r="J25" s="223">
        <f t="shared" si="1"/>
        <v>626056.218</v>
      </c>
    </row>
    <row r="26" spans="1:10" ht="37.5">
      <c r="A26" s="50" t="s">
        <v>52</v>
      </c>
      <c r="B26" s="50" t="s">
        <v>58</v>
      </c>
      <c r="C26" s="50" t="s">
        <v>62</v>
      </c>
      <c r="D26" s="50" t="s">
        <v>52</v>
      </c>
      <c r="E26" s="50" t="s">
        <v>49</v>
      </c>
      <c r="F26" s="50" t="s">
        <v>51</v>
      </c>
      <c r="G26" s="50" t="s">
        <v>684</v>
      </c>
      <c r="H26" s="53" t="s">
        <v>685</v>
      </c>
      <c r="I26" s="223">
        <f t="shared" si="1"/>
        <v>650150.128</v>
      </c>
      <c r="J26" s="223">
        <f t="shared" si="1"/>
        <v>626056.218</v>
      </c>
    </row>
    <row r="27" spans="1:11" ht="56.25">
      <c r="A27" s="50" t="s">
        <v>52</v>
      </c>
      <c r="B27" s="50" t="s">
        <v>58</v>
      </c>
      <c r="C27" s="50" t="s">
        <v>62</v>
      </c>
      <c r="D27" s="50" t="s">
        <v>52</v>
      </c>
      <c r="E27" s="50" t="s">
        <v>58</v>
      </c>
      <c r="F27" s="50" t="s">
        <v>51</v>
      </c>
      <c r="G27" s="50" t="s">
        <v>684</v>
      </c>
      <c r="H27" s="53" t="s">
        <v>686</v>
      </c>
      <c r="I27" s="223">
        <v>650150.128</v>
      </c>
      <c r="J27" s="223">
        <v>626056.218</v>
      </c>
      <c r="K27">
        <v>-17.032</v>
      </c>
    </row>
    <row r="28" spans="1:10" ht="18.75">
      <c r="A28" s="408"/>
      <c r="B28" s="408"/>
      <c r="C28" s="408"/>
      <c r="D28" s="408"/>
      <c r="E28" s="408"/>
      <c r="F28" s="408"/>
      <c r="G28" s="408"/>
      <c r="H28" s="239"/>
      <c r="I28" s="409"/>
      <c r="J28" s="43"/>
    </row>
    <row r="29" spans="1:10" ht="18.75">
      <c r="A29" s="43"/>
      <c r="B29" s="43"/>
      <c r="C29" s="43"/>
      <c r="D29" s="43"/>
      <c r="E29" s="43"/>
      <c r="F29" s="43"/>
      <c r="G29" s="43"/>
      <c r="H29" s="43"/>
      <c r="I29" s="43"/>
      <c r="J29" s="43"/>
    </row>
  </sheetData>
  <sheetProtection password="EEDF" sheet="1"/>
  <mergeCells count="14">
    <mergeCell ref="A15:G15"/>
    <mergeCell ref="A16:G16"/>
    <mergeCell ref="H6:J6"/>
    <mergeCell ref="H7:J7"/>
    <mergeCell ref="H8:J8"/>
    <mergeCell ref="H9:J9"/>
    <mergeCell ref="A11:I11"/>
    <mergeCell ref="A12:J12"/>
    <mergeCell ref="I1:J1"/>
    <mergeCell ref="I2:J2"/>
    <mergeCell ref="H3:J3"/>
    <mergeCell ref="H4:J4"/>
    <mergeCell ref="H13:I13"/>
    <mergeCell ref="I14:J14"/>
  </mergeCells>
  <printOptions/>
  <pageMargins left="0.7086614173228347" right="0.7086614173228347" top="0.7480314960629921" bottom="0.7480314960629921" header="0.31496062992125984" footer="0.31496062992125984"/>
  <pageSetup fitToHeight="50" fitToWidth="1" horizontalDpi="600" verticalDpi="600" orientation="portrait" paperSize="9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45"/>
  <sheetViews>
    <sheetView zoomScalePageLayoutView="0" workbookViewId="0" topLeftCell="A1">
      <selection activeCell="A274" sqref="A274"/>
    </sheetView>
  </sheetViews>
  <sheetFormatPr defaultColWidth="9.00390625" defaultRowHeight="12.75"/>
  <cols>
    <col min="1" max="1" width="100.00390625" style="3" customWidth="1"/>
    <col min="2" max="2" width="13.125" style="3" customWidth="1"/>
    <col min="3" max="3" width="11.375" style="3" customWidth="1"/>
    <col min="4" max="4" width="16.75390625" style="3" hidden="1" customWidth="1"/>
    <col min="5" max="5" width="17.375" style="3" hidden="1" customWidth="1"/>
    <col min="6" max="6" width="17.625" style="3" customWidth="1"/>
    <col min="7" max="7" width="18.625" style="94" hidden="1" customWidth="1"/>
    <col min="8" max="8" width="19.00390625" style="17" hidden="1" customWidth="1"/>
    <col min="9" max="9" width="9.125" style="17" hidden="1" customWidth="1"/>
    <col min="10" max="12" width="9.125" style="17" customWidth="1"/>
    <col min="13" max="16384" width="9.125" style="17" customWidth="1"/>
  </cols>
  <sheetData>
    <row r="1" spans="1:6" ht="18.75">
      <c r="A1" s="60"/>
      <c r="B1" s="563" t="s">
        <v>696</v>
      </c>
      <c r="C1" s="567"/>
      <c r="D1" s="567"/>
      <c r="E1" s="567"/>
      <c r="F1" s="567"/>
    </row>
    <row r="2" spans="1:6" ht="18.75">
      <c r="A2" s="563" t="s">
        <v>174</v>
      </c>
      <c r="B2" s="563"/>
      <c r="C2" s="564"/>
      <c r="D2" s="564"/>
      <c r="E2" s="564"/>
      <c r="F2" s="565"/>
    </row>
    <row r="3" spans="1:6" ht="18.75">
      <c r="A3" s="563" t="s">
        <v>670</v>
      </c>
      <c r="B3" s="563"/>
      <c r="C3" s="564"/>
      <c r="D3" s="564"/>
      <c r="E3" s="564"/>
      <c r="F3" s="565"/>
    </row>
    <row r="4" spans="1:6" ht="18.75">
      <c r="A4" s="563" t="s">
        <v>1142</v>
      </c>
      <c r="B4" s="563"/>
      <c r="C4" s="564"/>
      <c r="D4" s="564"/>
      <c r="E4" s="564"/>
      <c r="F4" s="565"/>
    </row>
    <row r="6" spans="1:7" s="31" customFormat="1" ht="18.75">
      <c r="A6" s="60"/>
      <c r="B6" s="563" t="s">
        <v>696</v>
      </c>
      <c r="C6" s="567"/>
      <c r="D6" s="567"/>
      <c r="E6" s="567"/>
      <c r="F6" s="567"/>
      <c r="G6" s="94"/>
    </row>
    <row r="7" spans="1:7" s="31" customFormat="1" ht="18.75">
      <c r="A7" s="563" t="s">
        <v>174</v>
      </c>
      <c r="B7" s="563"/>
      <c r="C7" s="564"/>
      <c r="D7" s="564"/>
      <c r="E7" s="564"/>
      <c r="F7" s="565"/>
      <c r="G7" s="94"/>
    </row>
    <row r="8" spans="1:7" s="31" customFormat="1" ht="18.75">
      <c r="A8" s="563" t="s">
        <v>670</v>
      </c>
      <c r="B8" s="563"/>
      <c r="C8" s="564"/>
      <c r="D8" s="564"/>
      <c r="E8" s="564"/>
      <c r="F8" s="565"/>
      <c r="G8" s="94"/>
    </row>
    <row r="9" spans="1:7" s="31" customFormat="1" ht="18.75">
      <c r="A9" s="563" t="s">
        <v>844</v>
      </c>
      <c r="B9" s="563"/>
      <c r="C9" s="564"/>
      <c r="D9" s="564"/>
      <c r="E9" s="564"/>
      <c r="F9" s="565"/>
      <c r="G9" s="94"/>
    </row>
    <row r="10" spans="1:7" s="31" customFormat="1" ht="18.75">
      <c r="A10" s="566" t="s">
        <v>832</v>
      </c>
      <c r="B10" s="566"/>
      <c r="C10" s="566"/>
      <c r="D10" s="566"/>
      <c r="E10" s="566"/>
      <c r="F10" s="566"/>
      <c r="G10" s="94"/>
    </row>
    <row r="11" spans="1:7" s="31" customFormat="1" ht="56.25">
      <c r="A11" s="568" t="s">
        <v>243</v>
      </c>
      <c r="B11" s="569" t="s">
        <v>245</v>
      </c>
      <c r="C11" s="569" t="s">
        <v>246</v>
      </c>
      <c r="D11" s="131" t="s">
        <v>697</v>
      </c>
      <c r="E11" s="568" t="s">
        <v>697</v>
      </c>
      <c r="F11" s="568" t="s">
        <v>697</v>
      </c>
      <c r="G11" s="94"/>
    </row>
    <row r="12" spans="1:7" s="31" customFormat="1" ht="18.75">
      <c r="A12" s="568"/>
      <c r="B12" s="570" t="s">
        <v>698</v>
      </c>
      <c r="C12" s="570" t="s">
        <v>699</v>
      </c>
      <c r="D12" s="132"/>
      <c r="E12" s="568"/>
      <c r="F12" s="568"/>
      <c r="G12" s="94"/>
    </row>
    <row r="13" spans="1:7" s="95" customFormat="1" ht="15">
      <c r="A13" s="133" t="s">
        <v>48</v>
      </c>
      <c r="B13" s="133" t="s">
        <v>75</v>
      </c>
      <c r="C13" s="133" t="s">
        <v>247</v>
      </c>
      <c r="D13" s="133" t="s">
        <v>248</v>
      </c>
      <c r="E13" s="133" t="s">
        <v>248</v>
      </c>
      <c r="F13" s="133" t="s">
        <v>248</v>
      </c>
      <c r="G13" s="94"/>
    </row>
    <row r="14" spans="1:8" s="31" customFormat="1" ht="18.75">
      <c r="A14" s="134" t="s">
        <v>700</v>
      </c>
      <c r="B14" s="135" t="s">
        <v>353</v>
      </c>
      <c r="C14" s="135" t="s">
        <v>353</v>
      </c>
      <c r="D14" s="234">
        <f>D15+D48+D67+D124+D248+D327+D347+D380+D406+D424</f>
        <v>820829.4040000001</v>
      </c>
      <c r="E14" s="234">
        <f>E15+E48+E67+E124+E248+E327+E347+E380+E406+E424+G14</f>
        <v>24666.186</v>
      </c>
      <c r="F14" s="206">
        <f aca="true" t="shared" si="0" ref="F14:F22">D14+E14</f>
        <v>845495.5900000001</v>
      </c>
      <c r="G14" s="136"/>
      <c r="H14" s="136"/>
    </row>
    <row r="15" spans="1:8" s="31" customFormat="1" ht="37.5">
      <c r="A15" s="18" t="s">
        <v>264</v>
      </c>
      <c r="B15" s="163" t="s">
        <v>265</v>
      </c>
      <c r="C15" s="163"/>
      <c r="D15" s="217">
        <f>D16+D29+D34+D39</f>
        <v>5452.43</v>
      </c>
      <c r="E15" s="217">
        <f>E16+E29+E34+E39</f>
        <v>748.021</v>
      </c>
      <c r="F15" s="217">
        <f>F16+F29+F34+F39</f>
        <v>6200.451</v>
      </c>
      <c r="G15" s="62"/>
      <c r="H15" s="116"/>
    </row>
    <row r="16" spans="1:7" s="31" customFormat="1" ht="19.5">
      <c r="A16" s="24" t="s">
        <v>266</v>
      </c>
      <c r="B16" s="21" t="s">
        <v>267</v>
      </c>
      <c r="C16" s="21"/>
      <c r="D16" s="209">
        <f>D17+D19+D21+D23+D25+D27</f>
        <v>2700</v>
      </c>
      <c r="E16" s="209">
        <f>E17+E19+E21+E23+E25+E27</f>
        <v>284.6</v>
      </c>
      <c r="F16" s="209">
        <f>E16+D16</f>
        <v>2984.6</v>
      </c>
      <c r="G16" s="62"/>
    </row>
    <row r="17" spans="1:7" s="31" customFormat="1" ht="56.25">
      <c r="A17" s="22" t="s">
        <v>268</v>
      </c>
      <c r="B17" s="21" t="s">
        <v>269</v>
      </c>
      <c r="C17" s="21"/>
      <c r="D17" s="209">
        <f>D18</f>
        <v>1800</v>
      </c>
      <c r="E17" s="210">
        <f>E18</f>
        <v>0</v>
      </c>
      <c r="F17" s="209">
        <f>D17+E17</f>
        <v>1800</v>
      </c>
      <c r="G17" s="62"/>
    </row>
    <row r="18" spans="1:7" s="31" customFormat="1" ht="18.75">
      <c r="A18" s="64" t="s">
        <v>270</v>
      </c>
      <c r="B18" s="21" t="s">
        <v>269</v>
      </c>
      <c r="C18" s="21" t="s">
        <v>271</v>
      </c>
      <c r="D18" s="209">
        <v>1800</v>
      </c>
      <c r="E18" s="210"/>
      <c r="F18" s="209">
        <f t="shared" si="0"/>
        <v>1800</v>
      </c>
      <c r="G18" s="62"/>
    </row>
    <row r="19" spans="1:7" s="31" customFormat="1" ht="37.5">
      <c r="A19" s="64" t="s">
        <v>272</v>
      </c>
      <c r="B19" s="21" t="s">
        <v>273</v>
      </c>
      <c r="C19" s="21"/>
      <c r="D19" s="209">
        <f>D20</f>
        <v>200</v>
      </c>
      <c r="E19" s="210">
        <f>E20</f>
        <v>0</v>
      </c>
      <c r="F19" s="209">
        <f t="shared" si="0"/>
        <v>200</v>
      </c>
      <c r="G19" s="62"/>
    </row>
    <row r="20" spans="1:7" s="31" customFormat="1" ht="18.75">
      <c r="A20" s="64" t="s">
        <v>270</v>
      </c>
      <c r="B20" s="21" t="s">
        <v>273</v>
      </c>
      <c r="C20" s="21" t="s">
        <v>271</v>
      </c>
      <c r="D20" s="209">
        <v>200</v>
      </c>
      <c r="E20" s="210"/>
      <c r="F20" s="209">
        <f t="shared" si="0"/>
        <v>200</v>
      </c>
      <c r="G20" s="62"/>
    </row>
    <row r="21" spans="1:7" s="31" customFormat="1" ht="37.5">
      <c r="A21" s="64" t="s">
        <v>274</v>
      </c>
      <c r="B21" s="21" t="s">
        <v>275</v>
      </c>
      <c r="C21" s="21"/>
      <c r="D21" s="209">
        <f>D22</f>
        <v>400</v>
      </c>
      <c r="E21" s="210">
        <f>E22</f>
        <v>0</v>
      </c>
      <c r="F21" s="209">
        <f t="shared" si="0"/>
        <v>400</v>
      </c>
      <c r="G21" s="62"/>
    </row>
    <row r="22" spans="1:7" s="31" customFormat="1" ht="18.75">
      <c r="A22" s="64" t="s">
        <v>270</v>
      </c>
      <c r="B22" s="21" t="s">
        <v>275</v>
      </c>
      <c r="C22" s="21"/>
      <c r="D22" s="209">
        <v>400</v>
      </c>
      <c r="E22" s="210"/>
      <c r="F22" s="209">
        <f t="shared" si="0"/>
        <v>400</v>
      </c>
      <c r="G22" s="62"/>
    </row>
    <row r="23" spans="1:7" s="31" customFormat="1" ht="37.5">
      <c r="A23" s="102" t="s">
        <v>379</v>
      </c>
      <c r="B23" s="21" t="s">
        <v>380</v>
      </c>
      <c r="C23" s="137"/>
      <c r="D23" s="209">
        <f>D24</f>
        <v>0</v>
      </c>
      <c r="E23" s="210">
        <f>E24</f>
        <v>0</v>
      </c>
      <c r="F23" s="210">
        <f>F24</f>
        <v>0</v>
      </c>
      <c r="G23" s="96"/>
    </row>
    <row r="24" spans="1:7" s="31" customFormat="1" ht="37.5">
      <c r="A24" s="64" t="s">
        <v>381</v>
      </c>
      <c r="B24" s="21" t="s">
        <v>380</v>
      </c>
      <c r="C24" s="21" t="s">
        <v>373</v>
      </c>
      <c r="D24" s="235"/>
      <c r="E24" s="210"/>
      <c r="F24" s="209"/>
      <c r="G24" s="96"/>
    </row>
    <row r="25" spans="1:7" s="31" customFormat="1" ht="18.75">
      <c r="A25" s="114" t="s">
        <v>954</v>
      </c>
      <c r="B25" s="21" t="s">
        <v>866</v>
      </c>
      <c r="C25" s="21"/>
      <c r="D25" s="235">
        <f>D26</f>
        <v>300</v>
      </c>
      <c r="E25" s="210">
        <f>E26</f>
        <v>0</v>
      </c>
      <c r="F25" s="209">
        <f>D25+E25</f>
        <v>300</v>
      </c>
      <c r="G25" s="96"/>
    </row>
    <row r="26" spans="1:7" s="31" customFormat="1" ht="18.75">
      <c r="A26" s="64" t="s">
        <v>270</v>
      </c>
      <c r="B26" s="21" t="s">
        <v>866</v>
      </c>
      <c r="C26" s="21" t="s">
        <v>271</v>
      </c>
      <c r="D26" s="235">
        <v>300</v>
      </c>
      <c r="E26" s="210"/>
      <c r="F26" s="209">
        <f>D26+E26</f>
        <v>300</v>
      </c>
      <c r="G26" s="96"/>
    </row>
    <row r="27" spans="1:7" s="31" customFormat="1" ht="18.75">
      <c r="A27" s="114" t="s">
        <v>965</v>
      </c>
      <c r="B27" s="21" t="s">
        <v>966</v>
      </c>
      <c r="C27" s="21"/>
      <c r="D27" s="235">
        <f>D28</f>
        <v>0</v>
      </c>
      <c r="E27" s="210">
        <f>E28</f>
        <v>284.6</v>
      </c>
      <c r="F27" s="209">
        <f>D27+E27</f>
        <v>284.6</v>
      </c>
      <c r="G27" s="96"/>
    </row>
    <row r="28" spans="1:7" s="31" customFormat="1" ht="18.75">
      <c r="A28" s="114" t="s">
        <v>270</v>
      </c>
      <c r="B28" s="21" t="s">
        <v>966</v>
      </c>
      <c r="C28" s="21" t="s">
        <v>271</v>
      </c>
      <c r="D28" s="235"/>
      <c r="E28" s="210">
        <v>284.6</v>
      </c>
      <c r="F28" s="209">
        <f>D28+E28</f>
        <v>284.6</v>
      </c>
      <c r="G28" s="96"/>
    </row>
    <row r="29" spans="1:7" s="31" customFormat="1" ht="39">
      <c r="A29" s="113" t="s">
        <v>701</v>
      </c>
      <c r="B29" s="21" t="s">
        <v>383</v>
      </c>
      <c r="C29" s="21"/>
      <c r="D29" s="209">
        <f>D30+D32</f>
        <v>232</v>
      </c>
      <c r="E29" s="209">
        <f>E30+E32</f>
        <v>0</v>
      </c>
      <c r="F29" s="209">
        <f aca="true" t="shared" si="1" ref="F29:F59">D29+E29</f>
        <v>232</v>
      </c>
      <c r="G29" s="97"/>
    </row>
    <row r="30" spans="1:7" s="31" customFormat="1" ht="37.5">
      <c r="A30" s="64" t="s">
        <v>384</v>
      </c>
      <c r="B30" s="21" t="s">
        <v>385</v>
      </c>
      <c r="C30" s="21"/>
      <c r="D30" s="209">
        <f>D31</f>
        <v>200</v>
      </c>
      <c r="E30" s="209">
        <f>E31</f>
        <v>0</v>
      </c>
      <c r="F30" s="209">
        <f t="shared" si="1"/>
        <v>200</v>
      </c>
      <c r="G30" s="97"/>
    </row>
    <row r="31" spans="1:7" s="31" customFormat="1" ht="18.75">
      <c r="A31" s="64" t="s">
        <v>270</v>
      </c>
      <c r="B31" s="21" t="s">
        <v>385</v>
      </c>
      <c r="C31" s="21" t="s">
        <v>271</v>
      </c>
      <c r="D31" s="209">
        <v>200</v>
      </c>
      <c r="E31" s="209"/>
      <c r="F31" s="209">
        <f t="shared" si="1"/>
        <v>200</v>
      </c>
      <c r="G31" s="97"/>
    </row>
    <row r="32" spans="1:7" s="31" customFormat="1" ht="37.5">
      <c r="A32" s="64" t="s">
        <v>386</v>
      </c>
      <c r="B32" s="21" t="s">
        <v>387</v>
      </c>
      <c r="C32" s="21"/>
      <c r="D32" s="209">
        <f>D33</f>
        <v>32</v>
      </c>
      <c r="E32" s="209">
        <f>E33</f>
        <v>0</v>
      </c>
      <c r="F32" s="209">
        <f t="shared" si="1"/>
        <v>32</v>
      </c>
      <c r="G32" s="97"/>
    </row>
    <row r="33" spans="1:7" s="31" customFormat="1" ht="18.75">
      <c r="A33" s="64" t="s">
        <v>260</v>
      </c>
      <c r="B33" s="21" t="s">
        <v>387</v>
      </c>
      <c r="C33" s="21" t="s">
        <v>261</v>
      </c>
      <c r="D33" s="209">
        <v>32</v>
      </c>
      <c r="E33" s="209"/>
      <c r="F33" s="209">
        <f t="shared" si="1"/>
        <v>32</v>
      </c>
      <c r="G33" s="97"/>
    </row>
    <row r="34" spans="1:7" s="164" customFormat="1" ht="39">
      <c r="A34" s="113" t="s">
        <v>276</v>
      </c>
      <c r="B34" s="23" t="s">
        <v>702</v>
      </c>
      <c r="C34" s="23"/>
      <c r="D34" s="208">
        <f>D35+D37</f>
        <v>71.43</v>
      </c>
      <c r="E34" s="208">
        <f>E35+E37</f>
        <v>463.421</v>
      </c>
      <c r="F34" s="208">
        <f t="shared" si="1"/>
        <v>534.851</v>
      </c>
      <c r="G34" s="229"/>
    </row>
    <row r="35" spans="1:7" s="164" customFormat="1" ht="37.5">
      <c r="A35" s="114" t="s">
        <v>855</v>
      </c>
      <c r="B35" s="21" t="s">
        <v>833</v>
      </c>
      <c r="C35" s="21"/>
      <c r="D35" s="209">
        <f>D36</f>
        <v>71.43</v>
      </c>
      <c r="E35" s="209">
        <f>E36</f>
        <v>0</v>
      </c>
      <c r="F35" s="209">
        <f t="shared" si="1"/>
        <v>71.43</v>
      </c>
      <c r="G35" s="229"/>
    </row>
    <row r="36" spans="1:7" s="31" customFormat="1" ht="18.75">
      <c r="A36" s="64" t="s">
        <v>270</v>
      </c>
      <c r="B36" s="21" t="s">
        <v>828</v>
      </c>
      <c r="C36" s="21" t="s">
        <v>271</v>
      </c>
      <c r="D36" s="209">
        <v>71.43</v>
      </c>
      <c r="E36" s="209"/>
      <c r="F36" s="209">
        <f t="shared" si="1"/>
        <v>71.43</v>
      </c>
      <c r="G36" s="97"/>
    </row>
    <row r="37" spans="1:7" s="31" customFormat="1" ht="18.75">
      <c r="A37" s="237" t="s">
        <v>964</v>
      </c>
      <c r="B37" s="19" t="s">
        <v>967</v>
      </c>
      <c r="C37" s="114"/>
      <c r="D37" s="209">
        <f>D38</f>
        <v>0</v>
      </c>
      <c r="E37" s="209">
        <f>E38</f>
        <v>463.421</v>
      </c>
      <c r="F37" s="209">
        <f>D37+E37</f>
        <v>463.421</v>
      </c>
      <c r="G37" s="97"/>
    </row>
    <row r="38" spans="1:7" s="31" customFormat="1" ht="18.75">
      <c r="A38" s="114" t="s">
        <v>270</v>
      </c>
      <c r="B38" s="19" t="s">
        <v>967</v>
      </c>
      <c r="C38" s="114" t="s">
        <v>271</v>
      </c>
      <c r="D38" s="209"/>
      <c r="E38" s="209">
        <v>463.421</v>
      </c>
      <c r="F38" s="209">
        <f>D38+E38</f>
        <v>463.421</v>
      </c>
      <c r="G38" s="97"/>
    </row>
    <row r="39" spans="1:7" s="164" customFormat="1" ht="19.5">
      <c r="A39" s="113" t="s">
        <v>279</v>
      </c>
      <c r="B39" s="23" t="s">
        <v>280</v>
      </c>
      <c r="C39" s="23"/>
      <c r="D39" s="208">
        <f>D46+D44+D42+D40</f>
        <v>2449</v>
      </c>
      <c r="E39" s="208">
        <f>E46+E44+E42+E40</f>
        <v>0</v>
      </c>
      <c r="F39" s="208">
        <f t="shared" si="1"/>
        <v>2449</v>
      </c>
      <c r="G39" s="229"/>
    </row>
    <row r="40" spans="1:6" s="121" customFormat="1" ht="37.5">
      <c r="A40" s="214" t="s">
        <v>811</v>
      </c>
      <c r="B40" s="19" t="s">
        <v>812</v>
      </c>
      <c r="C40" s="16"/>
      <c r="D40" s="209">
        <f>D41</f>
        <v>306</v>
      </c>
      <c r="E40" s="209">
        <f>E41</f>
        <v>0</v>
      </c>
      <c r="F40" s="209">
        <f t="shared" si="1"/>
        <v>306</v>
      </c>
    </row>
    <row r="41" spans="1:6" s="121" customFormat="1" ht="18.75">
      <c r="A41" s="114" t="s">
        <v>260</v>
      </c>
      <c r="B41" s="20" t="s">
        <v>812</v>
      </c>
      <c r="C41" s="20" t="s">
        <v>261</v>
      </c>
      <c r="D41" s="209">
        <v>306</v>
      </c>
      <c r="E41" s="209"/>
      <c r="F41" s="209">
        <f t="shared" si="1"/>
        <v>306</v>
      </c>
    </row>
    <row r="42" spans="1:7" s="31" customFormat="1" ht="39">
      <c r="A42" s="113" t="s">
        <v>800</v>
      </c>
      <c r="B42" s="21" t="s">
        <v>802</v>
      </c>
      <c r="C42" s="21"/>
      <c r="D42" s="209">
        <f>D43</f>
        <v>830</v>
      </c>
      <c r="E42" s="209">
        <f>E43</f>
        <v>0</v>
      </c>
      <c r="F42" s="209">
        <f t="shared" si="1"/>
        <v>830</v>
      </c>
      <c r="G42" s="97"/>
    </row>
    <row r="43" spans="1:7" s="31" customFormat="1" ht="19.5">
      <c r="A43" s="113" t="s">
        <v>260</v>
      </c>
      <c r="B43" s="21" t="s">
        <v>802</v>
      </c>
      <c r="C43" s="21" t="s">
        <v>261</v>
      </c>
      <c r="D43" s="209">
        <v>830</v>
      </c>
      <c r="E43" s="209"/>
      <c r="F43" s="209">
        <f t="shared" si="1"/>
        <v>830</v>
      </c>
      <c r="G43" s="97"/>
    </row>
    <row r="44" spans="1:7" s="31" customFormat="1" ht="19.5">
      <c r="A44" s="113" t="s">
        <v>801</v>
      </c>
      <c r="B44" s="21" t="s">
        <v>799</v>
      </c>
      <c r="C44" s="21"/>
      <c r="D44" s="209">
        <f>D45</f>
        <v>113</v>
      </c>
      <c r="E44" s="209">
        <f>E45</f>
        <v>0</v>
      </c>
      <c r="F44" s="209">
        <f t="shared" si="1"/>
        <v>113</v>
      </c>
      <c r="G44" s="97"/>
    </row>
    <row r="45" spans="1:7" s="31" customFormat="1" ht="19.5">
      <c r="A45" s="113" t="s">
        <v>260</v>
      </c>
      <c r="B45" s="21" t="s">
        <v>799</v>
      </c>
      <c r="C45" s="21" t="s">
        <v>261</v>
      </c>
      <c r="D45" s="209">
        <v>113</v>
      </c>
      <c r="E45" s="209"/>
      <c r="F45" s="209">
        <f t="shared" si="1"/>
        <v>113</v>
      </c>
      <c r="G45" s="97"/>
    </row>
    <row r="46" spans="1:7" s="31" customFormat="1" ht="56.25">
      <c r="A46" s="64" t="s">
        <v>281</v>
      </c>
      <c r="B46" s="19" t="s">
        <v>282</v>
      </c>
      <c r="C46" s="19"/>
      <c r="D46" s="210">
        <f>D47</f>
        <v>1200</v>
      </c>
      <c r="E46" s="210">
        <f>E47</f>
        <v>0</v>
      </c>
      <c r="F46" s="209">
        <f t="shared" si="1"/>
        <v>1200</v>
      </c>
      <c r="G46" s="97"/>
    </row>
    <row r="47" spans="1:7" s="31" customFormat="1" ht="18.75">
      <c r="A47" s="64" t="s">
        <v>270</v>
      </c>
      <c r="B47" s="19" t="s">
        <v>282</v>
      </c>
      <c r="C47" s="19" t="s">
        <v>271</v>
      </c>
      <c r="D47" s="210">
        <v>1200</v>
      </c>
      <c r="E47" s="210"/>
      <c r="F47" s="209">
        <f t="shared" si="1"/>
        <v>1200</v>
      </c>
      <c r="G47" s="97"/>
    </row>
    <row r="48" spans="1:8" s="31" customFormat="1" ht="37.5">
      <c r="A48" s="18" t="s">
        <v>461</v>
      </c>
      <c r="B48" s="163" t="s">
        <v>462</v>
      </c>
      <c r="C48" s="163"/>
      <c r="D48" s="217">
        <f>D49</f>
        <v>48697.757</v>
      </c>
      <c r="E48" s="217">
        <f>E49</f>
        <v>399.99999999999994</v>
      </c>
      <c r="F48" s="217">
        <f t="shared" si="1"/>
        <v>49097.757</v>
      </c>
      <c r="G48" s="97"/>
      <c r="H48" s="116"/>
    </row>
    <row r="49" spans="1:7" s="31" customFormat="1" ht="58.5">
      <c r="A49" s="24" t="s">
        <v>463</v>
      </c>
      <c r="B49" s="21" t="s">
        <v>464</v>
      </c>
      <c r="C49" s="21"/>
      <c r="D49" s="209">
        <f>D50+D53+D55+D64+D62+D58+D60</f>
        <v>48697.757</v>
      </c>
      <c r="E49" s="209">
        <f>E50+E53+E55+E64+E62+E58+E60</f>
        <v>399.99999999999994</v>
      </c>
      <c r="F49" s="209">
        <f t="shared" si="1"/>
        <v>49097.757</v>
      </c>
      <c r="G49" s="97"/>
    </row>
    <row r="50" spans="1:7" s="31" customFormat="1" ht="18.75">
      <c r="A50" s="22" t="s">
        <v>604</v>
      </c>
      <c r="B50" s="21" t="s">
        <v>605</v>
      </c>
      <c r="C50" s="21"/>
      <c r="D50" s="209">
        <f>D52+D51</f>
        <v>4407.371</v>
      </c>
      <c r="E50" s="209">
        <f>E52+E51</f>
        <v>399.99999999999994</v>
      </c>
      <c r="F50" s="209">
        <f t="shared" si="1"/>
        <v>4807.371</v>
      </c>
      <c r="G50" s="97"/>
    </row>
    <row r="51" spans="1:7" s="31" customFormat="1" ht="18.75">
      <c r="A51" s="114" t="s">
        <v>260</v>
      </c>
      <c r="B51" s="21" t="s">
        <v>1140</v>
      </c>
      <c r="C51" s="21" t="s">
        <v>261</v>
      </c>
      <c r="D51" s="209">
        <v>4371.124</v>
      </c>
      <c r="E51" s="209">
        <v>-6.706</v>
      </c>
      <c r="F51" s="209">
        <f>D51+E51</f>
        <v>4364.418</v>
      </c>
      <c r="G51" s="97"/>
    </row>
    <row r="52" spans="1:7" s="31" customFormat="1" ht="18.75">
      <c r="A52" s="64" t="s">
        <v>606</v>
      </c>
      <c r="B52" s="21" t="s">
        <v>605</v>
      </c>
      <c r="C52" s="21" t="s">
        <v>607</v>
      </c>
      <c r="D52" s="209">
        <v>36.247</v>
      </c>
      <c r="E52" s="209">
        <f>400+6.703+0.003</f>
        <v>406.70599999999996</v>
      </c>
      <c r="F52" s="209">
        <f t="shared" si="1"/>
        <v>442.953</v>
      </c>
      <c r="G52" s="97"/>
    </row>
    <row r="53" spans="1:7" s="31" customFormat="1" ht="18.75">
      <c r="A53" s="22" t="s">
        <v>608</v>
      </c>
      <c r="B53" s="21" t="s">
        <v>609</v>
      </c>
      <c r="C53" s="21"/>
      <c r="D53" s="209">
        <f>D54</f>
        <v>19.77</v>
      </c>
      <c r="E53" s="209">
        <f>E54</f>
        <v>0</v>
      </c>
      <c r="F53" s="209">
        <f t="shared" si="1"/>
        <v>19.77</v>
      </c>
      <c r="G53" s="97"/>
    </row>
    <row r="54" spans="1:7" s="31" customFormat="1" ht="23.25" customHeight="1">
      <c r="A54" s="114" t="s">
        <v>260</v>
      </c>
      <c r="B54" s="21" t="s">
        <v>609</v>
      </c>
      <c r="C54" s="21" t="s">
        <v>261</v>
      </c>
      <c r="D54" s="209">
        <v>19.77</v>
      </c>
      <c r="E54" s="209"/>
      <c r="F54" s="209">
        <f t="shared" si="1"/>
        <v>19.77</v>
      </c>
      <c r="G54" s="97"/>
    </row>
    <row r="55" spans="1:7" s="31" customFormat="1" ht="56.25">
      <c r="A55" s="64" t="s">
        <v>610</v>
      </c>
      <c r="B55" s="21" t="s">
        <v>611</v>
      </c>
      <c r="C55" s="21"/>
      <c r="D55" s="209">
        <f>D57+D56</f>
        <v>5671.716</v>
      </c>
      <c r="E55" s="209">
        <f>E57+E56</f>
        <v>0</v>
      </c>
      <c r="F55" s="209">
        <f t="shared" si="1"/>
        <v>5671.716</v>
      </c>
      <c r="G55" s="97"/>
    </row>
    <row r="56" spans="1:9" s="31" customFormat="1" ht="18.75">
      <c r="A56" s="114" t="s">
        <v>260</v>
      </c>
      <c r="B56" s="21" t="s">
        <v>611</v>
      </c>
      <c r="C56" s="21" t="s">
        <v>261</v>
      </c>
      <c r="D56" s="209">
        <v>0</v>
      </c>
      <c r="E56" s="209"/>
      <c r="F56" s="209">
        <f>D56+E56</f>
        <v>0</v>
      </c>
      <c r="G56" s="571"/>
      <c r="H56" s="556"/>
      <c r="I56" s="556"/>
    </row>
    <row r="57" spans="1:7" s="31" customFormat="1" ht="18.75">
      <c r="A57" s="64" t="s">
        <v>606</v>
      </c>
      <c r="B57" s="21" t="s">
        <v>611</v>
      </c>
      <c r="C57" s="21" t="s">
        <v>607</v>
      </c>
      <c r="D57" s="209">
        <v>5671.716</v>
      </c>
      <c r="E57" s="209"/>
      <c r="F57" s="209">
        <f t="shared" si="1"/>
        <v>5671.716</v>
      </c>
      <c r="G57" s="97"/>
    </row>
    <row r="58" spans="1:6" s="121" customFormat="1" ht="18.75">
      <c r="A58" s="22" t="s">
        <v>465</v>
      </c>
      <c r="B58" s="20" t="s">
        <v>810</v>
      </c>
      <c r="C58" s="20"/>
      <c r="D58" s="209">
        <f>D59</f>
        <v>26000</v>
      </c>
      <c r="E58" s="209">
        <f>E59</f>
        <v>0</v>
      </c>
      <c r="F58" s="209">
        <f t="shared" si="1"/>
        <v>26000</v>
      </c>
    </row>
    <row r="59" spans="1:6" s="121" customFormat="1" ht="18.75">
      <c r="A59" s="114" t="s">
        <v>260</v>
      </c>
      <c r="B59" s="20" t="s">
        <v>810</v>
      </c>
      <c r="C59" s="20" t="s">
        <v>261</v>
      </c>
      <c r="D59" s="209">
        <v>26000</v>
      </c>
      <c r="E59" s="209"/>
      <c r="F59" s="209">
        <f t="shared" si="1"/>
        <v>26000</v>
      </c>
    </row>
    <row r="60" spans="1:6" s="121" customFormat="1" ht="37.5">
      <c r="A60" s="214" t="s">
        <v>808</v>
      </c>
      <c r="B60" s="20" t="s">
        <v>809</v>
      </c>
      <c r="C60" s="20"/>
      <c r="D60" s="209">
        <f>D61</f>
        <v>0</v>
      </c>
      <c r="E60" s="209">
        <f>E61</f>
        <v>0</v>
      </c>
      <c r="F60" s="209">
        <f aca="true" t="shared" si="2" ref="F60:F88">D60+E60</f>
        <v>0</v>
      </c>
    </row>
    <row r="61" spans="1:6" s="121" customFormat="1" ht="18.75">
      <c r="A61" s="114" t="s">
        <v>260</v>
      </c>
      <c r="B61" s="20" t="s">
        <v>809</v>
      </c>
      <c r="C61" s="20" t="s">
        <v>261</v>
      </c>
      <c r="D61" s="209">
        <v>0</v>
      </c>
      <c r="E61" s="209"/>
      <c r="F61" s="209">
        <f t="shared" si="2"/>
        <v>0</v>
      </c>
    </row>
    <row r="62" spans="1:7" s="31" customFormat="1" ht="56.25">
      <c r="A62" s="103" t="s">
        <v>188</v>
      </c>
      <c r="B62" s="21" t="s">
        <v>612</v>
      </c>
      <c r="C62" s="21"/>
      <c r="D62" s="209">
        <f>D63</f>
        <v>375.4</v>
      </c>
      <c r="E62" s="209">
        <f>E63</f>
        <v>0</v>
      </c>
      <c r="F62" s="209">
        <f t="shared" si="2"/>
        <v>375.4</v>
      </c>
      <c r="G62" s="97"/>
    </row>
    <row r="63" spans="1:7" s="31" customFormat="1" ht="18.75">
      <c r="A63" s="64" t="s">
        <v>606</v>
      </c>
      <c r="B63" s="21" t="s">
        <v>612</v>
      </c>
      <c r="C63" s="21" t="s">
        <v>607</v>
      </c>
      <c r="D63" s="209">
        <v>375.4</v>
      </c>
      <c r="E63" s="209"/>
      <c r="F63" s="209">
        <f t="shared" si="2"/>
        <v>375.4</v>
      </c>
      <c r="G63" s="97"/>
    </row>
    <row r="64" spans="1:7" s="31" customFormat="1" ht="37.5">
      <c r="A64" s="64" t="s">
        <v>613</v>
      </c>
      <c r="B64" s="21" t="s">
        <v>614</v>
      </c>
      <c r="C64" s="21"/>
      <c r="D64" s="209">
        <f>D66+D65</f>
        <v>12223.5</v>
      </c>
      <c r="E64" s="209">
        <f>E66+E65</f>
        <v>0</v>
      </c>
      <c r="F64" s="209">
        <f t="shared" si="2"/>
        <v>12223.5</v>
      </c>
      <c r="G64" s="97"/>
    </row>
    <row r="65" spans="1:7" s="31" customFormat="1" ht="18.75">
      <c r="A65" s="114" t="s">
        <v>260</v>
      </c>
      <c r="B65" s="21" t="s">
        <v>614</v>
      </c>
      <c r="C65" s="21" t="s">
        <v>261</v>
      </c>
      <c r="D65" s="209">
        <v>8635.1</v>
      </c>
      <c r="E65" s="209">
        <v>-655.962</v>
      </c>
      <c r="F65" s="209">
        <f>D65+E65</f>
        <v>7979.138000000001</v>
      </c>
      <c r="G65" s="97"/>
    </row>
    <row r="66" spans="1:7" s="31" customFormat="1" ht="18.75">
      <c r="A66" s="64" t="s">
        <v>606</v>
      </c>
      <c r="B66" s="21" t="s">
        <v>614</v>
      </c>
      <c r="C66" s="21" t="s">
        <v>607</v>
      </c>
      <c r="D66" s="209">
        <v>3588.4</v>
      </c>
      <c r="E66" s="209">
        <v>655.962</v>
      </c>
      <c r="F66" s="209">
        <f t="shared" si="2"/>
        <v>4244.362</v>
      </c>
      <c r="G66" s="97"/>
    </row>
    <row r="67" spans="1:8" s="31" customFormat="1" ht="37.5">
      <c r="A67" s="18" t="s">
        <v>283</v>
      </c>
      <c r="B67" s="163" t="s">
        <v>284</v>
      </c>
      <c r="C67" s="230"/>
      <c r="D67" s="217">
        <f>D68+D101+D117</f>
        <v>204624.965</v>
      </c>
      <c r="E67" s="217">
        <f>E68+E101+E117</f>
        <v>30182.948</v>
      </c>
      <c r="F67" s="217">
        <f t="shared" si="2"/>
        <v>234807.913</v>
      </c>
      <c r="G67" s="97"/>
      <c r="H67" s="116"/>
    </row>
    <row r="68" spans="1:7" s="31" customFormat="1" ht="39">
      <c r="A68" s="24" t="s">
        <v>466</v>
      </c>
      <c r="B68" s="21" t="s">
        <v>467</v>
      </c>
      <c r="C68" s="21"/>
      <c r="D68" s="209">
        <f>D69+D72+D74+D77+D79+D81+D83+D86+D89+D91+D93+D95+D97+D99</f>
        <v>190642.669</v>
      </c>
      <c r="E68" s="209">
        <f>E69+E72+E74+E77+E79+E81+E83+E86+E89+E91+E93+E95+E97+E99</f>
        <v>27876.34</v>
      </c>
      <c r="F68" s="209">
        <f t="shared" si="2"/>
        <v>218519.009</v>
      </c>
      <c r="G68" s="97"/>
    </row>
    <row r="69" spans="1:7" s="31" customFormat="1" ht="37.5">
      <c r="A69" s="64" t="s">
        <v>703</v>
      </c>
      <c r="B69" s="21" t="s">
        <v>468</v>
      </c>
      <c r="C69" s="21"/>
      <c r="D69" s="209">
        <f>D70+D71</f>
        <v>2000</v>
      </c>
      <c r="E69" s="209">
        <f>E70+E71</f>
        <v>-2000</v>
      </c>
      <c r="F69" s="209">
        <f t="shared" si="2"/>
        <v>0</v>
      </c>
      <c r="G69" s="97"/>
    </row>
    <row r="70" spans="1:7" s="31" customFormat="1" ht="18.75">
      <c r="A70" s="64" t="s">
        <v>606</v>
      </c>
      <c r="B70" s="21" t="s">
        <v>468</v>
      </c>
      <c r="C70" s="21" t="s">
        <v>607</v>
      </c>
      <c r="D70" s="209"/>
      <c r="E70" s="209"/>
      <c r="F70" s="209">
        <f t="shared" si="2"/>
        <v>0</v>
      </c>
      <c r="G70" s="97"/>
    </row>
    <row r="71" spans="1:7" s="31" customFormat="1" ht="18.75">
      <c r="A71" s="64" t="s">
        <v>270</v>
      </c>
      <c r="B71" s="21" t="s">
        <v>468</v>
      </c>
      <c r="C71" s="21" t="s">
        <v>271</v>
      </c>
      <c r="D71" s="209">
        <v>2000</v>
      </c>
      <c r="E71" s="209">
        <v>-2000</v>
      </c>
      <c r="F71" s="209">
        <f t="shared" si="2"/>
        <v>0</v>
      </c>
      <c r="G71" s="97"/>
    </row>
    <row r="72" spans="1:7" s="31" customFormat="1" ht="75">
      <c r="A72" s="64" t="s">
        <v>955</v>
      </c>
      <c r="B72" s="19" t="s">
        <v>469</v>
      </c>
      <c r="C72" s="21"/>
      <c r="D72" s="209">
        <f>D73</f>
        <v>1250.716</v>
      </c>
      <c r="E72" s="209">
        <f>E73</f>
        <v>-250</v>
      </c>
      <c r="F72" s="209">
        <f t="shared" si="2"/>
        <v>1000.7159999999999</v>
      </c>
      <c r="G72" s="97"/>
    </row>
    <row r="73" spans="1:7" s="31" customFormat="1" ht="18.75">
      <c r="A73" s="64" t="s">
        <v>260</v>
      </c>
      <c r="B73" s="19" t="s">
        <v>469</v>
      </c>
      <c r="C73" s="21" t="s">
        <v>261</v>
      </c>
      <c r="D73" s="209">
        <v>1250.716</v>
      </c>
      <c r="E73" s="218">
        <v>-250</v>
      </c>
      <c r="F73" s="209">
        <f t="shared" si="2"/>
        <v>1000.7159999999999</v>
      </c>
      <c r="G73" s="97"/>
    </row>
    <row r="74" spans="1:7" s="31" customFormat="1" ht="18.75">
      <c r="A74" s="64" t="s">
        <v>470</v>
      </c>
      <c r="B74" s="19" t="s">
        <v>471</v>
      </c>
      <c r="C74" s="21"/>
      <c r="D74" s="209">
        <f>D75</f>
        <v>500</v>
      </c>
      <c r="E74" s="209">
        <f>E75+E76</f>
        <v>0</v>
      </c>
      <c r="F74" s="209">
        <f t="shared" si="2"/>
        <v>500</v>
      </c>
      <c r="G74" s="97"/>
    </row>
    <row r="75" spans="1:7" s="31" customFormat="1" ht="18.75">
      <c r="A75" s="64" t="s">
        <v>260</v>
      </c>
      <c r="B75" s="19" t="s">
        <v>471</v>
      </c>
      <c r="C75" s="21" t="s">
        <v>261</v>
      </c>
      <c r="D75" s="209">
        <v>500</v>
      </c>
      <c r="E75" s="209"/>
      <c r="F75" s="209">
        <f t="shared" si="2"/>
        <v>500</v>
      </c>
      <c r="G75" s="97"/>
    </row>
    <row r="76" spans="1:7" s="31" customFormat="1" ht="18.75">
      <c r="A76" s="64" t="s">
        <v>307</v>
      </c>
      <c r="B76" s="19" t="s">
        <v>471</v>
      </c>
      <c r="C76" s="21" t="s">
        <v>308</v>
      </c>
      <c r="D76" s="209">
        <v>0</v>
      </c>
      <c r="E76" s="209">
        <v>0</v>
      </c>
      <c r="F76" s="209">
        <f t="shared" si="2"/>
        <v>0</v>
      </c>
      <c r="G76" s="97"/>
    </row>
    <row r="77" spans="1:7" s="31" customFormat="1" ht="18.75">
      <c r="A77" s="64" t="s">
        <v>474</v>
      </c>
      <c r="B77" s="21" t="s">
        <v>475</v>
      </c>
      <c r="C77" s="21"/>
      <c r="D77" s="209">
        <f>D78</f>
        <v>1864.257</v>
      </c>
      <c r="E77" s="209">
        <f>E78</f>
        <v>0</v>
      </c>
      <c r="F77" s="209">
        <f t="shared" si="2"/>
        <v>1864.257</v>
      </c>
      <c r="G77" s="97"/>
    </row>
    <row r="78" spans="1:7" s="31" customFormat="1" ht="37.5">
      <c r="A78" s="64" t="s">
        <v>436</v>
      </c>
      <c r="B78" s="21" t="s">
        <v>475</v>
      </c>
      <c r="C78" s="21" t="s">
        <v>287</v>
      </c>
      <c r="D78" s="209">
        <v>1864.257</v>
      </c>
      <c r="E78" s="209"/>
      <c r="F78" s="209">
        <f t="shared" si="2"/>
        <v>1864.257</v>
      </c>
      <c r="G78" s="97"/>
    </row>
    <row r="79" spans="1:7" s="31" customFormat="1" ht="56.25">
      <c r="A79" s="99" t="s">
        <v>476</v>
      </c>
      <c r="B79" s="19" t="s">
        <v>477</v>
      </c>
      <c r="C79" s="19"/>
      <c r="D79" s="209">
        <f>D80</f>
        <v>3007.7</v>
      </c>
      <c r="E79" s="210">
        <f>E80</f>
        <v>372.7</v>
      </c>
      <c r="F79" s="209">
        <f t="shared" si="2"/>
        <v>3380.3999999999996</v>
      </c>
      <c r="G79" s="97"/>
    </row>
    <row r="80" spans="1:7" s="31" customFormat="1" ht="37.5">
      <c r="A80" s="64" t="s">
        <v>436</v>
      </c>
      <c r="B80" s="19" t="s">
        <v>477</v>
      </c>
      <c r="C80" s="19" t="s">
        <v>287</v>
      </c>
      <c r="D80" s="209">
        <v>3007.7</v>
      </c>
      <c r="E80" s="438">
        <v>372.7</v>
      </c>
      <c r="F80" s="209">
        <f t="shared" si="2"/>
        <v>3380.3999999999996</v>
      </c>
      <c r="G80" s="97"/>
    </row>
    <row r="81" spans="1:7" s="31" customFormat="1" ht="75">
      <c r="A81" s="64" t="s">
        <v>478</v>
      </c>
      <c r="B81" s="19" t="s">
        <v>479</v>
      </c>
      <c r="C81" s="19" t="s">
        <v>353</v>
      </c>
      <c r="D81" s="210">
        <f>D82</f>
        <v>1244.3</v>
      </c>
      <c r="E81" s="209">
        <f>E82</f>
        <v>0</v>
      </c>
      <c r="F81" s="209">
        <f t="shared" si="2"/>
        <v>1244.3</v>
      </c>
      <c r="G81" s="97"/>
    </row>
    <row r="82" spans="1:7" s="31" customFormat="1" ht="18.75">
      <c r="A82" s="64" t="s">
        <v>307</v>
      </c>
      <c r="B82" s="19" t="s">
        <v>479</v>
      </c>
      <c r="C82" s="19" t="s">
        <v>308</v>
      </c>
      <c r="D82" s="210">
        <v>1244.3</v>
      </c>
      <c r="E82" s="209"/>
      <c r="F82" s="209">
        <f t="shared" si="2"/>
        <v>1244.3</v>
      </c>
      <c r="G82" s="97"/>
    </row>
    <row r="83" spans="1:7" s="31" customFormat="1" ht="112.5">
      <c r="A83" s="109" t="s">
        <v>480</v>
      </c>
      <c r="B83" s="19" t="s">
        <v>481</v>
      </c>
      <c r="C83" s="19" t="s">
        <v>353</v>
      </c>
      <c r="D83" s="210">
        <f>D85</f>
        <v>5861.7</v>
      </c>
      <c r="E83" s="209">
        <f>E84+E85</f>
        <v>0</v>
      </c>
      <c r="F83" s="209">
        <f t="shared" si="2"/>
        <v>5861.7</v>
      </c>
      <c r="G83" s="97"/>
    </row>
    <row r="84" spans="1:7" s="31" customFormat="1" ht="18.75">
      <c r="A84" s="64" t="s">
        <v>307</v>
      </c>
      <c r="B84" s="19" t="s">
        <v>481</v>
      </c>
      <c r="C84" s="19" t="s">
        <v>308</v>
      </c>
      <c r="D84" s="210"/>
      <c r="E84" s="209">
        <v>0</v>
      </c>
      <c r="F84" s="209">
        <f t="shared" si="2"/>
        <v>0</v>
      </c>
      <c r="G84" s="97"/>
    </row>
    <row r="85" spans="1:7" s="31" customFormat="1" ht="37.5">
      <c r="A85" s="64" t="s">
        <v>436</v>
      </c>
      <c r="B85" s="19" t="s">
        <v>481</v>
      </c>
      <c r="C85" s="19" t="s">
        <v>287</v>
      </c>
      <c r="D85" s="209">
        <v>5861.7</v>
      </c>
      <c r="E85" s="210"/>
      <c r="F85" s="209">
        <f t="shared" si="2"/>
        <v>5861.7</v>
      </c>
      <c r="G85" s="97"/>
    </row>
    <row r="86" spans="1:7" s="31" customFormat="1" ht="93.75">
      <c r="A86" s="109" t="s">
        <v>219</v>
      </c>
      <c r="B86" s="19" t="s">
        <v>482</v>
      </c>
      <c r="C86" s="19" t="s">
        <v>353</v>
      </c>
      <c r="D86" s="210">
        <f>D87+D88</f>
        <v>0</v>
      </c>
      <c r="E86" s="209">
        <f>E87+E88</f>
        <v>0</v>
      </c>
      <c r="F86" s="209">
        <f t="shared" si="2"/>
        <v>0</v>
      </c>
      <c r="G86" s="97"/>
    </row>
    <row r="87" spans="1:7" s="31" customFormat="1" ht="18.75">
      <c r="A87" s="64" t="s">
        <v>307</v>
      </c>
      <c r="B87" s="19" t="s">
        <v>482</v>
      </c>
      <c r="C87" s="19" t="s">
        <v>308</v>
      </c>
      <c r="D87" s="210">
        <v>0</v>
      </c>
      <c r="E87" s="209"/>
      <c r="F87" s="209">
        <f t="shared" si="2"/>
        <v>0</v>
      </c>
      <c r="G87" s="97"/>
    </row>
    <row r="88" spans="1:7" s="31" customFormat="1" ht="37.5">
      <c r="A88" s="64" t="s">
        <v>436</v>
      </c>
      <c r="B88" s="19" t="s">
        <v>482</v>
      </c>
      <c r="C88" s="19" t="s">
        <v>287</v>
      </c>
      <c r="D88" s="210"/>
      <c r="E88" s="209"/>
      <c r="F88" s="209">
        <f t="shared" si="2"/>
        <v>0</v>
      </c>
      <c r="G88" s="97"/>
    </row>
    <row r="89" spans="1:7" s="31" customFormat="1" ht="37.5">
      <c r="A89" s="64" t="s">
        <v>483</v>
      </c>
      <c r="B89" s="19" t="s">
        <v>484</v>
      </c>
      <c r="C89" s="19"/>
      <c r="D89" s="210">
        <f>D90</f>
        <v>31614.13</v>
      </c>
      <c r="E89" s="209">
        <f>E90</f>
        <v>0</v>
      </c>
      <c r="F89" s="209">
        <f>D89+E89</f>
        <v>31614.13</v>
      </c>
      <c r="G89" s="97"/>
    </row>
    <row r="90" spans="1:7" s="31" customFormat="1" ht="37.5">
      <c r="A90" s="64" t="s">
        <v>436</v>
      </c>
      <c r="B90" s="21" t="s">
        <v>484</v>
      </c>
      <c r="C90" s="21" t="s">
        <v>287</v>
      </c>
      <c r="D90" s="209">
        <v>31614.13</v>
      </c>
      <c r="E90" s="209"/>
      <c r="F90" s="209">
        <f aca="true" t="shared" si="3" ref="F90:F108">D90+E90</f>
        <v>31614.13</v>
      </c>
      <c r="G90" s="97"/>
    </row>
    <row r="91" spans="1:7" s="31" customFormat="1" ht="56.25">
      <c r="A91" s="64" t="s">
        <v>485</v>
      </c>
      <c r="B91" s="21" t="s">
        <v>486</v>
      </c>
      <c r="C91" s="21"/>
      <c r="D91" s="209">
        <f>D92</f>
        <v>26998.403</v>
      </c>
      <c r="E91" s="209">
        <f>E92</f>
        <v>29103.765</v>
      </c>
      <c r="F91" s="209">
        <f t="shared" si="3"/>
        <v>56102.168</v>
      </c>
      <c r="G91" s="97"/>
    </row>
    <row r="92" spans="1:7" s="31" customFormat="1" ht="37.5">
      <c r="A92" s="64" t="s">
        <v>436</v>
      </c>
      <c r="B92" s="21" t="s">
        <v>486</v>
      </c>
      <c r="C92" s="21" t="s">
        <v>287</v>
      </c>
      <c r="D92" s="209">
        <v>26998.403</v>
      </c>
      <c r="E92" s="209">
        <v>29103.765</v>
      </c>
      <c r="F92" s="209">
        <f t="shared" si="3"/>
        <v>56102.168</v>
      </c>
      <c r="G92" s="97">
        <v>29103764.75</v>
      </c>
    </row>
    <row r="93" spans="1:7" s="31" customFormat="1" ht="37.5">
      <c r="A93" s="64" t="s">
        <v>782</v>
      </c>
      <c r="B93" s="21" t="s">
        <v>489</v>
      </c>
      <c r="C93" s="21"/>
      <c r="D93" s="209">
        <f>D94</f>
        <v>10000</v>
      </c>
      <c r="E93" s="209">
        <f>E94</f>
        <v>0</v>
      </c>
      <c r="F93" s="209">
        <f t="shared" si="3"/>
        <v>10000</v>
      </c>
      <c r="G93" s="97"/>
    </row>
    <row r="94" spans="1:7" s="31" customFormat="1" ht="37.5">
      <c r="A94" s="114" t="s">
        <v>394</v>
      </c>
      <c r="B94" s="21" t="s">
        <v>489</v>
      </c>
      <c r="C94" s="21" t="s">
        <v>373</v>
      </c>
      <c r="D94" s="209">
        <v>10000</v>
      </c>
      <c r="E94" s="209"/>
      <c r="F94" s="209">
        <f t="shared" si="3"/>
        <v>10000</v>
      </c>
      <c r="G94" s="97"/>
    </row>
    <row r="95" spans="1:7" s="31" customFormat="1" ht="37.5">
      <c r="A95" s="64" t="s">
        <v>973</v>
      </c>
      <c r="B95" s="21" t="s">
        <v>490</v>
      </c>
      <c r="C95" s="21"/>
      <c r="D95" s="209">
        <f>D96</f>
        <v>24994.447</v>
      </c>
      <c r="E95" s="209">
        <f>E96</f>
        <v>0</v>
      </c>
      <c r="F95" s="209">
        <f t="shared" si="3"/>
        <v>24994.447</v>
      </c>
      <c r="G95" s="97"/>
    </row>
    <row r="96" spans="1:7" s="31" customFormat="1" ht="37.5">
      <c r="A96" s="64" t="s">
        <v>436</v>
      </c>
      <c r="B96" s="21" t="s">
        <v>490</v>
      </c>
      <c r="C96" s="21" t="s">
        <v>287</v>
      </c>
      <c r="D96" s="209">
        <v>24994.447</v>
      </c>
      <c r="E96" s="209"/>
      <c r="F96" s="209">
        <f t="shared" si="3"/>
        <v>24994.447</v>
      </c>
      <c r="G96" s="97"/>
    </row>
    <row r="97" spans="1:7" s="31" customFormat="1" ht="56.25">
      <c r="A97" s="64" t="s">
        <v>704</v>
      </c>
      <c r="B97" s="21" t="s">
        <v>492</v>
      </c>
      <c r="C97" s="21"/>
      <c r="D97" s="209">
        <f>D98</f>
        <v>60154.336</v>
      </c>
      <c r="E97" s="209">
        <f>E98</f>
        <v>0</v>
      </c>
      <c r="F97" s="209">
        <f t="shared" si="3"/>
        <v>60154.336</v>
      </c>
      <c r="G97" s="97"/>
    </row>
    <row r="98" spans="1:7" s="31" customFormat="1" ht="37.5">
      <c r="A98" s="64" t="s">
        <v>436</v>
      </c>
      <c r="B98" s="21" t="s">
        <v>492</v>
      </c>
      <c r="C98" s="21" t="s">
        <v>287</v>
      </c>
      <c r="D98" s="209">
        <v>60154.336</v>
      </c>
      <c r="E98" s="209"/>
      <c r="F98" s="209">
        <f t="shared" si="3"/>
        <v>60154.336</v>
      </c>
      <c r="G98" s="97"/>
    </row>
    <row r="99" spans="1:7" s="31" customFormat="1" ht="56.25">
      <c r="A99" s="64" t="s">
        <v>705</v>
      </c>
      <c r="B99" s="21" t="s">
        <v>492</v>
      </c>
      <c r="C99" s="21"/>
      <c r="D99" s="209">
        <f>D100</f>
        <v>21152.68</v>
      </c>
      <c r="E99" s="209">
        <f>E100</f>
        <v>649.875</v>
      </c>
      <c r="F99" s="209">
        <f t="shared" si="3"/>
        <v>21802.555</v>
      </c>
      <c r="G99" s="97"/>
    </row>
    <row r="100" spans="1:7" s="31" customFormat="1" ht="37.5">
      <c r="A100" s="64" t="s">
        <v>436</v>
      </c>
      <c r="B100" s="21" t="s">
        <v>492</v>
      </c>
      <c r="C100" s="21" t="s">
        <v>287</v>
      </c>
      <c r="D100" s="209">
        <v>21152.68</v>
      </c>
      <c r="E100" s="209">
        <v>649.875</v>
      </c>
      <c r="F100" s="209">
        <f t="shared" si="3"/>
        <v>21802.555</v>
      </c>
      <c r="G100" s="97">
        <v>649874.33</v>
      </c>
    </row>
    <row r="101" spans="1:7" s="31" customFormat="1" ht="39">
      <c r="A101" s="113" t="s">
        <v>285</v>
      </c>
      <c r="B101" s="19" t="s">
        <v>286</v>
      </c>
      <c r="C101" s="23"/>
      <c r="D101" s="208">
        <f>D102+D105+D107+D109+D111+D113</f>
        <v>13082.296000000002</v>
      </c>
      <c r="E101" s="208">
        <f>E102+E105+E107+E109+E111+E113+E115</f>
        <v>2056.608</v>
      </c>
      <c r="F101" s="208">
        <f t="shared" si="3"/>
        <v>15138.904000000002</v>
      </c>
      <c r="G101" s="97"/>
    </row>
    <row r="102" spans="1:7" s="31" customFormat="1" ht="18.75">
      <c r="A102" s="64" t="s">
        <v>615</v>
      </c>
      <c r="B102" s="19" t="s">
        <v>616</v>
      </c>
      <c r="C102" s="19" t="s">
        <v>353</v>
      </c>
      <c r="D102" s="210">
        <f>D104</f>
        <v>6000</v>
      </c>
      <c r="E102" s="209">
        <f>E104+E103</f>
        <v>856.608</v>
      </c>
      <c r="F102" s="209">
        <f t="shared" si="3"/>
        <v>6856.608</v>
      </c>
      <c r="G102" s="97"/>
    </row>
    <row r="103" spans="1:7" s="31" customFormat="1" ht="18.75">
      <c r="A103" s="64" t="s">
        <v>260</v>
      </c>
      <c r="B103" s="19" t="s">
        <v>616</v>
      </c>
      <c r="C103" s="19" t="s">
        <v>261</v>
      </c>
      <c r="D103" s="210"/>
      <c r="E103" s="209">
        <v>856.608</v>
      </c>
      <c r="F103" s="209">
        <f>D103+E103</f>
        <v>856.608</v>
      </c>
      <c r="G103" s="97">
        <v>856608.34</v>
      </c>
    </row>
    <row r="104" spans="1:7" s="31" customFormat="1" ht="18.75">
      <c r="A104" s="64" t="s">
        <v>606</v>
      </c>
      <c r="B104" s="19" t="s">
        <v>616</v>
      </c>
      <c r="C104" s="19" t="s">
        <v>607</v>
      </c>
      <c r="D104" s="210">
        <v>6000</v>
      </c>
      <c r="E104" s="218"/>
      <c r="F104" s="209">
        <f t="shared" si="3"/>
        <v>6000</v>
      </c>
      <c r="G104" s="97"/>
    </row>
    <row r="105" spans="1:7" s="31" customFormat="1" ht="56.25">
      <c r="A105" s="64" t="s">
        <v>494</v>
      </c>
      <c r="B105" s="19" t="s">
        <v>495</v>
      </c>
      <c r="C105" s="19"/>
      <c r="D105" s="210">
        <f>D106</f>
        <v>3366.2</v>
      </c>
      <c r="E105" s="209">
        <f>E106</f>
        <v>0</v>
      </c>
      <c r="F105" s="209">
        <f t="shared" si="3"/>
        <v>3366.2</v>
      </c>
      <c r="G105" s="97"/>
    </row>
    <row r="106" spans="1:7" s="31" customFormat="1" ht="18.75">
      <c r="A106" s="64" t="s">
        <v>270</v>
      </c>
      <c r="B106" s="19" t="s">
        <v>495</v>
      </c>
      <c r="C106" s="19" t="s">
        <v>271</v>
      </c>
      <c r="D106" s="210">
        <v>3366.2</v>
      </c>
      <c r="E106" s="209"/>
      <c r="F106" s="209">
        <f t="shared" si="3"/>
        <v>3366.2</v>
      </c>
      <c r="G106" s="97"/>
    </row>
    <row r="107" spans="1:7" s="31" customFormat="1" ht="18.75">
      <c r="A107" s="64" t="s">
        <v>496</v>
      </c>
      <c r="B107" s="19" t="s">
        <v>497</v>
      </c>
      <c r="C107" s="19"/>
      <c r="D107" s="210">
        <f>D108</f>
        <v>68.257</v>
      </c>
      <c r="E107" s="209">
        <f>E108</f>
        <v>0</v>
      </c>
      <c r="F107" s="209">
        <f t="shared" si="3"/>
        <v>68.257</v>
      </c>
      <c r="G107" s="97"/>
    </row>
    <row r="108" spans="1:7" s="31" customFormat="1" ht="18.75">
      <c r="A108" s="64" t="s">
        <v>260</v>
      </c>
      <c r="B108" s="19" t="s">
        <v>497</v>
      </c>
      <c r="C108" s="19" t="s">
        <v>261</v>
      </c>
      <c r="D108" s="210">
        <v>68.257</v>
      </c>
      <c r="E108" s="209">
        <f>G222</f>
        <v>0</v>
      </c>
      <c r="F108" s="209">
        <f t="shared" si="3"/>
        <v>68.257</v>
      </c>
      <c r="G108" s="97"/>
    </row>
    <row r="109" spans="1:7" s="31" customFormat="1" ht="18.75">
      <c r="A109" s="64" t="s">
        <v>617</v>
      </c>
      <c r="B109" s="19" t="s">
        <v>618</v>
      </c>
      <c r="C109" s="19"/>
      <c r="D109" s="210">
        <f>D110</f>
        <v>133.2</v>
      </c>
      <c r="E109" s="209">
        <f>E110</f>
        <v>0</v>
      </c>
      <c r="F109" s="209">
        <f>F110</f>
        <v>133.2</v>
      </c>
      <c r="G109" s="97"/>
    </row>
    <row r="110" spans="1:7" s="31" customFormat="1" ht="18.75">
      <c r="A110" s="64" t="s">
        <v>606</v>
      </c>
      <c r="B110" s="19" t="s">
        <v>618</v>
      </c>
      <c r="C110" s="19" t="s">
        <v>607</v>
      </c>
      <c r="D110" s="210">
        <v>133.2</v>
      </c>
      <c r="E110" s="209"/>
      <c r="F110" s="209">
        <f>D110+E110</f>
        <v>133.2</v>
      </c>
      <c r="G110" s="97"/>
    </row>
    <row r="111" spans="1:7" s="31" customFormat="1" ht="37.5">
      <c r="A111" s="64" t="s">
        <v>1125</v>
      </c>
      <c r="B111" s="19" t="s">
        <v>621</v>
      </c>
      <c r="C111" s="19"/>
      <c r="D111" s="209">
        <f>D112</f>
        <v>0</v>
      </c>
      <c r="E111" s="210">
        <f>E112</f>
        <v>900</v>
      </c>
      <c r="F111" s="209">
        <f>F112</f>
        <v>900</v>
      </c>
      <c r="G111" s="97"/>
    </row>
    <row r="112" spans="1:7" s="31" customFormat="1" ht="18.75">
      <c r="A112" s="64" t="s">
        <v>619</v>
      </c>
      <c r="B112" s="19" t="s">
        <v>621</v>
      </c>
      <c r="C112" s="19" t="s">
        <v>607</v>
      </c>
      <c r="D112" s="209"/>
      <c r="E112" s="438">
        <v>900</v>
      </c>
      <c r="F112" s="209">
        <f aca="true" t="shared" si="4" ref="F112:F179">D112+E112</f>
        <v>900</v>
      </c>
      <c r="G112" s="97"/>
    </row>
    <row r="113" spans="1:7" s="31" customFormat="1" ht="37.5">
      <c r="A113" s="64" t="s">
        <v>763</v>
      </c>
      <c r="B113" s="19" t="s">
        <v>764</v>
      </c>
      <c r="C113" s="19"/>
      <c r="D113" s="209">
        <f>D114</f>
        <v>3514.639</v>
      </c>
      <c r="E113" s="210">
        <f>E114</f>
        <v>0</v>
      </c>
      <c r="F113" s="209">
        <f t="shared" si="4"/>
        <v>3514.639</v>
      </c>
      <c r="G113" s="97"/>
    </row>
    <row r="114" spans="1:7" s="31" customFormat="1" ht="18.75">
      <c r="A114" s="64" t="s">
        <v>619</v>
      </c>
      <c r="B114" s="19" t="s">
        <v>764</v>
      </c>
      <c r="C114" s="19" t="s">
        <v>607</v>
      </c>
      <c r="D114" s="209">
        <v>3514.639</v>
      </c>
      <c r="E114" s="210"/>
      <c r="F114" s="209">
        <f t="shared" si="4"/>
        <v>3514.639</v>
      </c>
      <c r="G114" s="97"/>
    </row>
    <row r="115" spans="1:7" s="31" customFormat="1" ht="37.5">
      <c r="A115" s="64" t="s">
        <v>1121</v>
      </c>
      <c r="B115" s="19" t="s">
        <v>1120</v>
      </c>
      <c r="C115" s="19"/>
      <c r="D115" s="209"/>
      <c r="E115" s="210">
        <f>E116</f>
        <v>300</v>
      </c>
      <c r="F115" s="209">
        <f>D115+E115</f>
        <v>300</v>
      </c>
      <c r="G115" s="97"/>
    </row>
    <row r="116" spans="1:7" s="31" customFormat="1" ht="18.75">
      <c r="A116" s="64" t="s">
        <v>619</v>
      </c>
      <c r="B116" s="19" t="s">
        <v>1120</v>
      </c>
      <c r="C116" s="19" t="s">
        <v>607</v>
      </c>
      <c r="D116" s="209"/>
      <c r="E116" s="438">
        <v>300</v>
      </c>
      <c r="F116" s="209">
        <v>300</v>
      </c>
      <c r="G116" s="97"/>
    </row>
    <row r="117" spans="1:7" s="31" customFormat="1" ht="18.75">
      <c r="A117" s="138" t="s">
        <v>622</v>
      </c>
      <c r="B117" s="19" t="s">
        <v>288</v>
      </c>
      <c r="C117" s="19"/>
      <c r="D117" s="210">
        <f>D118+D120+D122</f>
        <v>900</v>
      </c>
      <c r="E117" s="209">
        <f>E118+E120+E122</f>
        <v>250</v>
      </c>
      <c r="F117" s="209">
        <f t="shared" si="4"/>
        <v>1150</v>
      </c>
      <c r="G117" s="97"/>
    </row>
    <row r="118" spans="1:7" s="31" customFormat="1" ht="18.75">
      <c r="A118" s="64" t="s">
        <v>623</v>
      </c>
      <c r="B118" s="19" t="s">
        <v>624</v>
      </c>
      <c r="C118" s="19"/>
      <c r="D118" s="210">
        <f>D119</f>
        <v>900</v>
      </c>
      <c r="E118" s="209">
        <f>E119</f>
        <v>0</v>
      </c>
      <c r="F118" s="209">
        <f t="shared" si="4"/>
        <v>900</v>
      </c>
      <c r="G118" s="97"/>
    </row>
    <row r="119" spans="1:7" s="31" customFormat="1" ht="18.75">
      <c r="A119" s="64" t="s">
        <v>606</v>
      </c>
      <c r="B119" s="19" t="s">
        <v>624</v>
      </c>
      <c r="C119" s="19" t="s">
        <v>607</v>
      </c>
      <c r="D119" s="210">
        <v>900</v>
      </c>
      <c r="E119" s="209"/>
      <c r="F119" s="209">
        <f t="shared" si="4"/>
        <v>900</v>
      </c>
      <c r="G119" s="97"/>
    </row>
    <row r="120" spans="1:7" s="31" customFormat="1" ht="37.5">
      <c r="A120" s="22" t="s">
        <v>289</v>
      </c>
      <c r="B120" s="21" t="s">
        <v>290</v>
      </c>
      <c r="C120" s="21"/>
      <c r="D120" s="209">
        <f>D121</f>
        <v>0</v>
      </c>
      <c r="E120" s="210">
        <f>E121</f>
        <v>0</v>
      </c>
      <c r="F120" s="209">
        <f t="shared" si="4"/>
        <v>0</v>
      </c>
      <c r="G120" s="97"/>
    </row>
    <row r="121" spans="1:7" s="31" customFormat="1" ht="18.75">
      <c r="A121" s="64" t="s">
        <v>260</v>
      </c>
      <c r="B121" s="21" t="s">
        <v>290</v>
      </c>
      <c r="C121" s="21" t="s">
        <v>261</v>
      </c>
      <c r="D121" s="209"/>
      <c r="E121" s="210"/>
      <c r="F121" s="209">
        <f t="shared" si="4"/>
        <v>0</v>
      </c>
      <c r="G121" s="97"/>
    </row>
    <row r="122" spans="1:7" s="31" customFormat="1" ht="18.75">
      <c r="A122" s="114" t="s">
        <v>961</v>
      </c>
      <c r="B122" s="161" t="s">
        <v>960</v>
      </c>
      <c r="C122" s="440"/>
      <c r="D122" s="263">
        <f>D123</f>
        <v>0</v>
      </c>
      <c r="E122" s="216">
        <f>E123</f>
        <v>250</v>
      </c>
      <c r="F122" s="217">
        <f>D122+E122</f>
        <v>250</v>
      </c>
      <c r="G122" s="97"/>
    </row>
    <row r="123" spans="1:7" s="31" customFormat="1" ht="18.75">
      <c r="A123" s="114" t="s">
        <v>260</v>
      </c>
      <c r="B123" s="19" t="s">
        <v>960</v>
      </c>
      <c r="C123" s="19" t="s">
        <v>261</v>
      </c>
      <c r="D123" s="265">
        <v>0</v>
      </c>
      <c r="E123" s="438">
        <v>250</v>
      </c>
      <c r="F123" s="209">
        <f>E123</f>
        <v>250</v>
      </c>
      <c r="G123" s="97"/>
    </row>
    <row r="124" spans="1:8" s="31" customFormat="1" ht="39">
      <c r="A124" s="113" t="s">
        <v>507</v>
      </c>
      <c r="B124" s="161" t="s">
        <v>508</v>
      </c>
      <c r="C124" s="161"/>
      <c r="D124" s="216">
        <f>D125+D156+D191+D223+D232+D239</f>
        <v>396091.42799999996</v>
      </c>
      <c r="E124" s="216">
        <f>E125+E156+E191+E223+E232+E239</f>
        <v>-15598.5</v>
      </c>
      <c r="F124" s="217">
        <f t="shared" si="4"/>
        <v>380492.92799999996</v>
      </c>
      <c r="G124" s="97"/>
      <c r="H124" s="116"/>
    </row>
    <row r="125" spans="1:7" s="31" customFormat="1" ht="37.5">
      <c r="A125" s="61" t="s">
        <v>509</v>
      </c>
      <c r="B125" s="21" t="s">
        <v>510</v>
      </c>
      <c r="C125" s="139"/>
      <c r="D125" s="235">
        <f>D126+D128+D132+D134+D136+D138+D142+D144+D146+D148+D150+D152+D154+D130</f>
        <v>135178.4</v>
      </c>
      <c r="E125" s="235">
        <f>E126+E128+E132+E134+E136+E138+E142+E144+E146+E148+E150+E152+E154+E130</f>
        <v>-21786.3</v>
      </c>
      <c r="F125" s="209">
        <f t="shared" si="4"/>
        <v>113392.09999999999</v>
      </c>
      <c r="G125" s="97"/>
    </row>
    <row r="126" spans="1:7" s="31" customFormat="1" ht="37.5">
      <c r="A126" s="22" t="s">
        <v>511</v>
      </c>
      <c r="B126" s="21" t="s">
        <v>512</v>
      </c>
      <c r="C126" s="21"/>
      <c r="D126" s="209">
        <f>D127</f>
        <v>38711.3</v>
      </c>
      <c r="E126" s="209">
        <f>E127</f>
        <v>-50</v>
      </c>
      <c r="F126" s="209">
        <f t="shared" si="4"/>
        <v>38661.3</v>
      </c>
      <c r="G126" s="97"/>
    </row>
    <row r="127" spans="1:7" s="31" customFormat="1" ht="37.5">
      <c r="A127" s="64" t="s">
        <v>394</v>
      </c>
      <c r="B127" s="21" t="s">
        <v>512</v>
      </c>
      <c r="C127" s="21" t="s">
        <v>373</v>
      </c>
      <c r="D127" s="209">
        <v>38711.3</v>
      </c>
      <c r="E127" s="209">
        <v>-50</v>
      </c>
      <c r="F127" s="209">
        <f t="shared" si="4"/>
        <v>38661.3</v>
      </c>
      <c r="G127" s="97"/>
    </row>
    <row r="128" spans="1:7" s="31" customFormat="1" ht="18.75">
      <c r="A128" s="27" t="s">
        <v>706</v>
      </c>
      <c r="B128" s="21" t="s">
        <v>514</v>
      </c>
      <c r="C128" s="21"/>
      <c r="D128" s="209">
        <f>D129</f>
        <v>0</v>
      </c>
      <c r="E128" s="209">
        <f>E129</f>
        <v>0</v>
      </c>
      <c r="F128" s="209">
        <f t="shared" si="4"/>
        <v>0</v>
      </c>
      <c r="G128" s="97"/>
    </row>
    <row r="129" spans="1:7" s="31" customFormat="1" ht="37.5">
      <c r="A129" s="64" t="s">
        <v>394</v>
      </c>
      <c r="B129" s="21" t="s">
        <v>514</v>
      </c>
      <c r="C129" s="21" t="s">
        <v>373</v>
      </c>
      <c r="D129" s="209">
        <v>0</v>
      </c>
      <c r="E129" s="209">
        <f>'[1]расходы 2015'!E292</f>
        <v>0</v>
      </c>
      <c r="F129" s="209">
        <f t="shared" si="4"/>
        <v>0</v>
      </c>
      <c r="G129" s="97"/>
    </row>
    <row r="130" spans="1:7" s="31" customFormat="1" ht="18.75">
      <c r="A130" s="114" t="s">
        <v>523</v>
      </c>
      <c r="B130" s="21" t="s">
        <v>962</v>
      </c>
      <c r="C130" s="21"/>
      <c r="D130" s="209">
        <f>D131</f>
        <v>0</v>
      </c>
      <c r="E130" s="209">
        <f>E131</f>
        <v>1050</v>
      </c>
      <c r="F130" s="209">
        <f>D130+E130</f>
        <v>1050</v>
      </c>
      <c r="G130" s="97"/>
    </row>
    <row r="131" spans="1:7" s="31" customFormat="1" ht="37.5">
      <c r="A131" s="64" t="s">
        <v>394</v>
      </c>
      <c r="B131" s="21" t="s">
        <v>962</v>
      </c>
      <c r="C131" s="21" t="s">
        <v>373</v>
      </c>
      <c r="D131" s="209"/>
      <c r="E131" s="209">
        <f>1000+50</f>
        <v>1050</v>
      </c>
      <c r="F131" s="209">
        <f>D131+E131</f>
        <v>1050</v>
      </c>
      <c r="G131" s="97"/>
    </row>
    <row r="132" spans="1:7" s="31" customFormat="1" ht="18.75">
      <c r="A132" s="64" t="s">
        <v>515</v>
      </c>
      <c r="B132" s="21" t="s">
        <v>516</v>
      </c>
      <c r="C132" s="21"/>
      <c r="D132" s="209">
        <f>D133</f>
        <v>730</v>
      </c>
      <c r="E132" s="209">
        <f>E133</f>
        <v>0</v>
      </c>
      <c r="F132" s="209">
        <f t="shared" si="4"/>
        <v>730</v>
      </c>
      <c r="G132" s="97"/>
    </row>
    <row r="133" spans="1:7" s="31" customFormat="1" ht="37.5">
      <c r="A133" s="64" t="s">
        <v>394</v>
      </c>
      <c r="B133" s="21" t="s">
        <v>516</v>
      </c>
      <c r="C133" s="25">
        <v>600</v>
      </c>
      <c r="D133" s="209">
        <v>730</v>
      </c>
      <c r="E133" s="209"/>
      <c r="F133" s="209">
        <f t="shared" si="4"/>
        <v>730</v>
      </c>
      <c r="G133" s="97"/>
    </row>
    <row r="134" spans="1:7" s="31" customFormat="1" ht="37.5">
      <c r="A134" s="64" t="s">
        <v>517</v>
      </c>
      <c r="B134" s="21" t="s">
        <v>518</v>
      </c>
      <c r="C134" s="21"/>
      <c r="D134" s="209">
        <f>D135</f>
        <v>1000</v>
      </c>
      <c r="E134" s="209">
        <f>E135</f>
        <v>-1000</v>
      </c>
      <c r="F134" s="209">
        <f t="shared" si="4"/>
        <v>0</v>
      </c>
      <c r="G134" s="97"/>
    </row>
    <row r="135" spans="1:7" s="31" customFormat="1" ht="37.5">
      <c r="A135" s="64" t="s">
        <v>394</v>
      </c>
      <c r="B135" s="21" t="s">
        <v>518</v>
      </c>
      <c r="C135" s="25">
        <v>600</v>
      </c>
      <c r="D135" s="209">
        <v>1000</v>
      </c>
      <c r="E135" s="209">
        <v>-1000</v>
      </c>
      <c r="F135" s="209">
        <f t="shared" si="4"/>
        <v>0</v>
      </c>
      <c r="G135" s="97"/>
    </row>
    <row r="136" spans="1:7" s="31" customFormat="1" ht="18.75">
      <c r="A136" s="64" t="s">
        <v>519</v>
      </c>
      <c r="B136" s="21" t="s">
        <v>520</v>
      </c>
      <c r="C136" s="21"/>
      <c r="D136" s="209">
        <f>D137</f>
        <v>15</v>
      </c>
      <c r="E136" s="209">
        <f>E137</f>
        <v>0</v>
      </c>
      <c r="F136" s="209">
        <f t="shared" si="4"/>
        <v>15</v>
      </c>
      <c r="G136" s="97"/>
    </row>
    <row r="137" spans="1:7" s="31" customFormat="1" ht="18.75">
      <c r="A137" s="64" t="s">
        <v>260</v>
      </c>
      <c r="B137" s="21" t="s">
        <v>520</v>
      </c>
      <c r="C137" s="25">
        <v>200</v>
      </c>
      <c r="D137" s="209">
        <v>15</v>
      </c>
      <c r="E137" s="209"/>
      <c r="F137" s="209">
        <f t="shared" si="4"/>
        <v>15</v>
      </c>
      <c r="G137" s="97"/>
    </row>
    <row r="138" spans="1:7" s="31" customFormat="1" ht="37.5">
      <c r="A138" s="64" t="s">
        <v>707</v>
      </c>
      <c r="B138" s="21" t="s">
        <v>522</v>
      </c>
      <c r="C138" s="21"/>
      <c r="D138" s="209">
        <f>D139+D140+D141</f>
        <v>386</v>
      </c>
      <c r="E138" s="209">
        <f>E139+E140+E141</f>
        <v>0</v>
      </c>
      <c r="F138" s="209">
        <f>D138+E138</f>
        <v>386</v>
      </c>
      <c r="G138" s="97"/>
    </row>
    <row r="139" spans="1:7" s="31" customFormat="1" ht="18.75">
      <c r="A139" s="64" t="s">
        <v>260</v>
      </c>
      <c r="B139" s="21" t="s">
        <v>522</v>
      </c>
      <c r="C139" s="21" t="s">
        <v>261</v>
      </c>
      <c r="D139" s="209">
        <v>80</v>
      </c>
      <c r="E139" s="209"/>
      <c r="F139" s="209">
        <f t="shared" si="4"/>
        <v>80</v>
      </c>
      <c r="G139" s="97"/>
    </row>
    <row r="140" spans="1:7" s="31" customFormat="1" ht="18.75">
      <c r="A140" s="64" t="s">
        <v>307</v>
      </c>
      <c r="B140" s="21" t="s">
        <v>522</v>
      </c>
      <c r="C140" s="21" t="s">
        <v>308</v>
      </c>
      <c r="D140" s="209"/>
      <c r="E140" s="209">
        <f>'[1]расходы 2015'!E301</f>
        <v>0</v>
      </c>
      <c r="F140" s="209">
        <f>D140+E140</f>
        <v>0</v>
      </c>
      <c r="G140" s="97"/>
    </row>
    <row r="141" spans="1:7" s="31" customFormat="1" ht="37.5">
      <c r="A141" s="64" t="s">
        <v>394</v>
      </c>
      <c r="B141" s="21" t="s">
        <v>522</v>
      </c>
      <c r="C141" s="21" t="s">
        <v>373</v>
      </c>
      <c r="D141" s="209">
        <v>306</v>
      </c>
      <c r="E141" s="209"/>
      <c r="F141" s="209">
        <f>D141+E141</f>
        <v>306</v>
      </c>
      <c r="G141" s="97"/>
    </row>
    <row r="142" spans="1:7" s="31" customFormat="1" ht="18.75">
      <c r="A142" s="64" t="s">
        <v>523</v>
      </c>
      <c r="B142" s="21" t="s">
        <v>524</v>
      </c>
      <c r="C142" s="21"/>
      <c r="D142" s="209">
        <f>D143</f>
        <v>0</v>
      </c>
      <c r="E142" s="209">
        <f>E143</f>
        <v>0</v>
      </c>
      <c r="F142" s="209">
        <f>F143</f>
        <v>0</v>
      </c>
      <c r="G142" s="97"/>
    </row>
    <row r="143" spans="1:7" s="31" customFormat="1" ht="37.5">
      <c r="A143" s="64" t="s">
        <v>394</v>
      </c>
      <c r="B143" s="21" t="s">
        <v>524</v>
      </c>
      <c r="C143" s="21" t="s">
        <v>373</v>
      </c>
      <c r="D143" s="209"/>
      <c r="E143" s="209">
        <f>'[1]расходы 2015'!E304</f>
        <v>0</v>
      </c>
      <c r="F143" s="209">
        <f>D143+E143</f>
        <v>0</v>
      </c>
      <c r="G143" s="97"/>
    </row>
    <row r="144" spans="1:7" s="31" customFormat="1" ht="37.5">
      <c r="A144" s="64" t="s">
        <v>759</v>
      </c>
      <c r="B144" s="21" t="s">
        <v>760</v>
      </c>
      <c r="C144" s="21"/>
      <c r="D144" s="209">
        <f>D145</f>
        <v>78.7</v>
      </c>
      <c r="E144" s="209">
        <f>E145</f>
        <v>0</v>
      </c>
      <c r="F144" s="209">
        <f>F145</f>
        <v>78.7</v>
      </c>
      <c r="G144" s="97"/>
    </row>
    <row r="145" spans="1:7" s="31" customFormat="1" ht="37.5">
      <c r="A145" s="64" t="s">
        <v>394</v>
      </c>
      <c r="B145" s="21" t="s">
        <v>760</v>
      </c>
      <c r="C145" s="21" t="s">
        <v>373</v>
      </c>
      <c r="D145" s="209">
        <v>78.7</v>
      </c>
      <c r="E145" s="209"/>
      <c r="F145" s="209">
        <f aca="true" t="shared" si="5" ref="F145:F151">D145+E145</f>
        <v>78.7</v>
      </c>
      <c r="G145" s="97"/>
    </row>
    <row r="146" spans="1:6" s="121" customFormat="1" ht="18.75">
      <c r="A146" s="214" t="s">
        <v>819</v>
      </c>
      <c r="B146" s="21" t="s">
        <v>820</v>
      </c>
      <c r="C146" s="21"/>
      <c r="D146" s="209">
        <f>D147</f>
        <v>94.5</v>
      </c>
      <c r="E146" s="209">
        <f>E147</f>
        <v>0</v>
      </c>
      <c r="F146" s="209">
        <f t="shared" si="5"/>
        <v>94.5</v>
      </c>
    </row>
    <row r="147" spans="1:6" s="121" customFormat="1" ht="37.5">
      <c r="A147" s="114" t="s">
        <v>394</v>
      </c>
      <c r="B147" s="21" t="s">
        <v>820</v>
      </c>
      <c r="C147" s="21" t="s">
        <v>373</v>
      </c>
      <c r="D147" s="209">
        <v>94.5</v>
      </c>
      <c r="E147" s="209"/>
      <c r="F147" s="209">
        <f t="shared" si="5"/>
        <v>94.5</v>
      </c>
    </row>
    <row r="148" spans="1:7" s="31" customFormat="1" ht="56.25">
      <c r="A148" s="64" t="s">
        <v>525</v>
      </c>
      <c r="B148" s="21" t="s">
        <v>526</v>
      </c>
      <c r="C148" s="21"/>
      <c r="D148" s="209">
        <f>D149</f>
        <v>0</v>
      </c>
      <c r="E148" s="209">
        <f>E149</f>
        <v>0</v>
      </c>
      <c r="F148" s="209">
        <f t="shared" si="5"/>
        <v>0</v>
      </c>
      <c r="G148" s="97"/>
    </row>
    <row r="149" spans="1:7" s="31" customFormat="1" ht="37.5">
      <c r="A149" s="64" t="s">
        <v>394</v>
      </c>
      <c r="B149" s="21" t="s">
        <v>526</v>
      </c>
      <c r="C149" s="21" t="s">
        <v>373</v>
      </c>
      <c r="D149" s="209"/>
      <c r="E149" s="209">
        <f>'[1]расходы 2015'!E310</f>
        <v>0</v>
      </c>
      <c r="F149" s="209">
        <f t="shared" si="5"/>
        <v>0</v>
      </c>
      <c r="G149" s="97"/>
    </row>
    <row r="150" spans="1:7" s="31" customFormat="1" ht="37.5">
      <c r="A150" s="64" t="s">
        <v>527</v>
      </c>
      <c r="B150" s="21" t="s">
        <v>528</v>
      </c>
      <c r="C150" s="21"/>
      <c r="D150" s="209">
        <f>D151</f>
        <v>0</v>
      </c>
      <c r="E150" s="209">
        <f>E151</f>
        <v>0</v>
      </c>
      <c r="F150" s="209">
        <f t="shared" si="5"/>
        <v>0</v>
      </c>
      <c r="G150" s="97"/>
    </row>
    <row r="151" spans="1:7" s="31" customFormat="1" ht="37.5">
      <c r="A151" s="64" t="s">
        <v>394</v>
      </c>
      <c r="B151" s="21" t="s">
        <v>528</v>
      </c>
      <c r="C151" s="21" t="s">
        <v>373</v>
      </c>
      <c r="D151" s="209"/>
      <c r="E151" s="209">
        <f>'[1]расходы 2015'!E312</f>
        <v>0</v>
      </c>
      <c r="F151" s="209">
        <f t="shared" si="5"/>
        <v>0</v>
      </c>
      <c r="G151" s="97"/>
    </row>
    <row r="152" spans="1:7" s="31" customFormat="1" ht="56.25">
      <c r="A152" s="64" t="s">
        <v>708</v>
      </c>
      <c r="B152" s="19" t="s">
        <v>530</v>
      </c>
      <c r="C152" s="21"/>
      <c r="D152" s="209">
        <f>D153</f>
        <v>89499.3</v>
      </c>
      <c r="E152" s="209">
        <f>E153</f>
        <v>-21786.3</v>
      </c>
      <c r="F152" s="209">
        <f t="shared" si="4"/>
        <v>67713</v>
      </c>
      <c r="G152" s="97"/>
    </row>
    <row r="153" spans="1:7" s="31" customFormat="1" ht="37.5">
      <c r="A153" s="64" t="s">
        <v>394</v>
      </c>
      <c r="B153" s="21" t="s">
        <v>530</v>
      </c>
      <c r="C153" s="21" t="s">
        <v>373</v>
      </c>
      <c r="D153" s="209">
        <v>89499.3</v>
      </c>
      <c r="E153" s="209">
        <v>-21786.3</v>
      </c>
      <c r="F153" s="209">
        <f t="shared" si="4"/>
        <v>67713</v>
      </c>
      <c r="G153" s="97"/>
    </row>
    <row r="154" spans="1:7" s="31" customFormat="1" ht="75">
      <c r="A154" s="64" t="s">
        <v>531</v>
      </c>
      <c r="B154" s="19" t="s">
        <v>532</v>
      </c>
      <c r="C154" s="25"/>
      <c r="D154" s="209">
        <f>D155</f>
        <v>4663.6</v>
      </c>
      <c r="E154" s="209">
        <f>E155</f>
        <v>0</v>
      </c>
      <c r="F154" s="209">
        <f t="shared" si="4"/>
        <v>4663.6</v>
      </c>
      <c r="G154" s="97"/>
    </row>
    <row r="155" spans="1:7" s="31" customFormat="1" ht="37.5">
      <c r="A155" s="64" t="s">
        <v>394</v>
      </c>
      <c r="B155" s="19" t="s">
        <v>532</v>
      </c>
      <c r="C155" s="25">
        <v>600</v>
      </c>
      <c r="D155" s="209">
        <v>4663.6</v>
      </c>
      <c r="E155" s="209"/>
      <c r="F155" s="209">
        <f t="shared" si="4"/>
        <v>4663.6</v>
      </c>
      <c r="G155" s="97"/>
    </row>
    <row r="156" spans="1:7" s="31" customFormat="1" ht="39">
      <c r="A156" s="113" t="s">
        <v>533</v>
      </c>
      <c r="B156" s="19" t="s">
        <v>534</v>
      </c>
      <c r="C156" s="19"/>
      <c r="D156" s="210">
        <f>D157+D159+D161+D163+D165+D167+D169+D172+D175+D178+D181+D183+D185+D187+D189</f>
        <v>217810.42799999999</v>
      </c>
      <c r="E156" s="210">
        <f>E157+E159+E161+E163+E165+E167+E169+E172+E175+E178+E181+E183+E185+E187+E189</f>
        <v>6187.8</v>
      </c>
      <c r="F156" s="209">
        <f t="shared" si="4"/>
        <v>223998.22799999997</v>
      </c>
      <c r="G156" s="97"/>
    </row>
    <row r="157" spans="1:7" s="31" customFormat="1" ht="37.5">
      <c r="A157" s="64" t="s">
        <v>709</v>
      </c>
      <c r="B157" s="21" t="s">
        <v>536</v>
      </c>
      <c r="C157" s="21"/>
      <c r="D157" s="209">
        <f>D158</f>
        <v>48869.728</v>
      </c>
      <c r="E157" s="209">
        <f>E158</f>
        <v>-200</v>
      </c>
      <c r="F157" s="209">
        <f t="shared" si="4"/>
        <v>48669.728</v>
      </c>
      <c r="G157" s="97"/>
    </row>
    <row r="158" spans="1:7" s="31" customFormat="1" ht="37.5">
      <c r="A158" s="64" t="s">
        <v>394</v>
      </c>
      <c r="B158" s="21" t="s">
        <v>536</v>
      </c>
      <c r="C158" s="21" t="s">
        <v>373</v>
      </c>
      <c r="D158" s="209">
        <v>48869.728</v>
      </c>
      <c r="E158" s="209">
        <v>-200</v>
      </c>
      <c r="F158" s="209">
        <f t="shared" si="4"/>
        <v>48669.728</v>
      </c>
      <c r="G158" s="97"/>
    </row>
    <row r="159" spans="1:7" s="31" customFormat="1" ht="18.75">
      <c r="A159" s="64" t="s">
        <v>537</v>
      </c>
      <c r="B159" s="21" t="s">
        <v>538</v>
      </c>
      <c r="C159" s="21"/>
      <c r="D159" s="209">
        <f>D160</f>
        <v>1546.9</v>
      </c>
      <c r="E159" s="209">
        <f>E160</f>
        <v>0</v>
      </c>
      <c r="F159" s="209">
        <f t="shared" si="4"/>
        <v>1546.9</v>
      </c>
      <c r="G159" s="97"/>
    </row>
    <row r="160" spans="1:7" s="31" customFormat="1" ht="37.5">
      <c r="A160" s="64" t="s">
        <v>394</v>
      </c>
      <c r="B160" s="21" t="s">
        <v>538</v>
      </c>
      <c r="C160" s="21" t="s">
        <v>373</v>
      </c>
      <c r="D160" s="209">
        <v>1546.9</v>
      </c>
      <c r="E160" s="209"/>
      <c r="F160" s="209">
        <f t="shared" si="4"/>
        <v>1546.9</v>
      </c>
      <c r="G160" s="97"/>
    </row>
    <row r="161" spans="1:7" s="31" customFormat="1" ht="18.75">
      <c r="A161" s="64" t="s">
        <v>395</v>
      </c>
      <c r="B161" s="21" t="s">
        <v>758</v>
      </c>
      <c r="C161" s="21"/>
      <c r="D161" s="209">
        <f>D162</f>
        <v>1844.64</v>
      </c>
      <c r="E161" s="209">
        <f>E162</f>
        <v>0</v>
      </c>
      <c r="F161" s="209">
        <f>D161+E161</f>
        <v>1844.64</v>
      </c>
      <c r="G161" s="97"/>
    </row>
    <row r="162" spans="1:7" s="31" customFormat="1" ht="37.5">
      <c r="A162" s="64" t="s">
        <v>394</v>
      </c>
      <c r="B162" s="21" t="s">
        <v>758</v>
      </c>
      <c r="C162" s="21" t="s">
        <v>373</v>
      </c>
      <c r="D162" s="209">
        <v>1844.64</v>
      </c>
      <c r="E162" s="209"/>
      <c r="F162" s="209">
        <f>D162+E162</f>
        <v>1844.64</v>
      </c>
      <c r="G162" s="97"/>
    </row>
    <row r="163" spans="1:7" s="31" customFormat="1" ht="18.75">
      <c r="A163" s="64" t="s">
        <v>710</v>
      </c>
      <c r="B163" s="21" t="s">
        <v>540</v>
      </c>
      <c r="C163" s="21"/>
      <c r="D163" s="209">
        <f>D164</f>
        <v>4542.76</v>
      </c>
      <c r="E163" s="209">
        <f>E164</f>
        <v>200</v>
      </c>
      <c r="F163" s="209">
        <f t="shared" si="4"/>
        <v>4742.76</v>
      </c>
      <c r="G163" s="97"/>
    </row>
    <row r="164" spans="1:7" s="31" customFormat="1" ht="37.5">
      <c r="A164" s="64" t="s">
        <v>394</v>
      </c>
      <c r="B164" s="21" t="s">
        <v>540</v>
      </c>
      <c r="C164" s="21" t="s">
        <v>373</v>
      </c>
      <c r="D164" s="209">
        <v>4542.76</v>
      </c>
      <c r="E164" s="209">
        <v>200</v>
      </c>
      <c r="F164" s="209">
        <f t="shared" si="4"/>
        <v>4742.76</v>
      </c>
      <c r="G164" s="97"/>
    </row>
    <row r="165" spans="1:7" s="31" customFormat="1" ht="37.5">
      <c r="A165" s="64" t="s">
        <v>711</v>
      </c>
      <c r="B165" s="21" t="s">
        <v>542</v>
      </c>
      <c r="C165" s="21"/>
      <c r="D165" s="209">
        <f>D166</f>
        <v>1200</v>
      </c>
      <c r="E165" s="209">
        <f>E166</f>
        <v>0</v>
      </c>
      <c r="F165" s="209">
        <f t="shared" si="4"/>
        <v>1200</v>
      </c>
      <c r="G165" s="97"/>
    </row>
    <row r="166" spans="1:7" s="31" customFormat="1" ht="37.5">
      <c r="A166" s="64" t="s">
        <v>394</v>
      </c>
      <c r="B166" s="21" t="s">
        <v>542</v>
      </c>
      <c r="C166" s="21" t="s">
        <v>373</v>
      </c>
      <c r="D166" s="209">
        <v>1200</v>
      </c>
      <c r="E166" s="209"/>
      <c r="F166" s="209">
        <f t="shared" si="4"/>
        <v>1200</v>
      </c>
      <c r="G166" s="97"/>
    </row>
    <row r="167" spans="1:7" s="31" customFormat="1" ht="18.75">
      <c r="A167" s="64" t="s">
        <v>543</v>
      </c>
      <c r="B167" s="21" t="s">
        <v>544</v>
      </c>
      <c r="C167" s="21"/>
      <c r="D167" s="209">
        <f>D168</f>
        <v>1195</v>
      </c>
      <c r="E167" s="209">
        <f>E168</f>
        <v>0</v>
      </c>
      <c r="F167" s="209">
        <f t="shared" si="4"/>
        <v>1195</v>
      </c>
      <c r="G167" s="97"/>
    </row>
    <row r="168" spans="1:7" s="31" customFormat="1" ht="37.5">
      <c r="A168" s="64" t="s">
        <v>394</v>
      </c>
      <c r="B168" s="21" t="s">
        <v>544</v>
      </c>
      <c r="C168" s="21" t="s">
        <v>373</v>
      </c>
      <c r="D168" s="209">
        <v>1195</v>
      </c>
      <c r="E168" s="209"/>
      <c r="F168" s="209">
        <f t="shared" si="4"/>
        <v>1195</v>
      </c>
      <c r="G168" s="97"/>
    </row>
    <row r="169" spans="1:7" s="31" customFormat="1" ht="37.5">
      <c r="A169" s="64" t="s">
        <v>712</v>
      </c>
      <c r="B169" s="21" t="s">
        <v>546</v>
      </c>
      <c r="C169" s="21"/>
      <c r="D169" s="209">
        <f>D170+D171</f>
        <v>1200</v>
      </c>
      <c r="E169" s="209">
        <f>E170+E171</f>
        <v>0</v>
      </c>
      <c r="F169" s="209">
        <f t="shared" si="4"/>
        <v>1200</v>
      </c>
      <c r="G169" s="97"/>
    </row>
    <row r="170" spans="1:7" s="31" customFormat="1" ht="37.5">
      <c r="A170" s="64" t="s">
        <v>436</v>
      </c>
      <c r="B170" s="21" t="s">
        <v>546</v>
      </c>
      <c r="C170" s="21" t="s">
        <v>287</v>
      </c>
      <c r="D170" s="209">
        <v>1200</v>
      </c>
      <c r="E170" s="209"/>
      <c r="F170" s="209">
        <f t="shared" si="4"/>
        <v>1200</v>
      </c>
      <c r="G170" s="97"/>
    </row>
    <row r="171" spans="1:7" s="31" customFormat="1" ht="37.5">
      <c r="A171" s="64" t="s">
        <v>394</v>
      </c>
      <c r="B171" s="21" t="s">
        <v>546</v>
      </c>
      <c r="C171" s="21" t="s">
        <v>373</v>
      </c>
      <c r="D171" s="209"/>
      <c r="E171" s="209">
        <f>'[1]расходы 2015'!E332</f>
        <v>0</v>
      </c>
      <c r="F171" s="209">
        <f>D171+E171</f>
        <v>0</v>
      </c>
      <c r="G171" s="97"/>
    </row>
    <row r="172" spans="1:7" s="31" customFormat="1" ht="18.75">
      <c r="A172" s="64" t="s">
        <v>547</v>
      </c>
      <c r="B172" s="21" t="s">
        <v>548</v>
      </c>
      <c r="C172" s="21"/>
      <c r="D172" s="209">
        <f>D173</f>
        <v>18.9</v>
      </c>
      <c r="E172" s="209">
        <f>E173+E174</f>
        <v>0</v>
      </c>
      <c r="F172" s="209">
        <f t="shared" si="4"/>
        <v>18.9</v>
      </c>
      <c r="G172" s="97"/>
    </row>
    <row r="173" spans="1:7" s="31" customFormat="1" ht="18.75">
      <c r="A173" s="64" t="s">
        <v>260</v>
      </c>
      <c r="B173" s="21" t="s">
        <v>548</v>
      </c>
      <c r="C173" s="21" t="s">
        <v>261</v>
      </c>
      <c r="D173" s="209">
        <v>18.9</v>
      </c>
      <c r="E173" s="209"/>
      <c r="F173" s="209">
        <f>D173+E173</f>
        <v>18.9</v>
      </c>
      <c r="G173" s="97"/>
    </row>
    <row r="174" spans="1:7" s="31" customFormat="1" ht="37.5">
      <c r="A174" s="64" t="s">
        <v>394</v>
      </c>
      <c r="B174" s="21" t="s">
        <v>548</v>
      </c>
      <c r="C174" s="21" t="s">
        <v>373</v>
      </c>
      <c r="D174" s="209">
        <v>0</v>
      </c>
      <c r="E174" s="209">
        <f>'[1]расходы 2015'!E335</f>
        <v>0</v>
      </c>
      <c r="F174" s="209">
        <f t="shared" si="4"/>
        <v>0</v>
      </c>
      <c r="G174" s="97"/>
    </row>
    <row r="175" spans="1:7" s="31" customFormat="1" ht="37.5">
      <c r="A175" s="64" t="s">
        <v>713</v>
      </c>
      <c r="B175" s="21" t="s">
        <v>550</v>
      </c>
      <c r="C175" s="21"/>
      <c r="D175" s="209">
        <f>D176+D177</f>
        <v>494.9</v>
      </c>
      <c r="E175" s="209">
        <f>E176+E177</f>
        <v>0</v>
      </c>
      <c r="F175" s="209">
        <f>D175+E175</f>
        <v>494.9</v>
      </c>
      <c r="G175" s="97"/>
    </row>
    <row r="176" spans="1:7" s="31" customFormat="1" ht="18.75">
      <c r="A176" s="64" t="s">
        <v>260</v>
      </c>
      <c r="B176" s="21" t="s">
        <v>550</v>
      </c>
      <c r="C176" s="21" t="s">
        <v>261</v>
      </c>
      <c r="D176" s="209">
        <v>35.9</v>
      </c>
      <c r="E176" s="209"/>
      <c r="F176" s="209">
        <f t="shared" si="4"/>
        <v>35.9</v>
      </c>
      <c r="G176" s="97"/>
    </row>
    <row r="177" spans="1:7" s="31" customFormat="1" ht="37.5">
      <c r="A177" s="64" t="s">
        <v>394</v>
      </c>
      <c r="B177" s="21" t="s">
        <v>550</v>
      </c>
      <c r="C177" s="21" t="s">
        <v>373</v>
      </c>
      <c r="D177" s="209">
        <v>459</v>
      </c>
      <c r="E177" s="209"/>
      <c r="F177" s="209">
        <f>D177+E177</f>
        <v>459</v>
      </c>
      <c r="G177" s="97"/>
    </row>
    <row r="178" spans="1:7" s="31" customFormat="1" ht="18.75">
      <c r="A178" s="64" t="s">
        <v>551</v>
      </c>
      <c r="B178" s="21" t="s">
        <v>552</v>
      </c>
      <c r="C178" s="21"/>
      <c r="D178" s="209">
        <f>D179+D180</f>
        <v>135</v>
      </c>
      <c r="E178" s="209">
        <f>E179+E180</f>
        <v>0</v>
      </c>
      <c r="F178" s="209">
        <f>D178+E178</f>
        <v>135</v>
      </c>
      <c r="G178" s="97"/>
    </row>
    <row r="179" spans="1:7" s="31" customFormat="1" ht="18.75">
      <c r="A179" s="64" t="s">
        <v>260</v>
      </c>
      <c r="B179" s="21" t="s">
        <v>552</v>
      </c>
      <c r="C179" s="21" t="s">
        <v>261</v>
      </c>
      <c r="D179" s="209">
        <v>135</v>
      </c>
      <c r="E179" s="209"/>
      <c r="F179" s="209">
        <f t="shared" si="4"/>
        <v>135</v>
      </c>
      <c r="G179" s="97"/>
    </row>
    <row r="180" spans="1:7" s="31" customFormat="1" ht="18.75">
      <c r="A180" s="64" t="s">
        <v>307</v>
      </c>
      <c r="B180" s="21" t="s">
        <v>552</v>
      </c>
      <c r="C180" s="21" t="s">
        <v>308</v>
      </c>
      <c r="D180" s="209"/>
      <c r="E180" s="209">
        <f>'[1]расходы 2015'!E341</f>
        <v>0</v>
      </c>
      <c r="F180" s="209">
        <f>D180+E180</f>
        <v>0</v>
      </c>
      <c r="G180" s="97"/>
    </row>
    <row r="181" spans="1:7" s="31" customFormat="1" ht="37.5">
      <c r="A181" s="64" t="s">
        <v>839</v>
      </c>
      <c r="B181" s="21" t="s">
        <v>555</v>
      </c>
      <c r="C181" s="21"/>
      <c r="D181" s="209">
        <f>D182</f>
        <v>161</v>
      </c>
      <c r="E181" s="209">
        <f>E182</f>
        <v>0</v>
      </c>
      <c r="F181" s="209">
        <f>D181+E181</f>
        <v>161</v>
      </c>
      <c r="G181" s="97"/>
    </row>
    <row r="182" spans="1:7" s="31" customFormat="1" ht="37.5">
      <c r="A182" s="64" t="s">
        <v>394</v>
      </c>
      <c r="B182" s="21" t="s">
        <v>555</v>
      </c>
      <c r="C182" s="21" t="s">
        <v>373</v>
      </c>
      <c r="D182" s="209">
        <v>161</v>
      </c>
      <c r="E182" s="209"/>
      <c r="F182" s="209">
        <f>D182+E182</f>
        <v>161</v>
      </c>
      <c r="G182" s="97"/>
    </row>
    <row r="183" spans="1:7" s="31" customFormat="1" ht="37.5">
      <c r="A183" s="64" t="s">
        <v>527</v>
      </c>
      <c r="B183" s="21" t="s">
        <v>556</v>
      </c>
      <c r="C183" s="21"/>
      <c r="D183" s="209">
        <f>D184</f>
        <v>0</v>
      </c>
      <c r="E183" s="209">
        <f>E184</f>
        <v>0</v>
      </c>
      <c r="F183" s="209">
        <f>D183+E183</f>
        <v>0</v>
      </c>
      <c r="G183" s="97"/>
    </row>
    <row r="184" spans="1:7" s="31" customFormat="1" ht="37.5">
      <c r="A184" s="64" t="s">
        <v>394</v>
      </c>
      <c r="B184" s="21" t="s">
        <v>556</v>
      </c>
      <c r="C184" s="21" t="s">
        <v>373</v>
      </c>
      <c r="D184" s="209"/>
      <c r="E184" s="209">
        <f>'[1]расходы 2015'!E345</f>
        <v>0</v>
      </c>
      <c r="F184" s="209">
        <f>D184+E184</f>
        <v>0</v>
      </c>
      <c r="G184" s="97"/>
    </row>
    <row r="185" spans="1:7" s="31" customFormat="1" ht="37.5">
      <c r="A185" s="64" t="s">
        <v>529</v>
      </c>
      <c r="B185" s="19" t="s">
        <v>557</v>
      </c>
      <c r="C185" s="21"/>
      <c r="D185" s="209">
        <f>D186</f>
        <v>148354.9</v>
      </c>
      <c r="E185" s="209">
        <f>E186</f>
        <v>6187.8</v>
      </c>
      <c r="F185" s="209">
        <f aca="true" t="shared" si="6" ref="F185:F272">D185+E185</f>
        <v>154542.69999999998</v>
      </c>
      <c r="G185" s="97"/>
    </row>
    <row r="186" spans="1:7" s="31" customFormat="1" ht="37.5">
      <c r="A186" s="64" t="s">
        <v>394</v>
      </c>
      <c r="B186" s="21" t="s">
        <v>557</v>
      </c>
      <c r="C186" s="21" t="s">
        <v>373</v>
      </c>
      <c r="D186" s="209">
        <v>148354.9</v>
      </c>
      <c r="E186" s="209">
        <v>6187.8</v>
      </c>
      <c r="F186" s="209">
        <f t="shared" si="6"/>
        <v>154542.69999999998</v>
      </c>
      <c r="G186" s="97"/>
    </row>
    <row r="187" spans="1:7" s="31" customFormat="1" ht="75">
      <c r="A187" s="64" t="s">
        <v>531</v>
      </c>
      <c r="B187" s="19" t="s">
        <v>558</v>
      </c>
      <c r="C187" s="25"/>
      <c r="D187" s="209">
        <f>D188</f>
        <v>540.8</v>
      </c>
      <c r="E187" s="209">
        <f>E188</f>
        <v>0</v>
      </c>
      <c r="F187" s="209">
        <f t="shared" si="6"/>
        <v>540.8</v>
      </c>
      <c r="G187" s="97"/>
    </row>
    <row r="188" spans="1:7" s="31" customFormat="1" ht="37.5">
      <c r="A188" s="64" t="s">
        <v>394</v>
      </c>
      <c r="B188" s="19" t="s">
        <v>558</v>
      </c>
      <c r="C188" s="25">
        <v>600</v>
      </c>
      <c r="D188" s="209">
        <v>540.8</v>
      </c>
      <c r="E188" s="209"/>
      <c r="F188" s="209">
        <f t="shared" si="6"/>
        <v>540.8</v>
      </c>
      <c r="G188" s="97"/>
    </row>
    <row r="189" spans="1:7" s="31" customFormat="1" ht="56.25">
      <c r="A189" s="64" t="s">
        <v>565</v>
      </c>
      <c r="B189" s="19" t="s">
        <v>566</v>
      </c>
      <c r="C189" s="25"/>
      <c r="D189" s="209">
        <f>D190</f>
        <v>7705.9</v>
      </c>
      <c r="E189" s="209">
        <f>E190</f>
        <v>0</v>
      </c>
      <c r="F189" s="209">
        <f t="shared" si="6"/>
        <v>7705.9</v>
      </c>
      <c r="G189" s="97"/>
    </row>
    <row r="190" spans="1:7" s="31" customFormat="1" ht="37.5">
      <c r="A190" s="64" t="s">
        <v>394</v>
      </c>
      <c r="B190" s="19" t="s">
        <v>566</v>
      </c>
      <c r="C190" s="25">
        <v>600</v>
      </c>
      <c r="D190" s="209">
        <v>7705.9</v>
      </c>
      <c r="E190" s="209"/>
      <c r="F190" s="209">
        <f t="shared" si="6"/>
        <v>7705.9</v>
      </c>
      <c r="G190" s="97"/>
    </row>
    <row r="191" spans="1:7" s="31" customFormat="1" ht="19.5">
      <c r="A191" s="113" t="s">
        <v>567</v>
      </c>
      <c r="B191" s="21" t="s">
        <v>559</v>
      </c>
      <c r="C191" s="21"/>
      <c r="D191" s="209">
        <f>D192+D194+D196+D198+D200+D202+D205+D207+D209+D211+D213+D215+D217+D219+D221</f>
        <v>23515.3</v>
      </c>
      <c r="E191" s="209">
        <f>E192+E194+E196+E198+E200+E202+E205+E207+E209+E211+E213+E215+E217+E219+E221</f>
        <v>0</v>
      </c>
      <c r="F191" s="209">
        <f t="shared" si="6"/>
        <v>23515.3</v>
      </c>
      <c r="G191" s="97"/>
    </row>
    <row r="192" spans="1:7" s="31" customFormat="1" ht="37.5">
      <c r="A192" s="64" t="s">
        <v>714</v>
      </c>
      <c r="B192" s="21" t="s">
        <v>569</v>
      </c>
      <c r="C192" s="21"/>
      <c r="D192" s="209">
        <f>D193</f>
        <v>6</v>
      </c>
      <c r="E192" s="209">
        <f>E193</f>
        <v>0</v>
      </c>
      <c r="F192" s="209">
        <f t="shared" si="6"/>
        <v>6</v>
      </c>
      <c r="G192" s="97"/>
    </row>
    <row r="193" spans="1:7" s="31" customFormat="1" ht="18.75">
      <c r="A193" s="64" t="s">
        <v>260</v>
      </c>
      <c r="B193" s="21" t="s">
        <v>569</v>
      </c>
      <c r="C193" s="21" t="s">
        <v>261</v>
      </c>
      <c r="D193" s="209">
        <v>6</v>
      </c>
      <c r="E193" s="209"/>
      <c r="F193" s="209">
        <f t="shared" si="6"/>
        <v>6</v>
      </c>
      <c r="G193" s="97"/>
    </row>
    <row r="194" spans="1:7" s="31" customFormat="1" ht="18.75">
      <c r="A194" s="64" t="s">
        <v>570</v>
      </c>
      <c r="B194" s="21" t="s">
        <v>571</v>
      </c>
      <c r="C194" s="21"/>
      <c r="D194" s="209">
        <f>D195</f>
        <v>800</v>
      </c>
      <c r="E194" s="209">
        <f>E195</f>
        <v>0</v>
      </c>
      <c r="F194" s="209">
        <f t="shared" si="6"/>
        <v>800</v>
      </c>
      <c r="G194" s="97"/>
    </row>
    <row r="195" spans="1:7" s="31" customFormat="1" ht="18.75">
      <c r="A195" s="64" t="s">
        <v>260</v>
      </c>
      <c r="B195" s="21" t="s">
        <v>571</v>
      </c>
      <c r="C195" s="21" t="s">
        <v>261</v>
      </c>
      <c r="D195" s="209">
        <v>800</v>
      </c>
      <c r="E195" s="209"/>
      <c r="F195" s="209">
        <f t="shared" si="6"/>
        <v>800</v>
      </c>
      <c r="G195" s="97"/>
    </row>
    <row r="196" spans="1:7" s="31" customFormat="1" ht="18.75">
      <c r="A196" s="64" t="s">
        <v>572</v>
      </c>
      <c r="B196" s="21" t="s">
        <v>573</v>
      </c>
      <c r="C196" s="21"/>
      <c r="D196" s="209">
        <f>D197</f>
        <v>9</v>
      </c>
      <c r="E196" s="209">
        <f>E197</f>
        <v>0</v>
      </c>
      <c r="F196" s="209">
        <f t="shared" si="6"/>
        <v>9</v>
      </c>
      <c r="G196" s="97"/>
    </row>
    <row r="197" spans="1:7" s="31" customFormat="1" ht="18.75">
      <c r="A197" s="64" t="s">
        <v>260</v>
      </c>
      <c r="B197" s="21" t="s">
        <v>573</v>
      </c>
      <c r="C197" s="21" t="s">
        <v>261</v>
      </c>
      <c r="D197" s="209">
        <v>9</v>
      </c>
      <c r="E197" s="209"/>
      <c r="F197" s="209">
        <f t="shared" si="6"/>
        <v>9</v>
      </c>
      <c r="G197" s="97"/>
    </row>
    <row r="198" spans="1:7" s="31" customFormat="1" ht="18.75">
      <c r="A198" s="64" t="s">
        <v>574</v>
      </c>
      <c r="B198" s="21" t="s">
        <v>575</v>
      </c>
      <c r="C198" s="21"/>
      <c r="D198" s="209">
        <f>D199</f>
        <v>187.5</v>
      </c>
      <c r="E198" s="209">
        <f>E199</f>
        <v>0</v>
      </c>
      <c r="F198" s="209">
        <f t="shared" si="6"/>
        <v>187.5</v>
      </c>
      <c r="G198" s="97"/>
    </row>
    <row r="199" spans="1:7" s="31" customFormat="1" ht="18.75">
      <c r="A199" s="64" t="s">
        <v>260</v>
      </c>
      <c r="B199" s="21" t="s">
        <v>575</v>
      </c>
      <c r="C199" s="21" t="s">
        <v>261</v>
      </c>
      <c r="D199" s="209">
        <v>187.5</v>
      </c>
      <c r="E199" s="209"/>
      <c r="F199" s="209">
        <f t="shared" si="6"/>
        <v>187.5</v>
      </c>
      <c r="G199" s="97"/>
    </row>
    <row r="200" spans="1:7" s="31" customFormat="1" ht="18.75">
      <c r="A200" s="64" t="s">
        <v>576</v>
      </c>
      <c r="B200" s="21" t="s">
        <v>577</v>
      </c>
      <c r="C200" s="21"/>
      <c r="D200" s="209">
        <f>D201</f>
        <v>0</v>
      </c>
      <c r="E200" s="209">
        <f>E201</f>
        <v>0</v>
      </c>
      <c r="F200" s="209">
        <f t="shared" si="6"/>
        <v>0</v>
      </c>
      <c r="G200" s="97"/>
    </row>
    <row r="201" spans="1:7" s="31" customFormat="1" ht="18.75">
      <c r="A201" s="64" t="s">
        <v>260</v>
      </c>
      <c r="B201" s="21" t="s">
        <v>577</v>
      </c>
      <c r="C201" s="21" t="s">
        <v>261</v>
      </c>
      <c r="D201" s="209">
        <v>0</v>
      </c>
      <c r="E201" s="209"/>
      <c r="F201" s="209">
        <f t="shared" si="6"/>
        <v>0</v>
      </c>
      <c r="G201" s="97"/>
    </row>
    <row r="202" spans="1:7" s="31" customFormat="1" ht="18.75">
      <c r="A202" s="64" t="s">
        <v>578</v>
      </c>
      <c r="B202" s="21" t="s">
        <v>579</v>
      </c>
      <c r="C202" s="21"/>
      <c r="D202" s="209">
        <f>D203+D204</f>
        <v>192</v>
      </c>
      <c r="E202" s="209">
        <f>E203+E204</f>
        <v>0</v>
      </c>
      <c r="F202" s="209">
        <f>D202+E202</f>
        <v>192</v>
      </c>
      <c r="G202" s="97"/>
    </row>
    <row r="203" spans="1:7" s="31" customFormat="1" ht="18.75">
      <c r="A203" s="64" t="s">
        <v>260</v>
      </c>
      <c r="B203" s="21" t="s">
        <v>579</v>
      </c>
      <c r="C203" s="21" t="s">
        <v>261</v>
      </c>
      <c r="D203" s="209">
        <v>30</v>
      </c>
      <c r="E203" s="209"/>
      <c r="F203" s="209">
        <f>D203+E203</f>
        <v>30</v>
      </c>
      <c r="G203" s="97"/>
    </row>
    <row r="204" spans="1:7" s="31" customFormat="1" ht="18.75">
      <c r="A204" s="64" t="s">
        <v>307</v>
      </c>
      <c r="B204" s="21" t="s">
        <v>579</v>
      </c>
      <c r="C204" s="21" t="s">
        <v>308</v>
      </c>
      <c r="D204" s="209">
        <v>162</v>
      </c>
      <c r="E204" s="209"/>
      <c r="F204" s="209">
        <f>D204+E204</f>
        <v>162</v>
      </c>
      <c r="G204" s="97"/>
    </row>
    <row r="205" spans="1:7" s="31" customFormat="1" ht="18.75">
      <c r="A205" s="64" t="s">
        <v>947</v>
      </c>
      <c r="B205" s="21" t="s">
        <v>580</v>
      </c>
      <c r="C205" s="21"/>
      <c r="D205" s="209">
        <f>D206</f>
        <v>761.1</v>
      </c>
      <c r="E205" s="209">
        <f>E206</f>
        <v>0</v>
      </c>
      <c r="F205" s="209">
        <f t="shared" si="6"/>
        <v>761.1</v>
      </c>
      <c r="G205" s="97"/>
    </row>
    <row r="206" spans="1:7" s="31" customFormat="1" ht="18.75">
      <c r="A206" s="64" t="s">
        <v>307</v>
      </c>
      <c r="B206" s="21" t="s">
        <v>580</v>
      </c>
      <c r="C206" s="21" t="s">
        <v>308</v>
      </c>
      <c r="D206" s="209">
        <v>761.1</v>
      </c>
      <c r="E206" s="209"/>
      <c r="F206" s="209">
        <f t="shared" si="6"/>
        <v>761.1</v>
      </c>
      <c r="G206" s="97"/>
    </row>
    <row r="207" spans="1:7" s="31" customFormat="1" ht="37.5">
      <c r="A207" s="64" t="s">
        <v>511</v>
      </c>
      <c r="B207" s="21" t="s">
        <v>560</v>
      </c>
      <c r="C207" s="21"/>
      <c r="D207" s="209">
        <f>D208</f>
        <v>20104.4</v>
      </c>
      <c r="E207" s="209">
        <f>E208</f>
        <v>0</v>
      </c>
      <c r="F207" s="209">
        <f t="shared" si="6"/>
        <v>20104.4</v>
      </c>
      <c r="G207" s="97"/>
    </row>
    <row r="208" spans="1:7" s="31" customFormat="1" ht="37.5">
      <c r="A208" s="64" t="s">
        <v>394</v>
      </c>
      <c r="B208" s="21" t="s">
        <v>560</v>
      </c>
      <c r="C208" s="21" t="s">
        <v>373</v>
      </c>
      <c r="D208" s="209">
        <v>20104.4</v>
      </c>
      <c r="E208" s="209"/>
      <c r="F208" s="209">
        <f t="shared" si="6"/>
        <v>20104.4</v>
      </c>
      <c r="G208" s="97"/>
    </row>
    <row r="209" spans="1:7" s="31" customFormat="1" ht="37.5">
      <c r="A209" s="64" t="s">
        <v>715</v>
      </c>
      <c r="B209" s="21" t="s">
        <v>562</v>
      </c>
      <c r="C209" s="21"/>
      <c r="D209" s="209">
        <f>D210</f>
        <v>1380.3</v>
      </c>
      <c r="E209" s="209">
        <f>E210</f>
        <v>0</v>
      </c>
      <c r="F209" s="209">
        <f t="shared" si="6"/>
        <v>1380.3</v>
      </c>
      <c r="G209" s="97"/>
    </row>
    <row r="210" spans="1:7" s="31" customFormat="1" ht="37.5">
      <c r="A210" s="64" t="s">
        <v>394</v>
      </c>
      <c r="B210" s="21" t="s">
        <v>562</v>
      </c>
      <c r="C210" s="21" t="s">
        <v>373</v>
      </c>
      <c r="D210" s="209">
        <v>1380.3</v>
      </c>
      <c r="E210" s="209"/>
      <c r="F210" s="209">
        <f t="shared" si="6"/>
        <v>1380.3</v>
      </c>
      <c r="G210" s="97"/>
    </row>
    <row r="211" spans="1:7" s="31" customFormat="1" ht="18.75">
      <c r="A211" s="64" t="s">
        <v>716</v>
      </c>
      <c r="B211" s="21" t="s">
        <v>563</v>
      </c>
      <c r="C211" s="21"/>
      <c r="D211" s="209">
        <f>D212</f>
        <v>75</v>
      </c>
      <c r="E211" s="209">
        <f>E212</f>
        <v>0</v>
      </c>
      <c r="F211" s="209">
        <f t="shared" si="6"/>
        <v>75</v>
      </c>
      <c r="G211" s="97"/>
    </row>
    <row r="212" spans="1:7" s="31" customFormat="1" ht="37.5">
      <c r="A212" s="64" t="s">
        <v>394</v>
      </c>
      <c r="B212" s="21" t="s">
        <v>563</v>
      </c>
      <c r="C212" s="21" t="s">
        <v>373</v>
      </c>
      <c r="D212" s="209">
        <v>75</v>
      </c>
      <c r="E212" s="209"/>
      <c r="F212" s="209">
        <f t="shared" si="6"/>
        <v>75</v>
      </c>
      <c r="G212" s="97"/>
    </row>
    <row r="213" spans="1:7" s="31" customFormat="1" ht="18.75">
      <c r="A213" s="64" t="s">
        <v>717</v>
      </c>
      <c r="B213" s="21" t="s">
        <v>564</v>
      </c>
      <c r="C213" s="21"/>
      <c r="D213" s="209">
        <f>D214</f>
        <v>0</v>
      </c>
      <c r="E213" s="209">
        <f>E214</f>
        <v>0</v>
      </c>
      <c r="F213" s="209">
        <f t="shared" si="6"/>
        <v>0</v>
      </c>
      <c r="G213" s="97"/>
    </row>
    <row r="214" spans="1:7" s="31" customFormat="1" ht="37.5">
      <c r="A214" s="64" t="s">
        <v>394</v>
      </c>
      <c r="B214" s="21" t="s">
        <v>564</v>
      </c>
      <c r="C214" s="21" t="s">
        <v>373</v>
      </c>
      <c r="D214" s="209"/>
      <c r="E214" s="209"/>
      <c r="F214" s="209">
        <f t="shared" si="6"/>
        <v>0</v>
      </c>
      <c r="G214" s="97"/>
    </row>
    <row r="215" spans="1:7" s="31" customFormat="1" ht="56.25">
      <c r="A215" s="64" t="s">
        <v>753</v>
      </c>
      <c r="B215" s="21" t="s">
        <v>752</v>
      </c>
      <c r="C215" s="21"/>
      <c r="D215" s="209"/>
      <c r="E215" s="209">
        <f>E216</f>
        <v>0</v>
      </c>
      <c r="F215" s="209">
        <f t="shared" si="6"/>
        <v>0</v>
      </c>
      <c r="G215" s="97"/>
    </row>
    <row r="216" spans="1:7" s="31" customFormat="1" ht="37.5">
      <c r="A216" s="64" t="s">
        <v>394</v>
      </c>
      <c r="B216" s="21" t="s">
        <v>752</v>
      </c>
      <c r="C216" s="21" t="s">
        <v>373</v>
      </c>
      <c r="D216" s="209">
        <v>0</v>
      </c>
      <c r="E216" s="209">
        <f>'[1]расходы 2015'!E375</f>
        <v>0</v>
      </c>
      <c r="F216" s="209">
        <f t="shared" si="6"/>
        <v>0</v>
      </c>
      <c r="G216" s="97"/>
    </row>
    <row r="217" spans="1:7" s="31" customFormat="1" ht="37.5">
      <c r="A217" s="64" t="s">
        <v>776</v>
      </c>
      <c r="B217" s="21" t="s">
        <v>765</v>
      </c>
      <c r="C217" s="21"/>
      <c r="D217" s="209">
        <f>D218</f>
        <v>0</v>
      </c>
      <c r="E217" s="209">
        <f>E218</f>
        <v>0</v>
      </c>
      <c r="F217" s="209">
        <f>D217+E217</f>
        <v>0</v>
      </c>
      <c r="G217" s="97"/>
    </row>
    <row r="218" spans="1:7" s="31" customFormat="1" ht="18.75">
      <c r="A218" s="64" t="s">
        <v>307</v>
      </c>
      <c r="B218" s="21" t="s">
        <v>765</v>
      </c>
      <c r="C218" s="21" t="s">
        <v>308</v>
      </c>
      <c r="D218" s="209"/>
      <c r="E218" s="209">
        <f>'[1]расходы 2015'!E377</f>
        <v>0</v>
      </c>
      <c r="F218" s="209">
        <f>D218+E218</f>
        <v>0</v>
      </c>
      <c r="G218" s="97"/>
    </row>
    <row r="219" spans="1:7" s="31" customFormat="1" ht="56.25">
      <c r="A219" s="64" t="s">
        <v>754</v>
      </c>
      <c r="B219" s="21" t="s">
        <v>757</v>
      </c>
      <c r="C219" s="21"/>
      <c r="D219" s="209">
        <f>D220</f>
        <v>0</v>
      </c>
      <c r="E219" s="209">
        <f>E220</f>
        <v>0</v>
      </c>
      <c r="F219" s="209">
        <f>D219+E219</f>
        <v>0</v>
      </c>
      <c r="G219" s="97"/>
    </row>
    <row r="220" spans="1:7" s="31" customFormat="1" ht="37.5">
      <c r="A220" s="64" t="s">
        <v>394</v>
      </c>
      <c r="B220" s="21" t="s">
        <v>757</v>
      </c>
      <c r="C220" s="21" t="s">
        <v>373</v>
      </c>
      <c r="D220" s="209"/>
      <c r="E220" s="209"/>
      <c r="F220" s="209">
        <f>D220+E220</f>
        <v>0</v>
      </c>
      <c r="G220" s="97"/>
    </row>
    <row r="221" spans="1:7" s="31" customFormat="1" ht="56.25">
      <c r="A221" s="64" t="s">
        <v>756</v>
      </c>
      <c r="B221" s="21" t="s">
        <v>762</v>
      </c>
      <c r="C221" s="21"/>
      <c r="D221" s="209">
        <f>D222</f>
        <v>0</v>
      </c>
      <c r="E221" s="209">
        <f>E222</f>
        <v>0</v>
      </c>
      <c r="F221" s="209">
        <f>F222</f>
        <v>0</v>
      </c>
      <c r="G221" s="97"/>
    </row>
    <row r="222" spans="1:7" s="31" customFormat="1" ht="18.75">
      <c r="A222" s="64" t="s">
        <v>307</v>
      </c>
      <c r="B222" s="21" t="s">
        <v>762</v>
      </c>
      <c r="C222" s="21" t="s">
        <v>308</v>
      </c>
      <c r="D222" s="209"/>
      <c r="E222" s="209"/>
      <c r="F222" s="209">
        <f>D222+E222</f>
        <v>0</v>
      </c>
      <c r="G222" s="97"/>
    </row>
    <row r="223" spans="1:7" s="31" customFormat="1" ht="37.5">
      <c r="A223" s="138" t="s">
        <v>582</v>
      </c>
      <c r="B223" s="21" t="s">
        <v>583</v>
      </c>
      <c r="C223" s="21"/>
      <c r="D223" s="209">
        <f>D224+D227+D230</f>
        <v>1927.7</v>
      </c>
      <c r="E223" s="209">
        <f>E224+E227+E230</f>
        <v>0</v>
      </c>
      <c r="F223" s="209">
        <f t="shared" si="6"/>
        <v>1927.7</v>
      </c>
      <c r="G223" s="97"/>
    </row>
    <row r="224" spans="1:7" s="31" customFormat="1" ht="18.75">
      <c r="A224" s="64" t="s">
        <v>584</v>
      </c>
      <c r="B224" s="21" t="s">
        <v>585</v>
      </c>
      <c r="C224" s="21"/>
      <c r="D224" s="209">
        <f>D225+D226</f>
        <v>554.7</v>
      </c>
      <c r="E224" s="209">
        <f>E225+E226</f>
        <v>41.553999999999974</v>
      </c>
      <c r="F224" s="209">
        <f t="shared" si="6"/>
        <v>596.254</v>
      </c>
      <c r="G224" s="97"/>
    </row>
    <row r="225" spans="1:7" s="31" customFormat="1" ht="18.75">
      <c r="A225" s="64" t="s">
        <v>260</v>
      </c>
      <c r="B225" s="21" t="s">
        <v>585</v>
      </c>
      <c r="C225" s="21" t="s">
        <v>261</v>
      </c>
      <c r="D225" s="209">
        <v>554.7</v>
      </c>
      <c r="E225" s="209">
        <v>-554.7</v>
      </c>
      <c r="F225" s="209">
        <f t="shared" si="6"/>
        <v>0</v>
      </c>
      <c r="G225" s="97"/>
    </row>
    <row r="226" spans="1:7" s="31" customFormat="1" ht="37.5">
      <c r="A226" s="64" t="s">
        <v>394</v>
      </c>
      <c r="B226" s="21" t="s">
        <v>585</v>
      </c>
      <c r="C226" s="21" t="s">
        <v>373</v>
      </c>
      <c r="D226" s="209"/>
      <c r="E226" s="209">
        <v>596.254</v>
      </c>
      <c r="F226" s="209">
        <f>D226+E226</f>
        <v>596.254</v>
      </c>
      <c r="G226" s="97"/>
    </row>
    <row r="227" spans="1:7" s="31" customFormat="1" ht="37.5">
      <c r="A227" s="64" t="s">
        <v>586</v>
      </c>
      <c r="B227" s="21" t="s">
        <v>587</v>
      </c>
      <c r="C227" s="21"/>
      <c r="D227" s="209">
        <f>D228+D229</f>
        <v>645.3</v>
      </c>
      <c r="E227" s="209">
        <f>E228+E229</f>
        <v>-41.553999999999974</v>
      </c>
      <c r="F227" s="209">
        <f t="shared" si="6"/>
        <v>603.746</v>
      </c>
      <c r="G227" s="97"/>
    </row>
    <row r="228" spans="1:7" s="31" customFormat="1" ht="18.75">
      <c r="A228" s="64" t="s">
        <v>260</v>
      </c>
      <c r="B228" s="21" t="s">
        <v>587</v>
      </c>
      <c r="C228" s="21" t="s">
        <v>261</v>
      </c>
      <c r="D228" s="209">
        <v>645.3</v>
      </c>
      <c r="E228" s="209">
        <v>-645.3</v>
      </c>
      <c r="F228" s="209">
        <f t="shared" si="6"/>
        <v>0</v>
      </c>
      <c r="G228" s="97"/>
    </row>
    <row r="229" spans="1:7" s="31" customFormat="1" ht="37.5">
      <c r="A229" s="64" t="s">
        <v>394</v>
      </c>
      <c r="B229" s="21" t="s">
        <v>587</v>
      </c>
      <c r="C229" s="21" t="s">
        <v>373</v>
      </c>
      <c r="D229" s="209"/>
      <c r="E229" s="209">
        <v>603.746</v>
      </c>
      <c r="F229" s="209">
        <f>D229+E229</f>
        <v>603.746</v>
      </c>
      <c r="G229" s="97"/>
    </row>
    <row r="230" spans="1:7" s="31" customFormat="1" ht="18.75">
      <c r="A230" s="64" t="s">
        <v>588</v>
      </c>
      <c r="B230" s="21" t="s">
        <v>589</v>
      </c>
      <c r="C230" s="21"/>
      <c r="D230" s="209">
        <f>D231</f>
        <v>727.7</v>
      </c>
      <c r="E230" s="209">
        <f>E231</f>
        <v>0</v>
      </c>
      <c r="F230" s="209">
        <f>D230+E230</f>
        <v>727.7</v>
      </c>
      <c r="G230" s="97"/>
    </row>
    <row r="231" spans="1:7" s="31" customFormat="1" ht="37.5">
      <c r="A231" s="64" t="s">
        <v>394</v>
      </c>
      <c r="B231" s="21" t="s">
        <v>589</v>
      </c>
      <c r="C231" s="21" t="s">
        <v>373</v>
      </c>
      <c r="D231" s="209">
        <v>727.7</v>
      </c>
      <c r="E231" s="209"/>
      <c r="F231" s="209">
        <f>D231+E231</f>
        <v>727.7</v>
      </c>
      <c r="G231" s="97"/>
    </row>
    <row r="232" spans="1:7" s="31" customFormat="1" ht="37.5">
      <c r="A232" s="138" t="s">
        <v>590</v>
      </c>
      <c r="B232" s="21" t="s">
        <v>591</v>
      </c>
      <c r="C232" s="21"/>
      <c r="D232" s="209">
        <f>D233+D236</f>
        <v>48.6</v>
      </c>
      <c r="E232" s="209">
        <f>E233+E236</f>
        <v>0</v>
      </c>
      <c r="F232" s="209">
        <f t="shared" si="6"/>
        <v>48.6</v>
      </c>
      <c r="G232" s="97"/>
    </row>
    <row r="233" spans="1:7" s="31" customFormat="1" ht="18.75">
      <c r="A233" s="64" t="s">
        <v>592</v>
      </c>
      <c r="B233" s="21" t="s">
        <v>593</v>
      </c>
      <c r="C233" s="21"/>
      <c r="D233" s="209">
        <f>D234+D235</f>
        <v>27.5</v>
      </c>
      <c r="E233" s="209">
        <f>E234+E235</f>
        <v>0</v>
      </c>
      <c r="F233" s="209">
        <f t="shared" si="6"/>
        <v>27.5</v>
      </c>
      <c r="G233" s="97"/>
    </row>
    <row r="234" spans="1:7" s="31" customFormat="1" ht="18.75">
      <c r="A234" s="64" t="s">
        <v>260</v>
      </c>
      <c r="B234" s="21" t="s">
        <v>593</v>
      </c>
      <c r="C234" s="21" t="s">
        <v>261</v>
      </c>
      <c r="D234" s="209"/>
      <c r="E234" s="209">
        <v>12.5</v>
      </c>
      <c r="F234" s="209">
        <f>D234+E234</f>
        <v>12.5</v>
      </c>
      <c r="G234" s="97"/>
    </row>
    <row r="235" spans="1:7" s="31" customFormat="1" ht="37.5">
      <c r="A235" s="64" t="s">
        <v>394</v>
      </c>
      <c r="B235" s="21" t="s">
        <v>593</v>
      </c>
      <c r="C235" s="21" t="s">
        <v>373</v>
      </c>
      <c r="D235" s="209">
        <v>27.5</v>
      </c>
      <c r="E235" s="209">
        <v>-12.5</v>
      </c>
      <c r="F235" s="209">
        <f>D235+E235</f>
        <v>15</v>
      </c>
      <c r="G235" s="97"/>
    </row>
    <row r="236" spans="1:7" s="31" customFormat="1" ht="37.5">
      <c r="A236" s="64" t="s">
        <v>594</v>
      </c>
      <c r="B236" s="21" t="s">
        <v>595</v>
      </c>
      <c r="C236" s="21"/>
      <c r="D236" s="209">
        <f>D237+D238</f>
        <v>21.1</v>
      </c>
      <c r="E236" s="209">
        <f>E237+E238</f>
        <v>0</v>
      </c>
      <c r="F236" s="209">
        <f>D236+E236</f>
        <v>21.1</v>
      </c>
      <c r="G236" s="97"/>
    </row>
    <row r="237" spans="1:7" s="31" customFormat="1" ht="18.75">
      <c r="A237" s="64" t="s">
        <v>260</v>
      </c>
      <c r="B237" s="21" t="s">
        <v>595</v>
      </c>
      <c r="C237" s="21" t="s">
        <v>261</v>
      </c>
      <c r="D237" s="209"/>
      <c r="E237" s="209">
        <v>7.75</v>
      </c>
      <c r="F237" s="209">
        <f>D237+E237</f>
        <v>7.75</v>
      </c>
      <c r="G237" s="97"/>
    </row>
    <row r="238" spans="1:7" s="31" customFormat="1" ht="37.5">
      <c r="A238" s="64" t="s">
        <v>394</v>
      </c>
      <c r="B238" s="21" t="s">
        <v>595</v>
      </c>
      <c r="C238" s="21" t="s">
        <v>373</v>
      </c>
      <c r="D238" s="209">
        <v>21.1</v>
      </c>
      <c r="E238" s="209">
        <v>-7.75</v>
      </c>
      <c r="F238" s="209">
        <f t="shared" si="6"/>
        <v>13.350000000000001</v>
      </c>
      <c r="G238" s="97"/>
    </row>
    <row r="239" spans="1:7" s="31" customFormat="1" ht="18.75">
      <c r="A239" s="63" t="s">
        <v>446</v>
      </c>
      <c r="B239" s="21" t="s">
        <v>596</v>
      </c>
      <c r="C239" s="21"/>
      <c r="D239" s="209">
        <f>D240+D244</f>
        <v>17611</v>
      </c>
      <c r="E239" s="209">
        <f>E240+E244</f>
        <v>0</v>
      </c>
      <c r="F239" s="209">
        <f t="shared" si="6"/>
        <v>17611</v>
      </c>
      <c r="G239" s="97"/>
    </row>
    <row r="240" spans="1:7" s="31" customFormat="1" ht="18.75">
      <c r="A240" s="64" t="s">
        <v>448</v>
      </c>
      <c r="B240" s="21" t="s">
        <v>597</v>
      </c>
      <c r="C240" s="21"/>
      <c r="D240" s="209">
        <f>D241+D242+D243</f>
        <v>17611</v>
      </c>
      <c r="E240" s="209">
        <f>E241+E242+E243</f>
        <v>0</v>
      </c>
      <c r="F240" s="209">
        <f t="shared" si="6"/>
        <v>17611</v>
      </c>
      <c r="G240" s="97"/>
    </row>
    <row r="241" spans="1:7" s="31" customFormat="1" ht="56.25">
      <c r="A241" s="64" t="s">
        <v>256</v>
      </c>
      <c r="B241" s="21" t="s">
        <v>597</v>
      </c>
      <c r="C241" s="21" t="s">
        <v>257</v>
      </c>
      <c r="D241" s="209">
        <v>13832.5</v>
      </c>
      <c r="E241" s="209">
        <v>206</v>
      </c>
      <c r="F241" s="209">
        <f t="shared" si="6"/>
        <v>14038.5</v>
      </c>
      <c r="G241" s="97"/>
    </row>
    <row r="242" spans="1:6" s="121" customFormat="1" ht="18.75">
      <c r="A242" s="114" t="s">
        <v>260</v>
      </c>
      <c r="B242" s="21" t="s">
        <v>597</v>
      </c>
      <c r="C242" s="21" t="s">
        <v>261</v>
      </c>
      <c r="D242" s="209">
        <v>3776.5</v>
      </c>
      <c r="E242" s="209">
        <v>-206</v>
      </c>
      <c r="F242" s="209">
        <f>D242+E242</f>
        <v>3570.5</v>
      </c>
    </row>
    <row r="243" spans="1:6" s="121" customFormat="1" ht="18.75">
      <c r="A243" s="114" t="s">
        <v>270</v>
      </c>
      <c r="B243" s="21" t="s">
        <v>597</v>
      </c>
      <c r="C243" s="21" t="s">
        <v>271</v>
      </c>
      <c r="D243" s="209">
        <v>2</v>
      </c>
      <c r="E243" s="209"/>
      <c r="F243" s="209">
        <f>D243+E243</f>
        <v>2</v>
      </c>
    </row>
    <row r="244" spans="1:7" s="31" customFormat="1" ht="18.75">
      <c r="A244" s="64" t="s">
        <v>598</v>
      </c>
      <c r="B244" s="21" t="s">
        <v>599</v>
      </c>
      <c r="C244" s="21"/>
      <c r="D244" s="209">
        <f>D245+D246+D247</f>
        <v>0</v>
      </c>
      <c r="E244" s="209">
        <f>E245+E246+E247</f>
        <v>0</v>
      </c>
      <c r="F244" s="209">
        <f t="shared" si="6"/>
        <v>0</v>
      </c>
      <c r="G244" s="97"/>
    </row>
    <row r="245" spans="1:7" s="31" customFormat="1" ht="56.25">
      <c r="A245" s="64" t="s">
        <v>256</v>
      </c>
      <c r="B245" s="21" t="s">
        <v>599</v>
      </c>
      <c r="C245" s="19" t="s">
        <v>257</v>
      </c>
      <c r="D245" s="210"/>
      <c r="E245" s="209">
        <v>0</v>
      </c>
      <c r="F245" s="209">
        <f t="shared" si="6"/>
        <v>0</v>
      </c>
      <c r="G245" s="97"/>
    </row>
    <row r="246" spans="1:7" s="31" customFormat="1" ht="18.75">
      <c r="A246" s="64" t="s">
        <v>260</v>
      </c>
      <c r="B246" s="21" t="s">
        <v>599</v>
      </c>
      <c r="C246" s="21" t="s">
        <v>261</v>
      </c>
      <c r="D246" s="209"/>
      <c r="E246" s="209"/>
      <c r="F246" s="209">
        <f t="shared" si="6"/>
        <v>0</v>
      </c>
      <c r="G246" s="97"/>
    </row>
    <row r="247" spans="1:7" s="31" customFormat="1" ht="18.75">
      <c r="A247" s="64" t="s">
        <v>270</v>
      </c>
      <c r="B247" s="21" t="s">
        <v>599</v>
      </c>
      <c r="C247" s="21" t="s">
        <v>271</v>
      </c>
      <c r="D247" s="209"/>
      <c r="E247" s="209"/>
      <c r="F247" s="209">
        <f t="shared" si="6"/>
        <v>0</v>
      </c>
      <c r="G247" s="97"/>
    </row>
    <row r="248" spans="1:8" s="31" customFormat="1" ht="39">
      <c r="A248" s="24" t="s">
        <v>718</v>
      </c>
      <c r="B248" s="163" t="s">
        <v>389</v>
      </c>
      <c r="C248" s="163"/>
      <c r="D248" s="217">
        <f>D249+D262+D283+D288+D316+D324</f>
        <v>66891.157</v>
      </c>
      <c r="E248" s="217">
        <f>E249+E262+E283+E288+E316+E324</f>
        <v>7.1</v>
      </c>
      <c r="F248" s="217">
        <f>D248+E248</f>
        <v>66898.25700000001</v>
      </c>
      <c r="G248" s="97"/>
      <c r="H248" s="116"/>
    </row>
    <row r="249" spans="1:7" s="31" customFormat="1" ht="18.75">
      <c r="A249" s="61" t="s">
        <v>719</v>
      </c>
      <c r="B249" s="21" t="s">
        <v>391</v>
      </c>
      <c r="C249" s="21"/>
      <c r="D249" s="209">
        <f>D250+D252+D254+D256+D258+D260</f>
        <v>11871.363000000001</v>
      </c>
      <c r="E249" s="209">
        <f>E250+E252+E254+E256+E258+E260</f>
        <v>0</v>
      </c>
      <c r="F249" s="209">
        <f t="shared" si="6"/>
        <v>11871.363000000001</v>
      </c>
      <c r="G249" s="97"/>
    </row>
    <row r="250" spans="1:7" s="31" customFormat="1" ht="37.5">
      <c r="A250" s="22" t="s">
        <v>953</v>
      </c>
      <c r="B250" s="21" t="s">
        <v>393</v>
      </c>
      <c r="C250" s="21"/>
      <c r="D250" s="209">
        <f>D251</f>
        <v>68.2</v>
      </c>
      <c r="E250" s="209">
        <f>E251</f>
        <v>0</v>
      </c>
      <c r="F250" s="209">
        <f t="shared" si="6"/>
        <v>68.2</v>
      </c>
      <c r="G250" s="97"/>
    </row>
    <row r="251" spans="1:7" s="31" customFormat="1" ht="37.5">
      <c r="A251" s="64" t="s">
        <v>394</v>
      </c>
      <c r="B251" s="21" t="s">
        <v>393</v>
      </c>
      <c r="C251" s="21" t="s">
        <v>373</v>
      </c>
      <c r="D251" s="209">
        <v>68.2</v>
      </c>
      <c r="E251" s="209"/>
      <c r="F251" s="209">
        <f t="shared" si="6"/>
        <v>68.2</v>
      </c>
      <c r="G251" s="97"/>
    </row>
    <row r="252" spans="1:7" s="31" customFormat="1" ht="18.75">
      <c r="A252" s="27" t="s">
        <v>395</v>
      </c>
      <c r="B252" s="19" t="s">
        <v>396</v>
      </c>
      <c r="C252" s="21"/>
      <c r="D252" s="209">
        <f>D253</f>
        <v>0</v>
      </c>
      <c r="E252" s="209">
        <f>E253</f>
        <v>0</v>
      </c>
      <c r="F252" s="209">
        <f t="shared" si="6"/>
        <v>0</v>
      </c>
      <c r="G252" s="97"/>
    </row>
    <row r="253" spans="1:7" s="31" customFormat="1" ht="37.5">
      <c r="A253" s="64" t="s">
        <v>394</v>
      </c>
      <c r="B253" s="19" t="s">
        <v>396</v>
      </c>
      <c r="C253" s="21" t="s">
        <v>373</v>
      </c>
      <c r="D253" s="209"/>
      <c r="E253" s="209"/>
      <c r="F253" s="209">
        <f t="shared" si="6"/>
        <v>0</v>
      </c>
      <c r="G253" s="97"/>
    </row>
    <row r="254" spans="1:7" s="31" customFormat="1" ht="18.75">
      <c r="A254" s="27" t="s">
        <v>397</v>
      </c>
      <c r="B254" s="19" t="s">
        <v>398</v>
      </c>
      <c r="C254" s="21"/>
      <c r="D254" s="209">
        <f>D255</f>
        <v>11803.163</v>
      </c>
      <c r="E254" s="209">
        <f>E255</f>
        <v>0</v>
      </c>
      <c r="F254" s="209">
        <f t="shared" si="6"/>
        <v>11803.163</v>
      </c>
      <c r="G254" s="97"/>
    </row>
    <row r="255" spans="1:7" s="31" customFormat="1" ht="37.5">
      <c r="A255" s="64" t="s">
        <v>394</v>
      </c>
      <c r="B255" s="19" t="s">
        <v>398</v>
      </c>
      <c r="C255" s="21" t="s">
        <v>373</v>
      </c>
      <c r="D255" s="209">
        <v>11803.163</v>
      </c>
      <c r="E255" s="209"/>
      <c r="F255" s="209">
        <f>D255+E255</f>
        <v>11803.163</v>
      </c>
      <c r="G255" s="97"/>
    </row>
    <row r="256" spans="1:7" s="31" customFormat="1" ht="56.25">
      <c r="A256" s="64" t="s">
        <v>399</v>
      </c>
      <c r="B256" s="19" t="s">
        <v>400</v>
      </c>
      <c r="C256" s="21"/>
      <c r="D256" s="209">
        <f>D257</f>
        <v>0</v>
      </c>
      <c r="E256" s="209">
        <f>E257</f>
        <v>0</v>
      </c>
      <c r="F256" s="209">
        <f>D256+E256</f>
        <v>0</v>
      </c>
      <c r="G256" s="97"/>
    </row>
    <row r="257" spans="1:7" s="31" customFormat="1" ht="37.5">
      <c r="A257" s="64" t="s">
        <v>394</v>
      </c>
      <c r="B257" s="19" t="s">
        <v>400</v>
      </c>
      <c r="C257" s="21" t="s">
        <v>373</v>
      </c>
      <c r="D257" s="209">
        <v>0</v>
      </c>
      <c r="E257" s="209">
        <v>0</v>
      </c>
      <c r="F257" s="209">
        <f t="shared" si="6"/>
        <v>0</v>
      </c>
      <c r="G257" s="97"/>
    </row>
    <row r="258" spans="1:7" s="31" customFormat="1" ht="56.25">
      <c r="A258" s="64" t="s">
        <v>221</v>
      </c>
      <c r="B258" s="19" t="s">
        <v>402</v>
      </c>
      <c r="C258" s="21"/>
      <c r="D258" s="209">
        <f>D259</f>
        <v>0</v>
      </c>
      <c r="E258" s="209">
        <f>E259</f>
        <v>0</v>
      </c>
      <c r="F258" s="209">
        <f t="shared" si="6"/>
        <v>0</v>
      </c>
      <c r="G258" s="97"/>
    </row>
    <row r="259" spans="1:7" s="31" customFormat="1" ht="37.5">
      <c r="A259" s="64" t="s">
        <v>394</v>
      </c>
      <c r="B259" s="19" t="s">
        <v>402</v>
      </c>
      <c r="C259" s="21" t="s">
        <v>373</v>
      </c>
      <c r="D259" s="209"/>
      <c r="E259" s="209">
        <v>0</v>
      </c>
      <c r="F259" s="209">
        <f t="shared" si="6"/>
        <v>0</v>
      </c>
      <c r="G259" s="97"/>
    </row>
    <row r="260" spans="1:7" s="31" customFormat="1" ht="56.25">
      <c r="A260" s="64" t="s">
        <v>720</v>
      </c>
      <c r="B260" s="19" t="s">
        <v>403</v>
      </c>
      <c r="C260" s="21"/>
      <c r="D260" s="209">
        <f>D261</f>
        <v>0</v>
      </c>
      <c r="E260" s="209">
        <f>E261</f>
        <v>0</v>
      </c>
      <c r="F260" s="209">
        <f t="shared" si="6"/>
        <v>0</v>
      </c>
      <c r="G260" s="97"/>
    </row>
    <row r="261" spans="1:7" s="31" customFormat="1" ht="37.5">
      <c r="A261" s="64" t="s">
        <v>394</v>
      </c>
      <c r="B261" s="19" t="s">
        <v>403</v>
      </c>
      <c r="C261" s="21" t="s">
        <v>373</v>
      </c>
      <c r="D261" s="209"/>
      <c r="E261" s="209"/>
      <c r="F261" s="209">
        <f t="shared" si="6"/>
        <v>0</v>
      </c>
      <c r="G261" s="97"/>
    </row>
    <row r="262" spans="1:7" s="31" customFormat="1" ht="18.75">
      <c r="A262" s="61" t="s">
        <v>404</v>
      </c>
      <c r="B262" s="21" t="s">
        <v>405</v>
      </c>
      <c r="C262" s="21"/>
      <c r="D262" s="209">
        <f>D263+D266+D268+D270+D272+D276+D280+D278+D274</f>
        <v>14981.4</v>
      </c>
      <c r="E262" s="209">
        <f>E263+E266+E268+E270+E272+E276+E280+E278+E274</f>
        <v>7.1</v>
      </c>
      <c r="F262" s="209">
        <f t="shared" si="6"/>
        <v>14988.5</v>
      </c>
      <c r="G262" s="97"/>
    </row>
    <row r="263" spans="1:7" s="31" customFormat="1" ht="18.75">
      <c r="A263" s="22" t="s">
        <v>406</v>
      </c>
      <c r="B263" s="21" t="s">
        <v>407</v>
      </c>
      <c r="C263" s="21"/>
      <c r="D263" s="209">
        <f>D265+D264</f>
        <v>127.7</v>
      </c>
      <c r="E263" s="209">
        <f>E265+E264</f>
        <v>0</v>
      </c>
      <c r="F263" s="209">
        <f t="shared" si="6"/>
        <v>127.7</v>
      </c>
      <c r="G263" s="97"/>
    </row>
    <row r="264" spans="1:7" s="31" customFormat="1" ht="18.75">
      <c r="A264" s="64" t="s">
        <v>260</v>
      </c>
      <c r="B264" s="21" t="s">
        <v>407</v>
      </c>
      <c r="C264" s="21" t="s">
        <v>261</v>
      </c>
      <c r="D264" s="209">
        <v>49</v>
      </c>
      <c r="E264" s="209"/>
      <c r="F264" s="209">
        <f>D264+E264</f>
        <v>49</v>
      </c>
      <c r="G264" s="97"/>
    </row>
    <row r="265" spans="1:7" s="31" customFormat="1" ht="37.5">
      <c r="A265" s="64" t="s">
        <v>394</v>
      </c>
      <c r="B265" s="21" t="s">
        <v>407</v>
      </c>
      <c r="C265" s="21" t="s">
        <v>373</v>
      </c>
      <c r="D265" s="209">
        <v>78.7</v>
      </c>
      <c r="E265" s="209"/>
      <c r="F265" s="209">
        <f t="shared" si="6"/>
        <v>78.7</v>
      </c>
      <c r="G265" s="97"/>
    </row>
    <row r="266" spans="1:7" s="31" customFormat="1" ht="18.75">
      <c r="A266" s="22" t="s">
        <v>408</v>
      </c>
      <c r="B266" s="21" t="s">
        <v>409</v>
      </c>
      <c r="C266" s="21"/>
      <c r="D266" s="209">
        <f>D267</f>
        <v>230</v>
      </c>
      <c r="E266" s="209">
        <f>E267</f>
        <v>0</v>
      </c>
      <c r="F266" s="209">
        <f t="shared" si="6"/>
        <v>230</v>
      </c>
      <c r="G266" s="97"/>
    </row>
    <row r="267" spans="1:7" s="31" customFormat="1" ht="37.5">
      <c r="A267" s="64" t="s">
        <v>394</v>
      </c>
      <c r="B267" s="21" t="s">
        <v>409</v>
      </c>
      <c r="C267" s="21" t="s">
        <v>373</v>
      </c>
      <c r="D267" s="209">
        <v>230</v>
      </c>
      <c r="E267" s="209"/>
      <c r="F267" s="209">
        <f t="shared" si="6"/>
        <v>230</v>
      </c>
      <c r="G267" s="97"/>
    </row>
    <row r="268" spans="1:7" s="31" customFormat="1" ht="18.75">
      <c r="A268" s="64" t="s">
        <v>410</v>
      </c>
      <c r="B268" s="21" t="s">
        <v>411</v>
      </c>
      <c r="C268" s="21"/>
      <c r="D268" s="209">
        <f>D269</f>
        <v>0</v>
      </c>
      <c r="E268" s="209">
        <f>E269</f>
        <v>0</v>
      </c>
      <c r="F268" s="209">
        <f t="shared" si="6"/>
        <v>0</v>
      </c>
      <c r="G268" s="97"/>
    </row>
    <row r="269" spans="1:7" s="31" customFormat="1" ht="37.5">
      <c r="A269" s="64" t="s">
        <v>394</v>
      </c>
      <c r="B269" s="21" t="s">
        <v>411</v>
      </c>
      <c r="C269" s="21" t="s">
        <v>373</v>
      </c>
      <c r="D269" s="209">
        <v>0</v>
      </c>
      <c r="E269" s="209"/>
      <c r="F269" s="209">
        <f t="shared" si="6"/>
        <v>0</v>
      </c>
      <c r="G269" s="97"/>
    </row>
    <row r="270" spans="1:7" s="31" customFormat="1" ht="18.75">
      <c r="A270" s="64" t="s">
        <v>412</v>
      </c>
      <c r="B270" s="21" t="s">
        <v>413</v>
      </c>
      <c r="C270" s="21"/>
      <c r="D270" s="209">
        <f>D271</f>
        <v>126</v>
      </c>
      <c r="E270" s="209">
        <f>E271</f>
        <v>0</v>
      </c>
      <c r="F270" s="209">
        <f t="shared" si="6"/>
        <v>126</v>
      </c>
      <c r="G270" s="97"/>
    </row>
    <row r="271" spans="1:7" s="31" customFormat="1" ht="37.5">
      <c r="A271" s="64" t="s">
        <v>394</v>
      </c>
      <c r="B271" s="21" t="s">
        <v>413</v>
      </c>
      <c r="C271" s="21" t="s">
        <v>373</v>
      </c>
      <c r="D271" s="209">
        <v>126</v>
      </c>
      <c r="E271" s="209"/>
      <c r="F271" s="209">
        <f t="shared" si="6"/>
        <v>126</v>
      </c>
      <c r="G271" s="97"/>
    </row>
    <row r="272" spans="1:7" s="31" customFormat="1" ht="18.75">
      <c r="A272" s="64" t="s">
        <v>397</v>
      </c>
      <c r="B272" s="21" t="s">
        <v>414</v>
      </c>
      <c r="C272" s="21"/>
      <c r="D272" s="209">
        <f>D273</f>
        <v>14339</v>
      </c>
      <c r="E272" s="209">
        <f>E273</f>
        <v>0</v>
      </c>
      <c r="F272" s="209">
        <f t="shared" si="6"/>
        <v>14339</v>
      </c>
      <c r="G272" s="97"/>
    </row>
    <row r="273" spans="1:7" s="31" customFormat="1" ht="37.5">
      <c r="A273" s="64" t="s">
        <v>394</v>
      </c>
      <c r="B273" s="21" t="s">
        <v>414</v>
      </c>
      <c r="C273" s="21" t="s">
        <v>373</v>
      </c>
      <c r="D273" s="209">
        <v>14339</v>
      </c>
      <c r="E273" s="209"/>
      <c r="F273" s="209">
        <f>D273+E273</f>
        <v>14339</v>
      </c>
      <c r="G273" s="97"/>
    </row>
    <row r="274" spans="1:7" s="31" customFormat="1" ht="56.25">
      <c r="A274" s="114" t="s">
        <v>971</v>
      </c>
      <c r="B274" s="21" t="s">
        <v>957</v>
      </c>
      <c r="C274" s="21"/>
      <c r="D274" s="209">
        <f>D275</f>
        <v>0</v>
      </c>
      <c r="E274" s="209">
        <f>E275</f>
        <v>7.1</v>
      </c>
      <c r="F274" s="209">
        <f>D274+E274</f>
        <v>7.1</v>
      </c>
      <c r="G274" s="97"/>
    </row>
    <row r="275" spans="1:7" s="31" customFormat="1" ht="37.5">
      <c r="A275" s="114" t="s">
        <v>394</v>
      </c>
      <c r="B275" s="21" t="s">
        <v>957</v>
      </c>
      <c r="C275" s="21" t="s">
        <v>373</v>
      </c>
      <c r="D275" s="209"/>
      <c r="E275" s="209">
        <v>7.1</v>
      </c>
      <c r="F275" s="209">
        <f>D275+E275</f>
        <v>7.1</v>
      </c>
      <c r="G275" s="97"/>
    </row>
    <row r="276" spans="1:7" s="31" customFormat="1" ht="37.5">
      <c r="A276" s="64" t="s">
        <v>415</v>
      </c>
      <c r="B276" s="19" t="s">
        <v>416</v>
      </c>
      <c r="C276" s="21"/>
      <c r="D276" s="209">
        <f>D277</f>
        <v>0</v>
      </c>
      <c r="E276" s="209">
        <f>E277</f>
        <v>0</v>
      </c>
      <c r="F276" s="209">
        <f>D276+E276</f>
        <v>0</v>
      </c>
      <c r="G276" s="62"/>
    </row>
    <row r="277" spans="1:7" s="31" customFormat="1" ht="37.5">
      <c r="A277" s="64" t="s">
        <v>394</v>
      </c>
      <c r="B277" s="19" t="s">
        <v>416</v>
      </c>
      <c r="C277" s="21" t="s">
        <v>373</v>
      </c>
      <c r="D277" s="209"/>
      <c r="E277" s="209"/>
      <c r="F277" s="209">
        <f>D277+E277</f>
        <v>0</v>
      </c>
      <c r="G277" s="62"/>
    </row>
    <row r="278" spans="1:6" s="122" customFormat="1" ht="37.5">
      <c r="A278" s="214" t="s">
        <v>803</v>
      </c>
      <c r="B278" s="19" t="s">
        <v>804</v>
      </c>
      <c r="C278" s="21"/>
      <c r="D278" s="209">
        <f>D279</f>
        <v>119.3</v>
      </c>
      <c r="E278" s="209">
        <f>E279</f>
        <v>0</v>
      </c>
      <c r="F278" s="209">
        <f>F279</f>
        <v>119.3</v>
      </c>
    </row>
    <row r="279" spans="1:6" s="122" customFormat="1" ht="37.5">
      <c r="A279" s="114" t="s">
        <v>394</v>
      </c>
      <c r="B279" s="19" t="s">
        <v>804</v>
      </c>
      <c r="C279" s="21" t="s">
        <v>373</v>
      </c>
      <c r="D279" s="209">
        <v>119.3</v>
      </c>
      <c r="E279" s="209"/>
      <c r="F279" s="209">
        <f aca="true" t="shared" si="7" ref="F279:F301">D279+E279</f>
        <v>119.3</v>
      </c>
    </row>
    <row r="280" spans="1:7" s="31" customFormat="1" ht="37.5">
      <c r="A280" s="64" t="s">
        <v>417</v>
      </c>
      <c r="B280" s="19" t="s">
        <v>418</v>
      </c>
      <c r="C280" s="21"/>
      <c r="D280" s="209">
        <f>D281+D282</f>
        <v>39.4</v>
      </c>
      <c r="E280" s="209">
        <f>E281+E282</f>
        <v>0</v>
      </c>
      <c r="F280" s="209">
        <f t="shared" si="7"/>
        <v>39.4</v>
      </c>
      <c r="G280" s="97"/>
    </row>
    <row r="281" spans="1:7" s="31" customFormat="1" ht="18.75">
      <c r="A281" s="64" t="s">
        <v>260</v>
      </c>
      <c r="B281" s="19" t="s">
        <v>418</v>
      </c>
      <c r="C281" s="21" t="s">
        <v>261</v>
      </c>
      <c r="D281" s="209">
        <v>0</v>
      </c>
      <c r="E281" s="209">
        <f>'[1]расходы 2015'!E162</f>
        <v>0</v>
      </c>
      <c r="F281" s="209">
        <f t="shared" si="7"/>
        <v>0</v>
      </c>
      <c r="G281" s="97"/>
    </row>
    <row r="282" spans="1:7" s="31" customFormat="1" ht="37.5">
      <c r="A282" s="64" t="s">
        <v>394</v>
      </c>
      <c r="B282" s="19" t="s">
        <v>418</v>
      </c>
      <c r="C282" s="21" t="s">
        <v>373</v>
      </c>
      <c r="D282" s="209">
        <v>39.4</v>
      </c>
      <c r="E282" s="209"/>
      <c r="F282" s="209">
        <f t="shared" si="7"/>
        <v>39.4</v>
      </c>
      <c r="G282" s="97"/>
    </row>
    <row r="283" spans="1:7" s="31" customFormat="1" ht="18.75">
      <c r="A283" s="138" t="s">
        <v>419</v>
      </c>
      <c r="B283" s="21" t="s">
        <v>420</v>
      </c>
      <c r="C283" s="21"/>
      <c r="D283" s="209">
        <f>D284+D286</f>
        <v>2116.18</v>
      </c>
      <c r="E283" s="209">
        <f>E284+E286</f>
        <v>0</v>
      </c>
      <c r="F283" s="209">
        <f t="shared" si="7"/>
        <v>2116.18</v>
      </c>
      <c r="G283" s="97"/>
    </row>
    <row r="284" spans="1:7" s="31" customFormat="1" ht="18.75">
      <c r="A284" s="64" t="s">
        <v>410</v>
      </c>
      <c r="B284" s="21" t="s">
        <v>421</v>
      </c>
      <c r="C284" s="21"/>
      <c r="D284" s="209">
        <f>D285</f>
        <v>18.6</v>
      </c>
      <c r="E284" s="209">
        <f>E285</f>
        <v>0</v>
      </c>
      <c r="F284" s="209">
        <f t="shared" si="7"/>
        <v>18.6</v>
      </c>
      <c r="G284" s="97"/>
    </row>
    <row r="285" spans="1:7" s="31" customFormat="1" ht="37.5">
      <c r="A285" s="64" t="s">
        <v>394</v>
      </c>
      <c r="B285" s="21" t="s">
        <v>421</v>
      </c>
      <c r="C285" s="21" t="s">
        <v>373</v>
      </c>
      <c r="D285" s="209">
        <v>18.6</v>
      </c>
      <c r="E285" s="209"/>
      <c r="F285" s="209">
        <f t="shared" si="7"/>
        <v>18.6</v>
      </c>
      <c r="G285" s="97"/>
    </row>
    <row r="286" spans="1:7" s="31" customFormat="1" ht="18.75">
      <c r="A286" s="64" t="s">
        <v>397</v>
      </c>
      <c r="B286" s="21" t="s">
        <v>422</v>
      </c>
      <c r="C286" s="21"/>
      <c r="D286" s="209">
        <f>D287</f>
        <v>2097.58</v>
      </c>
      <c r="E286" s="209">
        <f>E287</f>
        <v>0</v>
      </c>
      <c r="F286" s="209">
        <f t="shared" si="7"/>
        <v>2097.58</v>
      </c>
      <c r="G286" s="97"/>
    </row>
    <row r="287" spans="1:7" s="31" customFormat="1" ht="37.5">
      <c r="A287" s="64" t="s">
        <v>394</v>
      </c>
      <c r="B287" s="21" t="s">
        <v>422</v>
      </c>
      <c r="C287" s="21" t="s">
        <v>373</v>
      </c>
      <c r="D287" s="209">
        <v>2097.58</v>
      </c>
      <c r="E287" s="209"/>
      <c r="F287" s="209">
        <f t="shared" si="7"/>
        <v>2097.58</v>
      </c>
      <c r="G287" s="97"/>
    </row>
    <row r="288" spans="1:7" s="31" customFormat="1" ht="37.5">
      <c r="A288" s="138" t="s">
        <v>721</v>
      </c>
      <c r="B288" s="21" t="s">
        <v>424</v>
      </c>
      <c r="C288" s="21"/>
      <c r="D288" s="209">
        <f>D289+D291+D293+D295+D297+D299+D301+D303+D305+D307+D312+D314</f>
        <v>24332.499999999996</v>
      </c>
      <c r="E288" s="209">
        <f>E289+E291+E293+E295+E297+E299+E301+E303+E305+E307+E312+E314</f>
        <v>0</v>
      </c>
      <c r="F288" s="209">
        <f t="shared" si="7"/>
        <v>24332.499999999996</v>
      </c>
      <c r="G288" s="97"/>
    </row>
    <row r="289" spans="1:7" s="31" customFormat="1" ht="18.75">
      <c r="A289" s="64" t="s">
        <v>397</v>
      </c>
      <c r="B289" s="21" t="s">
        <v>425</v>
      </c>
      <c r="C289" s="21"/>
      <c r="D289" s="209">
        <f>D290</f>
        <v>23058.8</v>
      </c>
      <c r="E289" s="209">
        <f>E290</f>
        <v>0</v>
      </c>
      <c r="F289" s="209">
        <f t="shared" si="7"/>
        <v>23058.8</v>
      </c>
      <c r="G289" s="97"/>
    </row>
    <row r="290" spans="1:7" s="31" customFormat="1" ht="37.5">
      <c r="A290" s="64" t="s">
        <v>394</v>
      </c>
      <c r="B290" s="21" t="s">
        <v>425</v>
      </c>
      <c r="C290" s="21" t="s">
        <v>373</v>
      </c>
      <c r="D290" s="209">
        <v>23058.8</v>
      </c>
      <c r="E290" s="209"/>
      <c r="F290" s="209">
        <f t="shared" si="7"/>
        <v>23058.8</v>
      </c>
      <c r="G290" s="97"/>
    </row>
    <row r="291" spans="1:7" s="31" customFormat="1" ht="18.75">
      <c r="A291" s="64" t="s">
        <v>426</v>
      </c>
      <c r="B291" s="21" t="s">
        <v>427</v>
      </c>
      <c r="C291" s="21"/>
      <c r="D291" s="209">
        <f>D292</f>
        <v>351</v>
      </c>
      <c r="E291" s="209">
        <f>E292</f>
        <v>0</v>
      </c>
      <c r="F291" s="209">
        <f t="shared" si="7"/>
        <v>351</v>
      </c>
      <c r="G291" s="97"/>
    </row>
    <row r="292" spans="1:7" s="31" customFormat="1" ht="37.5">
      <c r="A292" s="64" t="s">
        <v>394</v>
      </c>
      <c r="B292" s="21" t="s">
        <v>427</v>
      </c>
      <c r="C292" s="21" t="s">
        <v>373</v>
      </c>
      <c r="D292" s="209">
        <v>351</v>
      </c>
      <c r="E292" s="209"/>
      <c r="F292" s="209">
        <f t="shared" si="7"/>
        <v>351</v>
      </c>
      <c r="G292" s="97"/>
    </row>
    <row r="293" spans="1:7" s="31" customFormat="1" ht="18.75">
      <c r="A293" s="64" t="s">
        <v>428</v>
      </c>
      <c r="B293" s="21" t="s">
        <v>429</v>
      </c>
      <c r="C293" s="21"/>
      <c r="D293" s="209">
        <f>D294</f>
        <v>97.8</v>
      </c>
      <c r="E293" s="209">
        <f>E294</f>
        <v>0</v>
      </c>
      <c r="F293" s="209">
        <f t="shared" si="7"/>
        <v>97.8</v>
      </c>
      <c r="G293" s="97"/>
    </row>
    <row r="294" spans="1:7" s="31" customFormat="1" ht="37.5">
      <c r="A294" s="64" t="s">
        <v>394</v>
      </c>
      <c r="B294" s="21" t="s">
        <v>429</v>
      </c>
      <c r="C294" s="21" t="s">
        <v>373</v>
      </c>
      <c r="D294" s="209">
        <v>97.8</v>
      </c>
      <c r="E294" s="209"/>
      <c r="F294" s="209">
        <f t="shared" si="7"/>
        <v>97.8</v>
      </c>
      <c r="G294" s="97"/>
    </row>
    <row r="295" spans="1:7" s="31" customFormat="1" ht="37.5">
      <c r="A295" s="64" t="s">
        <v>722</v>
      </c>
      <c r="B295" s="21" t="s">
        <v>431</v>
      </c>
      <c r="C295" s="21"/>
      <c r="D295" s="209">
        <f>D296</f>
        <v>164.1</v>
      </c>
      <c r="E295" s="209">
        <f>E296</f>
        <v>0</v>
      </c>
      <c r="F295" s="209">
        <f t="shared" si="7"/>
        <v>164.1</v>
      </c>
      <c r="G295" s="97"/>
    </row>
    <row r="296" spans="1:7" s="31" customFormat="1" ht="37.5">
      <c r="A296" s="64" t="s">
        <v>394</v>
      </c>
      <c r="B296" s="21" t="s">
        <v>431</v>
      </c>
      <c r="C296" s="21" t="s">
        <v>373</v>
      </c>
      <c r="D296" s="209">
        <v>164.1</v>
      </c>
      <c r="E296" s="209"/>
      <c r="F296" s="209">
        <f t="shared" si="7"/>
        <v>164.1</v>
      </c>
      <c r="G296" s="97"/>
    </row>
    <row r="297" spans="1:7" s="31" customFormat="1" ht="18.75">
      <c r="A297" s="64" t="s">
        <v>432</v>
      </c>
      <c r="B297" s="19" t="s">
        <v>433</v>
      </c>
      <c r="C297" s="21"/>
      <c r="D297" s="209">
        <f>D298</f>
        <v>0</v>
      </c>
      <c r="E297" s="209">
        <f>E298</f>
        <v>0</v>
      </c>
      <c r="F297" s="209">
        <f t="shared" si="7"/>
        <v>0</v>
      </c>
      <c r="G297" s="97"/>
    </row>
    <row r="298" spans="1:7" s="31" customFormat="1" ht="37.5">
      <c r="A298" s="64" t="s">
        <v>394</v>
      </c>
      <c r="B298" s="19" t="s">
        <v>433</v>
      </c>
      <c r="C298" s="21" t="s">
        <v>373</v>
      </c>
      <c r="D298" s="209"/>
      <c r="E298" s="209">
        <v>0</v>
      </c>
      <c r="F298" s="209">
        <f t="shared" si="7"/>
        <v>0</v>
      </c>
      <c r="G298" s="97"/>
    </row>
    <row r="299" spans="1:7" s="31" customFormat="1" ht="18.75">
      <c r="A299" s="64" t="s">
        <v>434</v>
      </c>
      <c r="B299" s="19" t="s">
        <v>435</v>
      </c>
      <c r="C299" s="19"/>
      <c r="D299" s="209">
        <f>D300</f>
        <v>0</v>
      </c>
      <c r="E299" s="210">
        <f>E300</f>
        <v>0</v>
      </c>
      <c r="F299" s="209">
        <f t="shared" si="7"/>
        <v>0</v>
      </c>
      <c r="G299" s="97"/>
    </row>
    <row r="300" spans="1:7" s="31" customFormat="1" ht="18.75">
      <c r="A300" s="64" t="s">
        <v>606</v>
      </c>
      <c r="B300" s="19" t="s">
        <v>435</v>
      </c>
      <c r="C300" s="19" t="s">
        <v>607</v>
      </c>
      <c r="D300" s="209"/>
      <c r="E300" s="210"/>
      <c r="F300" s="209">
        <f t="shared" si="7"/>
        <v>0</v>
      </c>
      <c r="G300" s="97"/>
    </row>
    <row r="301" spans="1:7" s="31" customFormat="1" ht="18.75">
      <c r="A301" s="64" t="s">
        <v>437</v>
      </c>
      <c r="B301" s="19" t="s">
        <v>438</v>
      </c>
      <c r="C301" s="19"/>
      <c r="D301" s="210">
        <f>D302</f>
        <v>0</v>
      </c>
      <c r="E301" s="209">
        <f>E302</f>
        <v>0</v>
      </c>
      <c r="F301" s="210">
        <f t="shared" si="7"/>
        <v>0</v>
      </c>
      <c r="G301" s="62"/>
    </row>
    <row r="302" spans="1:7" s="31" customFormat="1" ht="18.75">
      <c r="A302" s="64" t="s">
        <v>307</v>
      </c>
      <c r="B302" s="19" t="s">
        <v>438</v>
      </c>
      <c r="C302" s="19" t="s">
        <v>308</v>
      </c>
      <c r="D302" s="210"/>
      <c r="E302" s="209">
        <v>0</v>
      </c>
      <c r="F302" s="210">
        <f>D302+E302</f>
        <v>0</v>
      </c>
      <c r="G302" s="62"/>
    </row>
    <row r="303" spans="1:7" s="31" customFormat="1" ht="18.75">
      <c r="A303" s="64" t="s">
        <v>439</v>
      </c>
      <c r="B303" s="19" t="s">
        <v>440</v>
      </c>
      <c r="C303" s="21"/>
      <c r="D303" s="209">
        <f>D304</f>
        <v>563</v>
      </c>
      <c r="E303" s="209">
        <f>E304</f>
        <v>0</v>
      </c>
      <c r="F303" s="209">
        <f>D303+E303</f>
        <v>563</v>
      </c>
      <c r="G303" s="62"/>
    </row>
    <row r="304" spans="1:7" s="31" customFormat="1" ht="37.5">
      <c r="A304" s="64" t="s">
        <v>394</v>
      </c>
      <c r="B304" s="19" t="s">
        <v>440</v>
      </c>
      <c r="C304" s="21" t="s">
        <v>373</v>
      </c>
      <c r="D304" s="209">
        <v>563</v>
      </c>
      <c r="E304" s="209"/>
      <c r="F304" s="209">
        <f>D304+E304</f>
        <v>563</v>
      </c>
      <c r="G304" s="62"/>
    </row>
    <row r="305" spans="1:7" s="31" customFormat="1" ht="56.25">
      <c r="A305" s="64" t="s">
        <v>723</v>
      </c>
      <c r="B305" s="19" t="s">
        <v>442</v>
      </c>
      <c r="C305" s="21"/>
      <c r="D305" s="209">
        <f>D306</f>
        <v>0</v>
      </c>
      <c r="E305" s="209">
        <f>E306</f>
        <v>0</v>
      </c>
      <c r="F305" s="209">
        <f aca="true" t="shared" si="8" ref="F305:F375">D305+E305</f>
        <v>0</v>
      </c>
      <c r="G305" s="97"/>
    </row>
    <row r="306" spans="1:7" s="31" customFormat="1" ht="37.5">
      <c r="A306" s="64" t="s">
        <v>394</v>
      </c>
      <c r="B306" s="19" t="s">
        <v>442</v>
      </c>
      <c r="C306" s="21" t="s">
        <v>373</v>
      </c>
      <c r="D306" s="209">
        <v>0</v>
      </c>
      <c r="E306" s="209">
        <v>0</v>
      </c>
      <c r="F306" s="209">
        <f t="shared" si="8"/>
        <v>0</v>
      </c>
      <c r="G306" s="97"/>
    </row>
    <row r="307" spans="1:7" s="31" customFormat="1" ht="56.25">
      <c r="A307" s="64" t="s">
        <v>441</v>
      </c>
      <c r="B307" s="19" t="s">
        <v>444</v>
      </c>
      <c r="C307" s="21"/>
      <c r="D307" s="209">
        <f>D308</f>
        <v>97.8</v>
      </c>
      <c r="E307" s="209">
        <f>E308</f>
        <v>0</v>
      </c>
      <c r="F307" s="209">
        <f t="shared" si="8"/>
        <v>97.8</v>
      </c>
      <c r="G307" s="97"/>
    </row>
    <row r="308" spans="1:7" s="31" customFormat="1" ht="37.5">
      <c r="A308" s="64" t="s">
        <v>394</v>
      </c>
      <c r="B308" s="19" t="s">
        <v>444</v>
      </c>
      <c r="C308" s="21" t="s">
        <v>373</v>
      </c>
      <c r="D308" s="209">
        <v>97.8</v>
      </c>
      <c r="E308" s="209"/>
      <c r="F308" s="209">
        <f t="shared" si="8"/>
        <v>97.8</v>
      </c>
      <c r="G308" s="97"/>
    </row>
    <row r="309" spans="1:7" s="32" customFormat="1" ht="45">
      <c r="A309" s="104" t="s">
        <v>777</v>
      </c>
      <c r="B309" s="29" t="s">
        <v>444</v>
      </c>
      <c r="C309" s="29" t="s">
        <v>373</v>
      </c>
      <c r="D309" s="211">
        <v>195.6</v>
      </c>
      <c r="E309" s="211"/>
      <c r="F309" s="211">
        <f t="shared" si="8"/>
        <v>195.6</v>
      </c>
      <c r="G309" s="100"/>
    </row>
    <row r="310" spans="1:6" s="30" customFormat="1" ht="30">
      <c r="A310" s="104" t="s">
        <v>778</v>
      </c>
      <c r="B310" s="28" t="s">
        <v>444</v>
      </c>
      <c r="C310" s="29" t="s">
        <v>373</v>
      </c>
      <c r="D310" s="211"/>
      <c r="E310" s="211">
        <f>'[1]расходы 2015'!E191</f>
        <v>0</v>
      </c>
      <c r="F310" s="211">
        <f>D310+E310</f>
        <v>0</v>
      </c>
    </row>
    <row r="311" spans="1:7" s="32" customFormat="1" ht="30">
      <c r="A311" s="104" t="s">
        <v>724</v>
      </c>
      <c r="B311" s="29" t="s">
        <v>444</v>
      </c>
      <c r="C311" s="29" t="s">
        <v>373</v>
      </c>
      <c r="D311" s="211"/>
      <c r="E311" s="211">
        <f>'[1]расходы 2015'!E192</f>
        <v>0</v>
      </c>
      <c r="F311" s="211">
        <f t="shared" si="8"/>
        <v>0</v>
      </c>
      <c r="G311" s="100"/>
    </row>
    <row r="312" spans="1:7" s="31" customFormat="1" ht="18.75">
      <c r="A312" s="64" t="s">
        <v>625</v>
      </c>
      <c r="B312" s="19" t="s">
        <v>626</v>
      </c>
      <c r="C312" s="19"/>
      <c r="D312" s="209">
        <f>D313</f>
        <v>0</v>
      </c>
      <c r="E312" s="210">
        <f>E313</f>
        <v>0</v>
      </c>
      <c r="F312" s="209">
        <f>D312+E312</f>
        <v>0</v>
      </c>
      <c r="G312" s="97"/>
    </row>
    <row r="313" spans="1:7" s="31" customFormat="1" ht="18.75">
      <c r="A313" s="64" t="s">
        <v>606</v>
      </c>
      <c r="B313" s="19" t="s">
        <v>626</v>
      </c>
      <c r="C313" s="19" t="s">
        <v>607</v>
      </c>
      <c r="D313" s="209"/>
      <c r="E313" s="210"/>
      <c r="F313" s="209">
        <f>D313+E313</f>
        <v>0</v>
      </c>
      <c r="G313" s="97"/>
    </row>
    <row r="314" spans="1:7" s="31" customFormat="1" ht="18.75">
      <c r="A314" s="64" t="s">
        <v>216</v>
      </c>
      <c r="B314" s="19" t="s">
        <v>445</v>
      </c>
      <c r="C314" s="21"/>
      <c r="D314" s="209">
        <f>D315</f>
        <v>0</v>
      </c>
      <c r="E314" s="209">
        <f>E315</f>
        <v>0</v>
      </c>
      <c r="F314" s="209">
        <f>D314+E314</f>
        <v>0</v>
      </c>
      <c r="G314" s="62"/>
    </row>
    <row r="315" spans="1:7" s="31" customFormat="1" ht="37.5">
      <c r="A315" s="64" t="s">
        <v>394</v>
      </c>
      <c r="B315" s="19" t="s">
        <v>445</v>
      </c>
      <c r="C315" s="21" t="s">
        <v>373</v>
      </c>
      <c r="D315" s="209"/>
      <c r="E315" s="209">
        <v>0</v>
      </c>
      <c r="F315" s="209">
        <f>D315+E315</f>
        <v>0</v>
      </c>
      <c r="G315" s="62"/>
    </row>
    <row r="316" spans="1:7" s="31" customFormat="1" ht="18.75">
      <c r="A316" s="63" t="s">
        <v>446</v>
      </c>
      <c r="B316" s="21" t="s">
        <v>447</v>
      </c>
      <c r="C316" s="21"/>
      <c r="D316" s="209">
        <f>D317+D320</f>
        <v>2932.023</v>
      </c>
      <c r="E316" s="209">
        <f>E317+E320</f>
        <v>0</v>
      </c>
      <c r="F316" s="209">
        <f t="shared" si="8"/>
        <v>2932.023</v>
      </c>
      <c r="G316" s="140"/>
    </row>
    <row r="317" spans="1:7" s="31" customFormat="1" ht="18.75">
      <c r="A317" s="64" t="s">
        <v>448</v>
      </c>
      <c r="B317" s="21" t="s">
        <v>449</v>
      </c>
      <c r="C317" s="21"/>
      <c r="D317" s="209">
        <f>D318+D319</f>
        <v>1182.035</v>
      </c>
      <c r="E317" s="209">
        <f>E318+E319</f>
        <v>0</v>
      </c>
      <c r="F317" s="209">
        <f t="shared" si="8"/>
        <v>1182.035</v>
      </c>
      <c r="G317" s="97"/>
    </row>
    <row r="318" spans="1:7" s="31" customFormat="1" ht="56.25">
      <c r="A318" s="64" t="s">
        <v>256</v>
      </c>
      <c r="B318" s="21" t="s">
        <v>449</v>
      </c>
      <c r="C318" s="21" t="s">
        <v>257</v>
      </c>
      <c r="D318" s="209">
        <v>1172.035</v>
      </c>
      <c r="E318" s="209"/>
      <c r="F318" s="209">
        <f t="shared" si="8"/>
        <v>1172.035</v>
      </c>
      <c r="G318" s="97"/>
    </row>
    <row r="319" spans="1:7" s="31" customFormat="1" ht="18.75">
      <c r="A319" s="64" t="s">
        <v>260</v>
      </c>
      <c r="B319" s="21" t="s">
        <v>449</v>
      </c>
      <c r="C319" s="21" t="s">
        <v>261</v>
      </c>
      <c r="D319" s="209">
        <v>10</v>
      </c>
      <c r="E319" s="209"/>
      <c r="F319" s="209">
        <f>D319+E319</f>
        <v>10</v>
      </c>
      <c r="G319" s="97"/>
    </row>
    <row r="320" spans="1:7" s="31" customFormat="1" ht="18.75">
      <c r="A320" s="64" t="s">
        <v>375</v>
      </c>
      <c r="B320" s="21" t="s">
        <v>450</v>
      </c>
      <c r="C320" s="19"/>
      <c r="D320" s="210">
        <f>D321+D322+D323</f>
        <v>1749.9879999999998</v>
      </c>
      <c r="E320" s="209">
        <f>E321+E322+E323</f>
        <v>0</v>
      </c>
      <c r="F320" s="209">
        <f t="shared" si="8"/>
        <v>1749.9879999999998</v>
      </c>
      <c r="G320" s="97"/>
    </row>
    <row r="321" spans="1:7" s="31" customFormat="1" ht="56.25">
      <c r="A321" s="64" t="s">
        <v>256</v>
      </c>
      <c r="B321" s="21" t="s">
        <v>450</v>
      </c>
      <c r="C321" s="21" t="s">
        <v>257</v>
      </c>
      <c r="D321" s="209">
        <v>1150.847</v>
      </c>
      <c r="E321" s="209"/>
      <c r="F321" s="209">
        <f t="shared" si="8"/>
        <v>1150.847</v>
      </c>
      <c r="G321" s="97"/>
    </row>
    <row r="322" spans="1:7" s="31" customFormat="1" ht="18.75">
      <c r="A322" s="64" t="s">
        <v>260</v>
      </c>
      <c r="B322" s="21" t="s">
        <v>450</v>
      </c>
      <c r="C322" s="21" t="s">
        <v>261</v>
      </c>
      <c r="D322" s="209">
        <v>598.141</v>
      </c>
      <c r="E322" s="209"/>
      <c r="F322" s="209">
        <f t="shared" si="8"/>
        <v>598.141</v>
      </c>
      <c r="G322" s="97"/>
    </row>
    <row r="323" spans="1:7" s="31" customFormat="1" ht="18.75">
      <c r="A323" s="64" t="s">
        <v>270</v>
      </c>
      <c r="B323" s="21" t="s">
        <v>450</v>
      </c>
      <c r="C323" s="21" t="s">
        <v>271</v>
      </c>
      <c r="D323" s="209">
        <v>1</v>
      </c>
      <c r="E323" s="209"/>
      <c r="F323" s="209">
        <f t="shared" si="8"/>
        <v>1</v>
      </c>
      <c r="G323" s="97"/>
    </row>
    <row r="324" spans="1:7" s="31" customFormat="1" ht="19.5">
      <c r="A324" s="113" t="s">
        <v>451</v>
      </c>
      <c r="B324" s="21" t="s">
        <v>452</v>
      </c>
      <c r="C324" s="21"/>
      <c r="D324" s="209">
        <f>D325</f>
        <v>10657.691</v>
      </c>
      <c r="E324" s="209">
        <f>E325</f>
        <v>0</v>
      </c>
      <c r="F324" s="209">
        <f t="shared" si="8"/>
        <v>10657.691</v>
      </c>
      <c r="G324" s="97"/>
    </row>
    <row r="325" spans="1:7" s="31" customFormat="1" ht="18.75">
      <c r="A325" s="64" t="s">
        <v>397</v>
      </c>
      <c r="B325" s="21" t="s">
        <v>453</v>
      </c>
      <c r="C325" s="21"/>
      <c r="D325" s="209">
        <f>D326</f>
        <v>10657.691</v>
      </c>
      <c r="E325" s="209">
        <f>E326</f>
        <v>0</v>
      </c>
      <c r="F325" s="209">
        <f t="shared" si="8"/>
        <v>10657.691</v>
      </c>
      <c r="G325" s="97"/>
    </row>
    <row r="326" spans="1:7" s="31" customFormat="1" ht="37.5">
      <c r="A326" s="64" t="s">
        <v>394</v>
      </c>
      <c r="B326" s="21" t="s">
        <v>453</v>
      </c>
      <c r="C326" s="21" t="s">
        <v>373</v>
      </c>
      <c r="D326" s="209">
        <v>10657.691</v>
      </c>
      <c r="E326" s="209"/>
      <c r="F326" s="209">
        <f t="shared" si="8"/>
        <v>10657.691</v>
      </c>
      <c r="G326" s="97"/>
    </row>
    <row r="327" spans="1:8" s="31" customFormat="1" ht="39">
      <c r="A327" s="113" t="s">
        <v>628</v>
      </c>
      <c r="B327" s="163" t="s">
        <v>292</v>
      </c>
      <c r="C327" s="163"/>
      <c r="D327" s="217">
        <f>D328+D337+D342</f>
        <v>4133.3</v>
      </c>
      <c r="E327" s="217">
        <f>E328+E337+E342</f>
        <v>300</v>
      </c>
      <c r="F327" s="217">
        <f t="shared" si="8"/>
        <v>4433.3</v>
      </c>
      <c r="G327" s="97"/>
      <c r="H327" s="116"/>
    </row>
    <row r="328" spans="1:7" s="31" customFormat="1" ht="18.75">
      <c r="A328" s="138" t="s">
        <v>293</v>
      </c>
      <c r="B328" s="21" t="s">
        <v>294</v>
      </c>
      <c r="C328" s="21"/>
      <c r="D328" s="209">
        <f>D329+D331+D333+D335</f>
        <v>3533.3</v>
      </c>
      <c r="E328" s="209">
        <f>E329+E331+E333+E335</f>
        <v>300</v>
      </c>
      <c r="F328" s="209">
        <f>D328+E328</f>
        <v>3833.3</v>
      </c>
      <c r="G328" s="97"/>
    </row>
    <row r="329" spans="1:7" s="31" customFormat="1" ht="18.75">
      <c r="A329" s="64" t="s">
        <v>845</v>
      </c>
      <c r="B329" s="21" t="s">
        <v>629</v>
      </c>
      <c r="C329" s="21"/>
      <c r="D329" s="209">
        <f>D330</f>
        <v>3500</v>
      </c>
      <c r="E329" s="210">
        <f>E330</f>
        <v>0</v>
      </c>
      <c r="F329" s="209">
        <f t="shared" si="8"/>
        <v>3500</v>
      </c>
      <c r="G329" s="97"/>
    </row>
    <row r="330" spans="1:7" s="31" customFormat="1" ht="18.75">
      <c r="A330" s="64" t="s">
        <v>606</v>
      </c>
      <c r="B330" s="21" t="s">
        <v>629</v>
      </c>
      <c r="C330" s="21" t="s">
        <v>607</v>
      </c>
      <c r="D330" s="209">
        <v>3500</v>
      </c>
      <c r="E330" s="210"/>
      <c r="F330" s="209">
        <f t="shared" si="8"/>
        <v>3500</v>
      </c>
      <c r="G330" s="97"/>
    </row>
    <row r="331" spans="1:7" s="31" customFormat="1" ht="37.5">
      <c r="A331" s="64" t="s">
        <v>295</v>
      </c>
      <c r="B331" s="21" t="s">
        <v>296</v>
      </c>
      <c r="C331" s="21"/>
      <c r="D331" s="209">
        <f>D332</f>
        <v>0</v>
      </c>
      <c r="E331" s="209">
        <f>E332</f>
        <v>0</v>
      </c>
      <c r="F331" s="209">
        <f t="shared" si="8"/>
        <v>0</v>
      </c>
      <c r="G331" s="97"/>
    </row>
    <row r="332" spans="1:7" s="31" customFormat="1" ht="18.75">
      <c r="A332" s="64" t="s">
        <v>260</v>
      </c>
      <c r="B332" s="21" t="s">
        <v>296</v>
      </c>
      <c r="C332" s="21" t="s">
        <v>261</v>
      </c>
      <c r="D332" s="209">
        <v>0</v>
      </c>
      <c r="E332" s="209">
        <v>0</v>
      </c>
      <c r="F332" s="209">
        <f t="shared" si="8"/>
        <v>0</v>
      </c>
      <c r="G332" s="97"/>
    </row>
    <row r="333" spans="1:7" s="31" customFormat="1" ht="18.75">
      <c r="A333" s="64" t="s">
        <v>630</v>
      </c>
      <c r="B333" s="19" t="s">
        <v>631</v>
      </c>
      <c r="C333" s="19"/>
      <c r="D333" s="209">
        <f>D334</f>
        <v>33.3</v>
      </c>
      <c r="E333" s="210">
        <f>E334</f>
        <v>0</v>
      </c>
      <c r="F333" s="209">
        <f>D333+E333</f>
        <v>33.3</v>
      </c>
      <c r="G333" s="97"/>
    </row>
    <row r="334" spans="1:7" s="31" customFormat="1" ht="18.75">
      <c r="A334" s="64" t="s">
        <v>606</v>
      </c>
      <c r="B334" s="19" t="s">
        <v>632</v>
      </c>
      <c r="C334" s="19" t="s">
        <v>607</v>
      </c>
      <c r="D334" s="209">
        <v>33.3</v>
      </c>
      <c r="E334" s="210"/>
      <c r="F334" s="209">
        <f>D334+E334</f>
        <v>33.3</v>
      </c>
      <c r="G334" s="97"/>
    </row>
    <row r="335" spans="1:7" s="31" customFormat="1" ht="18.75">
      <c r="A335" s="64" t="s">
        <v>215</v>
      </c>
      <c r="B335" s="19" t="s">
        <v>633</v>
      </c>
      <c r="C335" s="19"/>
      <c r="D335" s="209">
        <f>D336</f>
        <v>0</v>
      </c>
      <c r="E335" s="210">
        <f>E336</f>
        <v>300</v>
      </c>
      <c r="F335" s="209">
        <f>D335+E335</f>
        <v>300</v>
      </c>
      <c r="G335" s="97"/>
    </row>
    <row r="336" spans="1:7" s="31" customFormat="1" ht="18.75">
      <c r="A336" s="64" t="s">
        <v>606</v>
      </c>
      <c r="B336" s="19" t="s">
        <v>633</v>
      </c>
      <c r="C336" s="19" t="s">
        <v>607</v>
      </c>
      <c r="D336" s="209">
        <v>0</v>
      </c>
      <c r="E336" s="438">
        <v>300</v>
      </c>
      <c r="F336" s="209">
        <f>D336+E336</f>
        <v>300</v>
      </c>
      <c r="G336" s="97"/>
    </row>
    <row r="337" spans="1:7" s="31" customFormat="1" ht="18.75">
      <c r="A337" s="138" t="s">
        <v>297</v>
      </c>
      <c r="B337" s="21" t="s">
        <v>298</v>
      </c>
      <c r="C337" s="21"/>
      <c r="D337" s="209">
        <f>D338+D340</f>
        <v>172</v>
      </c>
      <c r="E337" s="209">
        <f>E338+E340</f>
        <v>0</v>
      </c>
      <c r="F337" s="209">
        <f t="shared" si="8"/>
        <v>172</v>
      </c>
      <c r="G337" s="97"/>
    </row>
    <row r="338" spans="1:7" s="31" customFormat="1" ht="37.5">
      <c r="A338" s="64" t="s">
        <v>299</v>
      </c>
      <c r="B338" s="21" t="s">
        <v>300</v>
      </c>
      <c r="C338" s="21"/>
      <c r="D338" s="209">
        <f>D339</f>
        <v>0</v>
      </c>
      <c r="E338" s="209">
        <f>E339</f>
        <v>0</v>
      </c>
      <c r="F338" s="209">
        <f t="shared" si="8"/>
        <v>0</v>
      </c>
      <c r="G338" s="97"/>
    </row>
    <row r="339" spans="1:7" s="31" customFormat="1" ht="18.75">
      <c r="A339" s="64" t="s">
        <v>260</v>
      </c>
      <c r="B339" s="21" t="s">
        <v>300</v>
      </c>
      <c r="C339" s="21" t="s">
        <v>261</v>
      </c>
      <c r="D339" s="209"/>
      <c r="E339" s="209"/>
      <c r="F339" s="209">
        <f t="shared" si="8"/>
        <v>0</v>
      </c>
      <c r="G339" s="97"/>
    </row>
    <row r="340" spans="1:7" s="31" customFormat="1" ht="56.25">
      <c r="A340" s="64" t="s">
        <v>301</v>
      </c>
      <c r="B340" s="21" t="s">
        <v>302</v>
      </c>
      <c r="C340" s="21"/>
      <c r="D340" s="209">
        <f>D341</f>
        <v>172</v>
      </c>
      <c r="E340" s="209">
        <f>E341</f>
        <v>0</v>
      </c>
      <c r="F340" s="209">
        <f t="shared" si="8"/>
        <v>172</v>
      </c>
      <c r="G340" s="97"/>
    </row>
    <row r="341" spans="1:7" s="31" customFormat="1" ht="18.75">
      <c r="A341" s="64" t="s">
        <v>260</v>
      </c>
      <c r="B341" s="21" t="s">
        <v>302</v>
      </c>
      <c r="C341" s="21" t="s">
        <v>261</v>
      </c>
      <c r="D341" s="209">
        <v>172</v>
      </c>
      <c r="E341" s="209"/>
      <c r="F341" s="209">
        <f t="shared" si="8"/>
        <v>172</v>
      </c>
      <c r="G341" s="97"/>
    </row>
    <row r="342" spans="1:7" s="31" customFormat="1" ht="18.75">
      <c r="A342" s="138" t="s">
        <v>303</v>
      </c>
      <c r="B342" s="21" t="s">
        <v>304</v>
      </c>
      <c r="C342" s="21"/>
      <c r="D342" s="209">
        <f>D343</f>
        <v>428</v>
      </c>
      <c r="E342" s="209">
        <f>E343</f>
        <v>0</v>
      </c>
      <c r="F342" s="209">
        <f t="shared" si="8"/>
        <v>428</v>
      </c>
      <c r="G342" s="97"/>
    </row>
    <row r="343" spans="1:7" s="31" customFormat="1" ht="37.5">
      <c r="A343" s="64" t="s">
        <v>305</v>
      </c>
      <c r="B343" s="21" t="s">
        <v>306</v>
      </c>
      <c r="C343" s="21"/>
      <c r="D343" s="209">
        <v>428</v>
      </c>
      <c r="E343" s="209"/>
      <c r="F343" s="209">
        <f>D343+E343</f>
        <v>428</v>
      </c>
      <c r="G343" s="97"/>
    </row>
    <row r="344" spans="1:7" s="31" customFormat="1" ht="56.25">
      <c r="A344" s="64" t="s">
        <v>256</v>
      </c>
      <c r="B344" s="21" t="s">
        <v>306</v>
      </c>
      <c r="C344" s="21" t="s">
        <v>257</v>
      </c>
      <c r="D344" s="209">
        <v>41</v>
      </c>
      <c r="E344" s="209"/>
      <c r="F344" s="209">
        <f>D344+E344</f>
        <v>41</v>
      </c>
      <c r="G344" s="97"/>
    </row>
    <row r="345" spans="1:7" s="31" customFormat="1" ht="18.75">
      <c r="A345" s="64" t="s">
        <v>260</v>
      </c>
      <c r="B345" s="21" t="s">
        <v>306</v>
      </c>
      <c r="C345" s="21" t="s">
        <v>261</v>
      </c>
      <c r="D345" s="209">
        <v>63</v>
      </c>
      <c r="E345" s="209"/>
      <c r="F345" s="209">
        <f t="shared" si="8"/>
        <v>63</v>
      </c>
      <c r="G345" s="97"/>
    </row>
    <row r="346" spans="1:7" s="31" customFormat="1" ht="18.75">
      <c r="A346" s="64" t="s">
        <v>307</v>
      </c>
      <c r="B346" s="21" t="s">
        <v>306</v>
      </c>
      <c r="C346" s="21" t="s">
        <v>308</v>
      </c>
      <c r="D346" s="209">
        <v>324</v>
      </c>
      <c r="E346" s="209"/>
      <c r="F346" s="209">
        <f>D346+E346</f>
        <v>324</v>
      </c>
      <c r="G346" s="97"/>
    </row>
    <row r="347" spans="1:8" s="31" customFormat="1" ht="39">
      <c r="A347" s="24" t="s">
        <v>725</v>
      </c>
      <c r="B347" s="163" t="s">
        <v>310</v>
      </c>
      <c r="C347" s="163"/>
      <c r="D347" s="217">
        <f>D348+D353+D358+D361+D366+D375</f>
        <v>74782.131</v>
      </c>
      <c r="E347" s="217">
        <f>E348+E353+E358+E361+E366+E375</f>
        <v>6860.853</v>
      </c>
      <c r="F347" s="217">
        <f t="shared" si="8"/>
        <v>81642.984</v>
      </c>
      <c r="G347" s="97"/>
      <c r="H347" s="116"/>
    </row>
    <row r="348" spans="1:7" s="31" customFormat="1" ht="37.5">
      <c r="A348" s="61" t="s">
        <v>311</v>
      </c>
      <c r="B348" s="21" t="s">
        <v>312</v>
      </c>
      <c r="C348" s="21"/>
      <c r="D348" s="209">
        <f>D349+D351</f>
        <v>10</v>
      </c>
      <c r="E348" s="209">
        <f>E349+E351</f>
        <v>0</v>
      </c>
      <c r="F348" s="209">
        <f t="shared" si="8"/>
        <v>10</v>
      </c>
      <c r="G348" s="97"/>
    </row>
    <row r="349" spans="1:7" s="31" customFormat="1" ht="18.75">
      <c r="A349" s="22" t="s">
        <v>313</v>
      </c>
      <c r="B349" s="21" t="s">
        <v>314</v>
      </c>
      <c r="C349" s="21"/>
      <c r="D349" s="209">
        <f>D350</f>
        <v>5</v>
      </c>
      <c r="E349" s="209">
        <f>E350</f>
        <v>0</v>
      </c>
      <c r="F349" s="209">
        <f t="shared" si="8"/>
        <v>5</v>
      </c>
      <c r="G349" s="97"/>
    </row>
    <row r="350" spans="1:7" s="31" customFormat="1" ht="18.75">
      <c r="A350" s="64" t="s">
        <v>260</v>
      </c>
      <c r="B350" s="21" t="s">
        <v>314</v>
      </c>
      <c r="C350" s="21" t="s">
        <v>261</v>
      </c>
      <c r="D350" s="209">
        <v>5</v>
      </c>
      <c r="E350" s="209"/>
      <c r="F350" s="209">
        <f t="shared" si="8"/>
        <v>5</v>
      </c>
      <c r="G350" s="97"/>
    </row>
    <row r="351" spans="1:7" s="31" customFormat="1" ht="18.75">
      <c r="A351" s="64" t="s">
        <v>315</v>
      </c>
      <c r="B351" s="21" t="s">
        <v>316</v>
      </c>
      <c r="C351" s="21"/>
      <c r="D351" s="209">
        <f>D352</f>
        <v>5</v>
      </c>
      <c r="E351" s="209">
        <f>E352</f>
        <v>0</v>
      </c>
      <c r="F351" s="209">
        <f t="shared" si="8"/>
        <v>5</v>
      </c>
      <c r="G351" s="97"/>
    </row>
    <row r="352" spans="1:7" s="31" customFormat="1" ht="18.75">
      <c r="A352" s="64" t="s">
        <v>260</v>
      </c>
      <c r="B352" s="21" t="s">
        <v>316</v>
      </c>
      <c r="C352" s="21" t="s">
        <v>261</v>
      </c>
      <c r="D352" s="209">
        <v>5</v>
      </c>
      <c r="E352" s="209"/>
      <c r="F352" s="209">
        <f t="shared" si="8"/>
        <v>5</v>
      </c>
      <c r="G352" s="97"/>
    </row>
    <row r="353" spans="1:7" s="31" customFormat="1" ht="37.5">
      <c r="A353" s="138" t="s">
        <v>317</v>
      </c>
      <c r="B353" s="21" t="s">
        <v>318</v>
      </c>
      <c r="C353" s="21"/>
      <c r="D353" s="209">
        <f>D354+D356</f>
        <v>2349.7</v>
      </c>
      <c r="E353" s="209">
        <f>E354+E356</f>
        <v>0</v>
      </c>
      <c r="F353" s="209">
        <f t="shared" si="8"/>
        <v>2349.7</v>
      </c>
      <c r="G353" s="97"/>
    </row>
    <row r="354" spans="1:7" s="31" customFormat="1" ht="18.75">
      <c r="A354" s="99" t="s">
        <v>319</v>
      </c>
      <c r="B354" s="21" t="s">
        <v>321</v>
      </c>
      <c r="C354" s="21"/>
      <c r="D354" s="209">
        <f>D355</f>
        <v>10</v>
      </c>
      <c r="E354" s="209">
        <f>E355</f>
        <v>0</v>
      </c>
      <c r="F354" s="209">
        <f t="shared" si="8"/>
        <v>10</v>
      </c>
      <c r="G354" s="98"/>
    </row>
    <row r="355" spans="1:7" s="31" customFormat="1" ht="18.75">
      <c r="A355" s="64" t="s">
        <v>260</v>
      </c>
      <c r="B355" s="21" t="s">
        <v>321</v>
      </c>
      <c r="C355" s="21" t="s">
        <v>261</v>
      </c>
      <c r="D355" s="209">
        <v>10</v>
      </c>
      <c r="E355" s="209"/>
      <c r="F355" s="209">
        <f t="shared" si="8"/>
        <v>10</v>
      </c>
      <c r="G355" s="97"/>
    </row>
    <row r="356" spans="1:6" s="121" customFormat="1" ht="18.75">
      <c r="A356" s="114" t="s">
        <v>798</v>
      </c>
      <c r="B356" s="21" t="s">
        <v>797</v>
      </c>
      <c r="C356" s="21"/>
      <c r="D356" s="209">
        <f>D357</f>
        <v>2339.7</v>
      </c>
      <c r="E356" s="209">
        <f>E357</f>
        <v>0</v>
      </c>
      <c r="F356" s="209">
        <f>D356+E356</f>
        <v>2339.7</v>
      </c>
    </row>
    <row r="357" spans="1:6" s="121" customFormat="1" ht="37.5">
      <c r="A357" s="114" t="s">
        <v>394</v>
      </c>
      <c r="B357" s="21" t="s">
        <v>797</v>
      </c>
      <c r="C357" s="21" t="s">
        <v>373</v>
      </c>
      <c r="D357" s="209">
        <v>2339.7</v>
      </c>
      <c r="E357" s="209"/>
      <c r="F357" s="209">
        <f>D357+E357</f>
        <v>2339.7</v>
      </c>
    </row>
    <row r="358" spans="1:7" s="31" customFormat="1" ht="37.5">
      <c r="A358" s="138" t="s">
        <v>322</v>
      </c>
      <c r="B358" s="21" t="s">
        <v>323</v>
      </c>
      <c r="C358" s="21"/>
      <c r="D358" s="209">
        <f>D359</f>
        <v>60</v>
      </c>
      <c r="E358" s="209">
        <f>E359</f>
        <v>0</v>
      </c>
      <c r="F358" s="209">
        <f t="shared" si="8"/>
        <v>60</v>
      </c>
      <c r="G358" s="97"/>
    </row>
    <row r="359" spans="1:7" s="31" customFormat="1" ht="18.75">
      <c r="A359" s="64" t="s">
        <v>324</v>
      </c>
      <c r="B359" s="21" t="s">
        <v>325</v>
      </c>
      <c r="C359" s="21"/>
      <c r="D359" s="209">
        <f>D360</f>
        <v>60</v>
      </c>
      <c r="E359" s="209">
        <f>E360</f>
        <v>0</v>
      </c>
      <c r="F359" s="209">
        <f t="shared" si="8"/>
        <v>60</v>
      </c>
      <c r="G359" s="97"/>
    </row>
    <row r="360" spans="1:7" s="31" customFormat="1" ht="18.75">
      <c r="A360" s="64" t="s">
        <v>260</v>
      </c>
      <c r="B360" s="21" t="s">
        <v>325</v>
      </c>
      <c r="C360" s="21" t="s">
        <v>261</v>
      </c>
      <c r="D360" s="209">
        <v>60</v>
      </c>
      <c r="E360" s="209"/>
      <c r="F360" s="209">
        <f t="shared" si="8"/>
        <v>60</v>
      </c>
      <c r="G360" s="97"/>
    </row>
    <row r="361" spans="1:7" s="31" customFormat="1" ht="18.75">
      <c r="A361" s="63" t="s">
        <v>498</v>
      </c>
      <c r="B361" s="21" t="s">
        <v>499</v>
      </c>
      <c r="C361" s="21"/>
      <c r="D361" s="209">
        <f>D362</f>
        <v>5089.7</v>
      </c>
      <c r="E361" s="209">
        <f>E362</f>
        <v>0</v>
      </c>
      <c r="F361" s="209">
        <f t="shared" si="8"/>
        <v>5089.7</v>
      </c>
      <c r="G361" s="97"/>
    </row>
    <row r="362" spans="1:7" s="31" customFormat="1" ht="18.75">
      <c r="A362" s="64" t="s">
        <v>500</v>
      </c>
      <c r="B362" s="21" t="s">
        <v>501</v>
      </c>
      <c r="C362" s="21"/>
      <c r="D362" s="209">
        <f>D363+D364+D365</f>
        <v>5089.7</v>
      </c>
      <c r="E362" s="209">
        <f>E363+E364+E365</f>
        <v>0</v>
      </c>
      <c r="F362" s="209">
        <f t="shared" si="8"/>
        <v>5089.7</v>
      </c>
      <c r="G362" s="97"/>
    </row>
    <row r="363" spans="1:7" s="31" customFormat="1" ht="56.25">
      <c r="A363" s="64" t="s">
        <v>256</v>
      </c>
      <c r="B363" s="21" t="s">
        <v>501</v>
      </c>
      <c r="C363" s="19" t="s">
        <v>257</v>
      </c>
      <c r="D363" s="210">
        <v>4795.519</v>
      </c>
      <c r="E363" s="209"/>
      <c r="F363" s="209">
        <f t="shared" si="8"/>
        <v>4795.519</v>
      </c>
      <c r="G363" s="97"/>
    </row>
    <row r="364" spans="1:7" s="31" customFormat="1" ht="18.75">
      <c r="A364" s="64" t="s">
        <v>260</v>
      </c>
      <c r="B364" s="21" t="s">
        <v>501</v>
      </c>
      <c r="C364" s="19" t="s">
        <v>261</v>
      </c>
      <c r="D364" s="210">
        <v>294.181</v>
      </c>
      <c r="E364" s="209"/>
      <c r="F364" s="209">
        <f t="shared" si="8"/>
        <v>294.181</v>
      </c>
      <c r="G364" s="97"/>
    </row>
    <row r="365" spans="1:7" s="31" customFormat="1" ht="18.75">
      <c r="A365" s="64" t="s">
        <v>270</v>
      </c>
      <c r="B365" s="21" t="s">
        <v>501</v>
      </c>
      <c r="C365" s="21" t="s">
        <v>271</v>
      </c>
      <c r="D365" s="209"/>
      <c r="E365" s="209">
        <f>'[1]расходы 2015'!E279</f>
        <v>0</v>
      </c>
      <c r="F365" s="209">
        <f>D365+E365</f>
        <v>0</v>
      </c>
      <c r="G365" s="97"/>
    </row>
    <row r="366" spans="1:7" s="31" customFormat="1" ht="19.5">
      <c r="A366" s="113" t="s">
        <v>634</v>
      </c>
      <c r="B366" s="19" t="s">
        <v>635</v>
      </c>
      <c r="C366" s="19"/>
      <c r="D366" s="210">
        <f>D367+D369+D373</f>
        <v>39001.248999999996</v>
      </c>
      <c r="E366" s="210">
        <f>E367+E369+E373</f>
        <v>5566</v>
      </c>
      <c r="F366" s="209">
        <f t="shared" si="8"/>
        <v>44567.248999999996</v>
      </c>
      <c r="G366" s="97"/>
    </row>
    <row r="367" spans="1:7" s="31" customFormat="1" ht="18.75">
      <c r="A367" s="64" t="s">
        <v>636</v>
      </c>
      <c r="B367" s="19" t="s">
        <v>637</v>
      </c>
      <c r="C367" s="19" t="s">
        <v>353</v>
      </c>
      <c r="D367" s="210">
        <f>D368</f>
        <v>28250</v>
      </c>
      <c r="E367" s="210">
        <f>E368</f>
        <v>5566</v>
      </c>
      <c r="F367" s="209">
        <f t="shared" si="8"/>
        <v>33816</v>
      </c>
      <c r="G367" s="97"/>
    </row>
    <row r="368" spans="1:8" s="31" customFormat="1" ht="18.75">
      <c r="A368" s="64" t="s">
        <v>606</v>
      </c>
      <c r="B368" s="19" t="s">
        <v>637</v>
      </c>
      <c r="C368" s="19" t="s">
        <v>607</v>
      </c>
      <c r="D368" s="210">
        <v>28250</v>
      </c>
      <c r="E368" s="210">
        <v>5566</v>
      </c>
      <c r="F368" s="209">
        <f t="shared" si="8"/>
        <v>33816</v>
      </c>
      <c r="G368" s="97"/>
      <c r="H368" s="116"/>
    </row>
    <row r="369" spans="1:7" s="31" customFormat="1" ht="18.75">
      <c r="A369" s="64" t="s">
        <v>638</v>
      </c>
      <c r="B369" s="19" t="s">
        <v>639</v>
      </c>
      <c r="C369" s="19" t="s">
        <v>353</v>
      </c>
      <c r="D369" s="210">
        <f>D370+D371+D372</f>
        <v>10098.049</v>
      </c>
      <c r="E369" s="210">
        <f>E370+E371+E372</f>
        <v>0</v>
      </c>
      <c r="F369" s="209">
        <f t="shared" si="8"/>
        <v>10098.049</v>
      </c>
      <c r="G369" s="97"/>
    </row>
    <row r="370" spans="1:7" s="31" customFormat="1" ht="56.25">
      <c r="A370" s="64" t="s">
        <v>256</v>
      </c>
      <c r="B370" s="19" t="s">
        <v>639</v>
      </c>
      <c r="C370" s="19" t="s">
        <v>257</v>
      </c>
      <c r="D370" s="210">
        <v>9518.349</v>
      </c>
      <c r="E370" s="210"/>
      <c r="F370" s="209">
        <f t="shared" si="8"/>
        <v>9518.349</v>
      </c>
      <c r="G370" s="97"/>
    </row>
    <row r="371" spans="1:7" s="31" customFormat="1" ht="18.75">
      <c r="A371" s="64" t="s">
        <v>260</v>
      </c>
      <c r="B371" s="19" t="s">
        <v>639</v>
      </c>
      <c r="C371" s="19" t="s">
        <v>261</v>
      </c>
      <c r="D371" s="210">
        <v>576.6</v>
      </c>
      <c r="E371" s="210"/>
      <c r="F371" s="209">
        <f t="shared" si="8"/>
        <v>576.6</v>
      </c>
      <c r="G371" s="97"/>
    </row>
    <row r="372" spans="1:7" s="31" customFormat="1" ht="18.75">
      <c r="A372" s="64" t="s">
        <v>270</v>
      </c>
      <c r="B372" s="19" t="s">
        <v>639</v>
      </c>
      <c r="C372" s="19" t="s">
        <v>271</v>
      </c>
      <c r="D372" s="210">
        <v>3.1</v>
      </c>
      <c r="E372" s="209"/>
      <c r="F372" s="209">
        <f t="shared" si="8"/>
        <v>3.1</v>
      </c>
      <c r="G372" s="97"/>
    </row>
    <row r="373" spans="1:7" s="31" customFormat="1" ht="37.5">
      <c r="A373" s="64" t="s">
        <v>640</v>
      </c>
      <c r="B373" s="19" t="s">
        <v>641</v>
      </c>
      <c r="C373" s="19"/>
      <c r="D373" s="210">
        <f>D374</f>
        <v>653.2</v>
      </c>
      <c r="E373" s="209">
        <f>E374</f>
        <v>0</v>
      </c>
      <c r="F373" s="209">
        <f t="shared" si="8"/>
        <v>653.2</v>
      </c>
      <c r="G373" s="97"/>
    </row>
    <row r="374" spans="1:7" s="31" customFormat="1" ht="18.75">
      <c r="A374" s="64" t="s">
        <v>606</v>
      </c>
      <c r="B374" s="19" t="s">
        <v>641</v>
      </c>
      <c r="C374" s="19" t="s">
        <v>607</v>
      </c>
      <c r="D374" s="210">
        <v>653.2</v>
      </c>
      <c r="E374" s="210"/>
      <c r="F374" s="209">
        <f t="shared" si="8"/>
        <v>653.2</v>
      </c>
      <c r="G374" s="97"/>
    </row>
    <row r="375" spans="1:7" s="31" customFormat="1" ht="18.75">
      <c r="A375" s="63" t="s">
        <v>326</v>
      </c>
      <c r="B375" s="21" t="s">
        <v>327</v>
      </c>
      <c r="C375" s="21"/>
      <c r="D375" s="209">
        <f>D376</f>
        <v>28271.482</v>
      </c>
      <c r="E375" s="209">
        <f>E376</f>
        <v>1294.853</v>
      </c>
      <c r="F375" s="209">
        <f t="shared" si="8"/>
        <v>29566.335</v>
      </c>
      <c r="G375" s="97"/>
    </row>
    <row r="376" spans="1:7" s="31" customFormat="1" ht="37.5">
      <c r="A376" s="64" t="s">
        <v>328</v>
      </c>
      <c r="B376" s="21" t="s">
        <v>329</v>
      </c>
      <c r="C376" s="21"/>
      <c r="D376" s="209">
        <f>D377+D378+D379</f>
        <v>28271.482</v>
      </c>
      <c r="E376" s="209">
        <f>E377+E378+E379</f>
        <v>1294.853</v>
      </c>
      <c r="F376" s="209">
        <f aca="true" t="shared" si="9" ref="F376:F474">D376+E376</f>
        <v>29566.335</v>
      </c>
      <c r="G376" s="97"/>
    </row>
    <row r="377" spans="1:7" s="31" customFormat="1" ht="56.25">
      <c r="A377" s="64" t="s">
        <v>256</v>
      </c>
      <c r="B377" s="21" t="s">
        <v>329</v>
      </c>
      <c r="C377" s="19" t="s">
        <v>257</v>
      </c>
      <c r="D377" s="210">
        <v>24192.512</v>
      </c>
      <c r="E377" s="210">
        <v>30</v>
      </c>
      <c r="F377" s="209">
        <f t="shared" si="9"/>
        <v>24222.512</v>
      </c>
      <c r="G377" s="97"/>
    </row>
    <row r="378" spans="1:7" s="31" customFormat="1" ht="18.75">
      <c r="A378" s="64" t="s">
        <v>260</v>
      </c>
      <c r="B378" s="21" t="s">
        <v>329</v>
      </c>
      <c r="C378" s="19" t="s">
        <v>261</v>
      </c>
      <c r="D378" s="210">
        <v>4062.97</v>
      </c>
      <c r="E378" s="210">
        <v>1264.853</v>
      </c>
      <c r="F378" s="209">
        <f t="shared" si="9"/>
        <v>5327.823</v>
      </c>
      <c r="G378" s="97"/>
    </row>
    <row r="379" spans="1:7" s="31" customFormat="1" ht="18.75">
      <c r="A379" s="64" t="s">
        <v>270</v>
      </c>
      <c r="B379" s="21" t="s">
        <v>329</v>
      </c>
      <c r="C379" s="19" t="s">
        <v>271</v>
      </c>
      <c r="D379" s="210">
        <v>16</v>
      </c>
      <c r="E379" s="210"/>
      <c r="F379" s="209">
        <f t="shared" si="9"/>
        <v>16</v>
      </c>
      <c r="G379" s="97"/>
    </row>
    <row r="380" spans="1:8" s="31" customFormat="1" ht="37.5">
      <c r="A380" s="63" t="s">
        <v>330</v>
      </c>
      <c r="B380" s="161" t="s">
        <v>331</v>
      </c>
      <c r="C380" s="163"/>
      <c r="D380" s="217">
        <f>D381+D387+D396+D401</f>
        <v>8481.765</v>
      </c>
      <c r="E380" s="217">
        <f>E381+E387+E396+E401</f>
        <v>1800</v>
      </c>
      <c r="F380" s="217">
        <f t="shared" si="9"/>
        <v>10281.765</v>
      </c>
      <c r="G380" s="97"/>
      <c r="H380" s="116"/>
    </row>
    <row r="381" spans="1:7" s="31" customFormat="1" ht="19.5">
      <c r="A381" s="113" t="s">
        <v>455</v>
      </c>
      <c r="B381" s="19" t="s">
        <v>456</v>
      </c>
      <c r="C381" s="21"/>
      <c r="D381" s="209">
        <f>D382+D385</f>
        <v>6151.5</v>
      </c>
      <c r="E381" s="209">
        <f>E382+E385</f>
        <v>0</v>
      </c>
      <c r="F381" s="209">
        <f t="shared" si="9"/>
        <v>6151.5</v>
      </c>
      <c r="G381" s="97"/>
    </row>
    <row r="382" spans="1:7" s="31" customFormat="1" ht="18.75">
      <c r="A382" s="64" t="s">
        <v>457</v>
      </c>
      <c r="B382" s="19" t="s">
        <v>458</v>
      </c>
      <c r="C382" s="21"/>
      <c r="D382" s="209">
        <f>D383+D384</f>
        <v>393.5</v>
      </c>
      <c r="E382" s="209">
        <f>E383+E384</f>
        <v>0</v>
      </c>
      <c r="F382" s="209">
        <f>D382+E382</f>
        <v>393.5</v>
      </c>
      <c r="G382" s="97"/>
    </row>
    <row r="383" spans="1:6" s="121" customFormat="1" ht="18.75">
      <c r="A383" s="114" t="s">
        <v>307</v>
      </c>
      <c r="B383" s="19" t="s">
        <v>458</v>
      </c>
      <c r="C383" s="19" t="s">
        <v>308</v>
      </c>
      <c r="D383" s="209">
        <v>30</v>
      </c>
      <c r="E383" s="210">
        <v>363.5</v>
      </c>
      <c r="F383" s="209">
        <f>D383+E383</f>
        <v>393.5</v>
      </c>
    </row>
    <row r="384" spans="1:7" s="31" customFormat="1" ht="37.5">
      <c r="A384" s="64" t="s">
        <v>394</v>
      </c>
      <c r="B384" s="19" t="s">
        <v>458</v>
      </c>
      <c r="C384" s="19" t="s">
        <v>373</v>
      </c>
      <c r="D384" s="210">
        <v>363.5</v>
      </c>
      <c r="E384" s="209">
        <v>-363.5</v>
      </c>
      <c r="F384" s="209">
        <f t="shared" si="9"/>
        <v>0</v>
      </c>
      <c r="G384" s="62"/>
    </row>
    <row r="385" spans="1:6" s="121" customFormat="1" ht="56.25">
      <c r="A385" s="27" t="s">
        <v>821</v>
      </c>
      <c r="B385" s="19" t="s">
        <v>822</v>
      </c>
      <c r="C385" s="19"/>
      <c r="D385" s="209">
        <f>D386</f>
        <v>5758</v>
      </c>
      <c r="E385" s="210">
        <f>E386</f>
        <v>0</v>
      </c>
      <c r="F385" s="209">
        <f>D385+E385</f>
        <v>5758</v>
      </c>
    </row>
    <row r="386" spans="1:6" s="121" customFormat="1" ht="18.75">
      <c r="A386" s="114" t="s">
        <v>307</v>
      </c>
      <c r="B386" s="19" t="s">
        <v>822</v>
      </c>
      <c r="C386" s="19" t="s">
        <v>308</v>
      </c>
      <c r="D386" s="209">
        <v>5758</v>
      </c>
      <c r="E386" s="210"/>
      <c r="F386" s="209">
        <f>D386+E386</f>
        <v>5758</v>
      </c>
    </row>
    <row r="387" spans="1:7" s="31" customFormat="1" ht="19.5">
      <c r="A387" s="113" t="s">
        <v>726</v>
      </c>
      <c r="B387" s="19" t="s">
        <v>643</v>
      </c>
      <c r="C387" s="19"/>
      <c r="D387" s="210">
        <f>D388+D390+D392+D394</f>
        <v>1406</v>
      </c>
      <c r="E387" s="210">
        <f>E388+E390+E392+E394</f>
        <v>-400</v>
      </c>
      <c r="F387" s="209">
        <f t="shared" si="9"/>
        <v>1006</v>
      </c>
      <c r="G387" s="97"/>
    </row>
    <row r="388" spans="1:7" s="31" customFormat="1" ht="37.5">
      <c r="A388" s="64" t="s">
        <v>644</v>
      </c>
      <c r="B388" s="19" t="s">
        <v>645</v>
      </c>
      <c r="C388" s="19"/>
      <c r="D388" s="210">
        <f>D389</f>
        <v>0</v>
      </c>
      <c r="E388" s="209">
        <f>E389</f>
        <v>0</v>
      </c>
      <c r="F388" s="209">
        <f t="shared" si="9"/>
        <v>0</v>
      </c>
      <c r="G388" s="97"/>
    </row>
    <row r="389" spans="1:7" s="31" customFormat="1" ht="18.75">
      <c r="A389" s="64" t="s">
        <v>606</v>
      </c>
      <c r="B389" s="19" t="s">
        <v>645</v>
      </c>
      <c r="C389" s="19" t="s">
        <v>607</v>
      </c>
      <c r="D389" s="210"/>
      <c r="E389" s="209"/>
      <c r="F389" s="209">
        <f t="shared" si="9"/>
        <v>0</v>
      </c>
      <c r="G389" s="97"/>
    </row>
    <row r="390" spans="1:7" s="31" customFormat="1" ht="37.5">
      <c r="A390" s="64" t="s">
        <v>646</v>
      </c>
      <c r="B390" s="19" t="s">
        <v>647</v>
      </c>
      <c r="C390" s="19"/>
      <c r="D390" s="210">
        <f>D391</f>
        <v>0</v>
      </c>
      <c r="E390" s="209">
        <f>E391</f>
        <v>100</v>
      </c>
      <c r="F390" s="209">
        <f t="shared" si="9"/>
        <v>100</v>
      </c>
      <c r="G390" s="97"/>
    </row>
    <row r="391" spans="1:7" s="31" customFormat="1" ht="18.75">
      <c r="A391" s="64" t="s">
        <v>606</v>
      </c>
      <c r="B391" s="19" t="s">
        <v>647</v>
      </c>
      <c r="C391" s="19" t="s">
        <v>607</v>
      </c>
      <c r="D391" s="210">
        <v>0</v>
      </c>
      <c r="E391" s="209">
        <v>100</v>
      </c>
      <c r="F391" s="209">
        <f t="shared" si="9"/>
        <v>100</v>
      </c>
      <c r="G391" s="97"/>
    </row>
    <row r="392" spans="1:6" s="121" customFormat="1" ht="18.75">
      <c r="A392" s="27" t="s">
        <v>823</v>
      </c>
      <c r="B392" s="19" t="s">
        <v>824</v>
      </c>
      <c r="C392" s="19"/>
      <c r="D392" s="209">
        <f>D393</f>
        <v>856</v>
      </c>
      <c r="E392" s="210">
        <f>E393</f>
        <v>-856</v>
      </c>
      <c r="F392" s="209">
        <f>D392+E392</f>
        <v>0</v>
      </c>
    </row>
    <row r="393" spans="1:6" s="121" customFormat="1" ht="18.75">
      <c r="A393" s="114" t="s">
        <v>606</v>
      </c>
      <c r="B393" s="19" t="s">
        <v>824</v>
      </c>
      <c r="C393" s="19" t="s">
        <v>607</v>
      </c>
      <c r="D393" s="209">
        <v>856</v>
      </c>
      <c r="E393" s="210">
        <v>-856</v>
      </c>
      <c r="F393" s="209">
        <f>D393+E393</f>
        <v>0</v>
      </c>
    </row>
    <row r="394" spans="1:6" s="121" customFormat="1" ht="18.75">
      <c r="A394" s="27" t="s">
        <v>825</v>
      </c>
      <c r="B394" s="19" t="s">
        <v>826</v>
      </c>
      <c r="C394" s="19"/>
      <c r="D394" s="209">
        <f>D395</f>
        <v>550</v>
      </c>
      <c r="E394" s="210">
        <f>E395</f>
        <v>356</v>
      </c>
      <c r="F394" s="209">
        <f>D394+E394</f>
        <v>906</v>
      </c>
    </row>
    <row r="395" spans="1:6" s="121" customFormat="1" ht="18.75">
      <c r="A395" s="114" t="s">
        <v>606</v>
      </c>
      <c r="B395" s="19" t="s">
        <v>827</v>
      </c>
      <c r="C395" s="19" t="s">
        <v>607</v>
      </c>
      <c r="D395" s="209">
        <v>550</v>
      </c>
      <c r="E395" s="210">
        <v>356</v>
      </c>
      <c r="F395" s="209">
        <f>D395+E395</f>
        <v>906</v>
      </c>
    </row>
    <row r="396" spans="1:7" s="31" customFormat="1" ht="19.5">
      <c r="A396" s="113" t="s">
        <v>332</v>
      </c>
      <c r="B396" s="19" t="s">
        <v>333</v>
      </c>
      <c r="C396" s="19"/>
      <c r="D396" s="210">
        <f>D397+D399</f>
        <v>223.9</v>
      </c>
      <c r="E396" s="210">
        <f>E397+E399</f>
        <v>2200</v>
      </c>
      <c r="F396" s="209">
        <f t="shared" si="9"/>
        <v>2423.9</v>
      </c>
      <c r="G396" s="97"/>
    </row>
    <row r="397" spans="1:7" s="31" customFormat="1" ht="18.75">
      <c r="A397" s="64" t="s">
        <v>395</v>
      </c>
      <c r="B397" s="19" t="s">
        <v>502</v>
      </c>
      <c r="C397" s="19"/>
      <c r="D397" s="210">
        <f>D398</f>
        <v>0</v>
      </c>
      <c r="E397" s="210">
        <f>E398</f>
        <v>2200</v>
      </c>
      <c r="F397" s="209">
        <f t="shared" si="9"/>
        <v>2200</v>
      </c>
      <c r="G397" s="97"/>
    </row>
    <row r="398" spans="1:7" s="31" customFormat="1" ht="18.75">
      <c r="A398" s="64" t="s">
        <v>260</v>
      </c>
      <c r="B398" s="19" t="s">
        <v>502</v>
      </c>
      <c r="C398" s="19" t="s">
        <v>261</v>
      </c>
      <c r="D398" s="210"/>
      <c r="E398" s="218">
        <v>2200</v>
      </c>
      <c r="F398" s="209">
        <f t="shared" si="9"/>
        <v>2200</v>
      </c>
      <c r="G398" s="97"/>
    </row>
    <row r="399" spans="1:7" s="31" customFormat="1" ht="37.5">
      <c r="A399" s="64" t="s">
        <v>334</v>
      </c>
      <c r="B399" s="19" t="s">
        <v>335</v>
      </c>
      <c r="C399" s="19"/>
      <c r="D399" s="210">
        <f>D400</f>
        <v>223.9</v>
      </c>
      <c r="E399" s="210">
        <f>E400</f>
        <v>0</v>
      </c>
      <c r="F399" s="209">
        <f>F400</f>
        <v>223.9</v>
      </c>
      <c r="G399" s="62"/>
    </row>
    <row r="400" spans="1:7" s="31" customFormat="1" ht="18.75">
      <c r="A400" s="64" t="s">
        <v>260</v>
      </c>
      <c r="B400" s="19" t="s">
        <v>335</v>
      </c>
      <c r="C400" s="19" t="s">
        <v>261</v>
      </c>
      <c r="D400" s="210">
        <v>223.9</v>
      </c>
      <c r="E400" s="210"/>
      <c r="F400" s="209">
        <f>D400+E400</f>
        <v>223.9</v>
      </c>
      <c r="G400" s="62"/>
    </row>
    <row r="401" spans="1:7" s="31" customFormat="1" ht="19.5">
      <c r="A401" s="113" t="s">
        <v>648</v>
      </c>
      <c r="B401" s="19" t="s">
        <v>649</v>
      </c>
      <c r="C401" s="19"/>
      <c r="D401" s="210">
        <f>D402+D404</f>
        <v>700.365</v>
      </c>
      <c r="E401" s="210">
        <f>E402+E404</f>
        <v>0</v>
      </c>
      <c r="F401" s="209">
        <f>D401+E401</f>
        <v>700.365</v>
      </c>
      <c r="G401" s="97"/>
    </row>
    <row r="402" spans="1:7" s="31" customFormat="1" ht="18.75">
      <c r="A402" s="64" t="s">
        <v>650</v>
      </c>
      <c r="B402" s="19" t="s">
        <v>651</v>
      </c>
      <c r="C402" s="19"/>
      <c r="D402" s="210">
        <f>D403</f>
        <v>700.365</v>
      </c>
      <c r="E402" s="209">
        <f>E403</f>
        <v>0</v>
      </c>
      <c r="F402" s="209">
        <f t="shared" si="9"/>
        <v>700.365</v>
      </c>
      <c r="G402" s="97"/>
    </row>
    <row r="403" spans="1:7" s="31" customFormat="1" ht="18.75">
      <c r="A403" s="64" t="s">
        <v>606</v>
      </c>
      <c r="B403" s="19" t="s">
        <v>651</v>
      </c>
      <c r="C403" s="19" t="s">
        <v>607</v>
      </c>
      <c r="D403" s="210">
        <v>700.365</v>
      </c>
      <c r="E403" s="209"/>
      <c r="F403" s="209">
        <f t="shared" si="9"/>
        <v>700.365</v>
      </c>
      <c r="G403" s="97"/>
    </row>
    <row r="404" spans="1:7" s="31" customFormat="1" ht="56.25">
      <c r="A404" s="64" t="s">
        <v>652</v>
      </c>
      <c r="B404" s="19" t="s">
        <v>653</v>
      </c>
      <c r="C404" s="19"/>
      <c r="D404" s="210">
        <f>D405</f>
        <v>0</v>
      </c>
      <c r="E404" s="209">
        <f>E405</f>
        <v>0</v>
      </c>
      <c r="F404" s="209">
        <f>D404+E404</f>
        <v>0</v>
      </c>
      <c r="G404" s="97"/>
    </row>
    <row r="405" spans="1:7" s="31" customFormat="1" ht="18.75">
      <c r="A405" s="64" t="s">
        <v>619</v>
      </c>
      <c r="B405" s="19" t="s">
        <v>653</v>
      </c>
      <c r="C405" s="19" t="s">
        <v>607</v>
      </c>
      <c r="D405" s="210">
        <v>0</v>
      </c>
      <c r="E405" s="209">
        <v>0</v>
      </c>
      <c r="F405" s="209">
        <f t="shared" si="9"/>
        <v>0</v>
      </c>
      <c r="G405" s="97"/>
    </row>
    <row r="406" spans="1:8" s="31" customFormat="1" ht="19.5">
      <c r="A406" s="113" t="s">
        <v>727</v>
      </c>
      <c r="B406" s="163" t="s">
        <v>337</v>
      </c>
      <c r="C406" s="163"/>
      <c r="D406" s="217">
        <f>D407+D418+D421</f>
        <v>600</v>
      </c>
      <c r="E406" s="217">
        <f>E407+E418+E421</f>
        <v>-60</v>
      </c>
      <c r="F406" s="217">
        <f>F407+F418+F421</f>
        <v>540</v>
      </c>
      <c r="G406" s="97"/>
      <c r="H406" s="116"/>
    </row>
    <row r="407" spans="1:7" s="31" customFormat="1" ht="42.75" customHeight="1">
      <c r="A407" s="138" t="s">
        <v>728</v>
      </c>
      <c r="B407" s="21" t="s">
        <v>339</v>
      </c>
      <c r="C407" s="21"/>
      <c r="D407" s="209">
        <f>D408+D410+D412+D415</f>
        <v>600</v>
      </c>
      <c r="E407" s="209">
        <f>E408+E410+E412+E415</f>
        <v>-60</v>
      </c>
      <c r="F407" s="209">
        <f t="shared" si="9"/>
        <v>540</v>
      </c>
      <c r="G407" s="97"/>
    </row>
    <row r="408" spans="1:7" s="31" customFormat="1" ht="56.25">
      <c r="A408" s="64" t="s">
        <v>340</v>
      </c>
      <c r="B408" s="21" t="s">
        <v>341</v>
      </c>
      <c r="C408" s="21"/>
      <c r="D408" s="209">
        <f>D409</f>
        <v>50</v>
      </c>
      <c r="E408" s="209">
        <f>E409</f>
        <v>0</v>
      </c>
      <c r="F408" s="209">
        <f t="shared" si="9"/>
        <v>50</v>
      </c>
      <c r="G408" s="97"/>
    </row>
    <row r="409" spans="1:7" s="31" customFormat="1" ht="18.75">
      <c r="A409" s="64" t="s">
        <v>307</v>
      </c>
      <c r="B409" s="21" t="s">
        <v>341</v>
      </c>
      <c r="C409" s="21" t="s">
        <v>308</v>
      </c>
      <c r="D409" s="209">
        <v>50</v>
      </c>
      <c r="E409" s="209"/>
      <c r="F409" s="209">
        <f t="shared" si="9"/>
        <v>50</v>
      </c>
      <c r="G409" s="97"/>
    </row>
    <row r="410" spans="1:7" s="31" customFormat="1" ht="18.75">
      <c r="A410" s="64" t="s">
        <v>342</v>
      </c>
      <c r="B410" s="21" t="s">
        <v>343</v>
      </c>
      <c r="C410" s="21"/>
      <c r="D410" s="209">
        <f>D411</f>
        <v>50</v>
      </c>
      <c r="E410" s="209">
        <f>E411</f>
        <v>0</v>
      </c>
      <c r="F410" s="209">
        <f t="shared" si="9"/>
        <v>50</v>
      </c>
      <c r="G410" s="97"/>
    </row>
    <row r="411" spans="1:7" s="31" customFormat="1" ht="18.75">
      <c r="A411" s="64" t="s">
        <v>260</v>
      </c>
      <c r="B411" s="21" t="s">
        <v>343</v>
      </c>
      <c r="C411" s="21" t="s">
        <v>261</v>
      </c>
      <c r="D411" s="209">
        <v>50</v>
      </c>
      <c r="E411" s="209"/>
      <c r="F411" s="209">
        <f t="shared" si="9"/>
        <v>50</v>
      </c>
      <c r="G411" s="97"/>
    </row>
    <row r="412" spans="1:7" s="31" customFormat="1" ht="37.5">
      <c r="A412" s="64" t="s">
        <v>972</v>
      </c>
      <c r="B412" s="21" t="s">
        <v>345</v>
      </c>
      <c r="C412" s="21"/>
      <c r="D412" s="209">
        <f>D414+D413</f>
        <v>300</v>
      </c>
      <c r="E412" s="209">
        <f>E414+E413</f>
        <v>-60</v>
      </c>
      <c r="F412" s="209">
        <f t="shared" si="9"/>
        <v>240</v>
      </c>
      <c r="G412" s="97"/>
    </row>
    <row r="413" spans="1:7" s="31" customFormat="1" ht="37.5">
      <c r="A413" s="64" t="s">
        <v>372</v>
      </c>
      <c r="B413" s="21" t="s">
        <v>345</v>
      </c>
      <c r="C413" s="21" t="s">
        <v>373</v>
      </c>
      <c r="D413" s="209">
        <v>300</v>
      </c>
      <c r="E413" s="209">
        <v>-60</v>
      </c>
      <c r="F413" s="209">
        <f>D413+E413</f>
        <v>240</v>
      </c>
      <c r="G413" s="97"/>
    </row>
    <row r="414" spans="1:7" s="31" customFormat="1" ht="18.75">
      <c r="A414" s="64" t="s">
        <v>270</v>
      </c>
      <c r="B414" s="21" t="s">
        <v>345</v>
      </c>
      <c r="C414" s="21" t="s">
        <v>271</v>
      </c>
      <c r="D414" s="209">
        <v>0</v>
      </c>
      <c r="E414" s="209"/>
      <c r="F414" s="209">
        <f t="shared" si="9"/>
        <v>0</v>
      </c>
      <c r="G414" s="97"/>
    </row>
    <row r="415" spans="1:7" s="31" customFormat="1" ht="18.75">
      <c r="A415" s="64" t="s">
        <v>346</v>
      </c>
      <c r="B415" s="21" t="s">
        <v>347</v>
      </c>
      <c r="C415" s="21"/>
      <c r="D415" s="209">
        <f>D417+D416</f>
        <v>200</v>
      </c>
      <c r="E415" s="209">
        <f>E417+E416</f>
        <v>0</v>
      </c>
      <c r="F415" s="209">
        <f>D415+E415</f>
        <v>200</v>
      </c>
      <c r="G415" s="97"/>
    </row>
    <row r="416" spans="1:7" s="31" customFormat="1" ht="37.5">
      <c r="A416" s="64" t="s">
        <v>372</v>
      </c>
      <c r="B416" s="21" t="s">
        <v>347</v>
      </c>
      <c r="C416" s="21" t="s">
        <v>373</v>
      </c>
      <c r="D416" s="209">
        <v>200</v>
      </c>
      <c r="E416" s="209"/>
      <c r="F416" s="209">
        <f>D416+E416</f>
        <v>200</v>
      </c>
      <c r="G416" s="97"/>
    </row>
    <row r="417" spans="1:7" s="31" customFormat="1" ht="18.75">
      <c r="A417" s="64" t="s">
        <v>270</v>
      </c>
      <c r="B417" s="21" t="s">
        <v>347</v>
      </c>
      <c r="C417" s="21" t="s">
        <v>271</v>
      </c>
      <c r="D417" s="209">
        <v>0</v>
      </c>
      <c r="E417" s="209"/>
      <c r="F417" s="209">
        <f t="shared" si="9"/>
        <v>0</v>
      </c>
      <c r="G417" s="97"/>
    </row>
    <row r="418" spans="1:7" s="31" customFormat="1" ht="19.5">
      <c r="A418" s="113" t="s">
        <v>348</v>
      </c>
      <c r="B418" s="21" t="s">
        <v>349</v>
      </c>
      <c r="C418" s="21"/>
      <c r="D418" s="209">
        <f>D419</f>
        <v>0</v>
      </c>
      <c r="E418" s="209">
        <f>E419</f>
        <v>0</v>
      </c>
      <c r="F418" s="209">
        <f t="shared" si="9"/>
        <v>0</v>
      </c>
      <c r="G418" s="97"/>
    </row>
    <row r="419" spans="1:7" s="31" customFormat="1" ht="18.75">
      <c r="A419" s="64" t="s">
        <v>350</v>
      </c>
      <c r="B419" s="21" t="s">
        <v>351</v>
      </c>
      <c r="C419" s="21"/>
      <c r="D419" s="209">
        <f>D420</f>
        <v>0</v>
      </c>
      <c r="E419" s="209">
        <f>E420</f>
        <v>0</v>
      </c>
      <c r="F419" s="209">
        <f t="shared" si="9"/>
        <v>0</v>
      </c>
      <c r="G419" s="97"/>
    </row>
    <row r="420" spans="1:7" s="31" customFormat="1" ht="18.75">
      <c r="A420" s="64" t="s">
        <v>307</v>
      </c>
      <c r="B420" s="25" t="s">
        <v>351</v>
      </c>
      <c r="C420" s="25">
        <v>300</v>
      </c>
      <c r="D420" s="209">
        <v>0</v>
      </c>
      <c r="E420" s="209"/>
      <c r="F420" s="209">
        <f t="shared" si="9"/>
        <v>0</v>
      </c>
      <c r="G420" s="97"/>
    </row>
    <row r="421" spans="1:7" s="31" customFormat="1" ht="19.5">
      <c r="A421" s="113" t="s">
        <v>654</v>
      </c>
      <c r="B421" s="25" t="s">
        <v>655</v>
      </c>
      <c r="C421" s="25"/>
      <c r="D421" s="209">
        <f aca="true" t="shared" si="10" ref="D421:F422">D422</f>
        <v>0</v>
      </c>
      <c r="E421" s="209">
        <f t="shared" si="10"/>
        <v>0</v>
      </c>
      <c r="F421" s="209">
        <f t="shared" si="10"/>
        <v>0</v>
      </c>
      <c r="G421" s="97"/>
    </row>
    <row r="422" spans="1:7" s="31" customFormat="1" ht="56.25">
      <c r="A422" s="64" t="s">
        <v>656</v>
      </c>
      <c r="B422" s="25" t="s">
        <v>657</v>
      </c>
      <c r="C422" s="25"/>
      <c r="D422" s="209">
        <f t="shared" si="10"/>
        <v>0</v>
      </c>
      <c r="E422" s="209">
        <f t="shared" si="10"/>
        <v>0</v>
      </c>
      <c r="F422" s="209">
        <f t="shared" si="10"/>
        <v>0</v>
      </c>
      <c r="G422" s="97"/>
    </row>
    <row r="423" spans="1:7" s="31" customFormat="1" ht="18.75">
      <c r="A423" s="64" t="s">
        <v>606</v>
      </c>
      <c r="B423" s="25" t="s">
        <v>657</v>
      </c>
      <c r="C423" s="25">
        <v>500</v>
      </c>
      <c r="D423" s="209"/>
      <c r="E423" s="209"/>
      <c r="F423" s="209">
        <f>D423+E423</f>
        <v>0</v>
      </c>
      <c r="G423" s="97"/>
    </row>
    <row r="424" spans="1:8" s="31" customFormat="1" ht="19.5">
      <c r="A424" s="113" t="s">
        <v>252</v>
      </c>
      <c r="B424" s="161" t="s">
        <v>352</v>
      </c>
      <c r="C424" s="161" t="s">
        <v>353</v>
      </c>
      <c r="D424" s="216">
        <f>D425</f>
        <v>11074.471000000001</v>
      </c>
      <c r="E424" s="216">
        <f>E425</f>
        <v>25.764</v>
      </c>
      <c r="F424" s="217">
        <f t="shared" si="9"/>
        <v>11100.235</v>
      </c>
      <c r="G424" s="97"/>
      <c r="H424" s="116"/>
    </row>
    <row r="425" spans="1:7" s="31" customFormat="1" ht="18.75">
      <c r="A425" s="64" t="s">
        <v>354</v>
      </c>
      <c r="B425" s="19" t="s">
        <v>355</v>
      </c>
      <c r="C425" s="19"/>
      <c r="D425" s="210">
        <f>D426+D428+D430+D434+D436+D439+D441+D443+D446+D448+D450+D452+D454+D456+D458+D462+D467+D464+D469+D432</f>
        <v>11074.471000000001</v>
      </c>
      <c r="E425" s="210">
        <f>E426+E428+E430+E434+E436+E439+E441+E443+E446+E448+E450+E452+E454+E456+E458+E462+E467+E464+E469+E432</f>
        <v>25.764</v>
      </c>
      <c r="F425" s="210">
        <f>D425+E425</f>
        <v>11100.235</v>
      </c>
      <c r="G425" s="97"/>
    </row>
    <row r="426" spans="1:7" s="31" customFormat="1" ht="18.75">
      <c r="A426" s="64" t="s">
        <v>356</v>
      </c>
      <c r="B426" s="19" t="s">
        <v>357</v>
      </c>
      <c r="C426" s="19"/>
      <c r="D426" s="210">
        <f>D427</f>
        <v>1712.6</v>
      </c>
      <c r="E426" s="210">
        <f>E427</f>
        <v>0</v>
      </c>
      <c r="F426" s="209">
        <f t="shared" si="9"/>
        <v>1712.6</v>
      </c>
      <c r="G426" s="97"/>
    </row>
    <row r="427" spans="1:7" s="31" customFormat="1" ht="56.25">
      <c r="A427" s="64" t="s">
        <v>256</v>
      </c>
      <c r="B427" s="19" t="s">
        <v>357</v>
      </c>
      <c r="C427" s="19" t="s">
        <v>257</v>
      </c>
      <c r="D427" s="210">
        <v>1712.6</v>
      </c>
      <c r="E427" s="210"/>
      <c r="F427" s="209">
        <f t="shared" si="9"/>
        <v>1712.6</v>
      </c>
      <c r="G427" s="97"/>
    </row>
    <row r="428" spans="1:7" s="31" customFormat="1" ht="18.75">
      <c r="A428" s="64" t="s">
        <v>254</v>
      </c>
      <c r="B428" s="19" t="s">
        <v>255</v>
      </c>
      <c r="C428" s="19"/>
      <c r="D428" s="210">
        <f>D429</f>
        <v>808.461</v>
      </c>
      <c r="E428" s="210">
        <f>E429</f>
        <v>0</v>
      </c>
      <c r="F428" s="210">
        <f>F429</f>
        <v>808.461</v>
      </c>
      <c r="G428" s="97"/>
    </row>
    <row r="429" spans="1:7" s="31" customFormat="1" ht="56.25">
      <c r="A429" s="64" t="s">
        <v>256</v>
      </c>
      <c r="B429" s="19" t="s">
        <v>255</v>
      </c>
      <c r="C429" s="19" t="s">
        <v>257</v>
      </c>
      <c r="D429" s="210">
        <v>808.461</v>
      </c>
      <c r="E429" s="210"/>
      <c r="F429" s="209">
        <f>D429+E429</f>
        <v>808.461</v>
      </c>
      <c r="G429" s="97"/>
    </row>
    <row r="430" spans="1:7" s="31" customFormat="1" ht="37.5">
      <c r="A430" s="64" t="s">
        <v>658</v>
      </c>
      <c r="B430" s="19" t="s">
        <v>659</v>
      </c>
      <c r="C430" s="19" t="s">
        <v>353</v>
      </c>
      <c r="D430" s="210">
        <f>D431</f>
        <v>1158.33</v>
      </c>
      <c r="E430" s="210">
        <f>E431</f>
        <v>0</v>
      </c>
      <c r="F430" s="209">
        <f t="shared" si="9"/>
        <v>1158.33</v>
      </c>
      <c r="G430" s="97"/>
    </row>
    <row r="431" spans="1:7" s="31" customFormat="1" ht="18.75">
      <c r="A431" s="64" t="s">
        <v>606</v>
      </c>
      <c r="B431" s="19" t="s">
        <v>659</v>
      </c>
      <c r="C431" s="19" t="s">
        <v>607</v>
      </c>
      <c r="D431" s="210">
        <v>1158.33</v>
      </c>
      <c r="E431" s="210"/>
      <c r="F431" s="209">
        <f t="shared" si="9"/>
        <v>1158.33</v>
      </c>
      <c r="G431" s="97"/>
    </row>
    <row r="432" spans="1:6" s="31" customFormat="1" ht="75">
      <c r="A432" s="64" t="s">
        <v>780</v>
      </c>
      <c r="B432" s="26" t="s">
        <v>779</v>
      </c>
      <c r="C432" s="26"/>
      <c r="D432" s="221">
        <f>D433</f>
        <v>0</v>
      </c>
      <c r="E432" s="221">
        <f>E433</f>
        <v>0</v>
      </c>
      <c r="F432" s="221">
        <f>D432+E432</f>
        <v>0</v>
      </c>
    </row>
    <row r="433" spans="1:6" s="31" customFormat="1" ht="18.75">
      <c r="A433" s="64" t="s">
        <v>260</v>
      </c>
      <c r="B433" s="26" t="s">
        <v>779</v>
      </c>
      <c r="C433" s="26" t="s">
        <v>261</v>
      </c>
      <c r="D433" s="221">
        <v>0</v>
      </c>
      <c r="E433" s="221">
        <f>'[1]расходы 2015'!E103</f>
        <v>0</v>
      </c>
      <c r="F433" s="221">
        <f>D433+E433</f>
        <v>0</v>
      </c>
    </row>
    <row r="434" spans="1:7" s="31" customFormat="1" ht="56.25">
      <c r="A434" s="64" t="s">
        <v>660</v>
      </c>
      <c r="B434" s="19" t="s">
        <v>661</v>
      </c>
      <c r="C434" s="19"/>
      <c r="D434" s="210">
        <f>D435</f>
        <v>81.9</v>
      </c>
      <c r="E434" s="210">
        <f>E435</f>
        <v>0</v>
      </c>
      <c r="F434" s="210">
        <f>F435</f>
        <v>81.9</v>
      </c>
      <c r="G434" s="97"/>
    </row>
    <row r="435" spans="1:7" s="31" customFormat="1" ht="18.75">
      <c r="A435" s="64" t="s">
        <v>606</v>
      </c>
      <c r="B435" s="19" t="s">
        <v>661</v>
      </c>
      <c r="C435" s="19" t="s">
        <v>607</v>
      </c>
      <c r="D435" s="210">
        <v>81.9</v>
      </c>
      <c r="E435" s="210"/>
      <c r="F435" s="210">
        <f>D435+E435</f>
        <v>81.9</v>
      </c>
      <c r="G435" s="97"/>
    </row>
    <row r="436" spans="1:7" s="31" customFormat="1" ht="93.75">
      <c r="A436" s="109" t="s">
        <v>600</v>
      </c>
      <c r="B436" s="19" t="s">
        <v>601</v>
      </c>
      <c r="C436" s="21"/>
      <c r="D436" s="209">
        <f>D438+D437</f>
        <v>28.4</v>
      </c>
      <c r="E436" s="209">
        <f>E437+E438</f>
        <v>-0.3</v>
      </c>
      <c r="F436" s="209">
        <f t="shared" si="9"/>
        <v>28.099999999999998</v>
      </c>
      <c r="G436" s="97"/>
    </row>
    <row r="437" spans="1:7" s="31" customFormat="1" ht="56.25">
      <c r="A437" s="64" t="s">
        <v>256</v>
      </c>
      <c r="B437" s="19" t="s">
        <v>601</v>
      </c>
      <c r="C437" s="21" t="s">
        <v>257</v>
      </c>
      <c r="D437" s="209">
        <v>16.8</v>
      </c>
      <c r="E437" s="209"/>
      <c r="F437" s="209">
        <f>D437+E437</f>
        <v>16.8</v>
      </c>
      <c r="G437" s="97"/>
    </row>
    <row r="438" spans="1:7" s="31" customFormat="1" ht="18.75">
      <c r="A438" s="64" t="s">
        <v>260</v>
      </c>
      <c r="B438" s="19" t="s">
        <v>601</v>
      </c>
      <c r="C438" s="19" t="s">
        <v>261</v>
      </c>
      <c r="D438" s="210">
        <v>11.6</v>
      </c>
      <c r="E438" s="218">
        <v>-0.3</v>
      </c>
      <c r="F438" s="209">
        <f t="shared" si="9"/>
        <v>11.299999999999999</v>
      </c>
      <c r="G438" s="97"/>
    </row>
    <row r="439" spans="1:7" s="31" customFormat="1" ht="93.75">
      <c r="A439" s="109" t="s">
        <v>503</v>
      </c>
      <c r="B439" s="19" t="s">
        <v>504</v>
      </c>
      <c r="C439" s="19" t="s">
        <v>353</v>
      </c>
      <c r="D439" s="210">
        <f>D440</f>
        <v>9.5</v>
      </c>
      <c r="E439" s="209">
        <f>E440</f>
        <v>-0.1</v>
      </c>
      <c r="F439" s="209">
        <f t="shared" si="9"/>
        <v>9.4</v>
      </c>
      <c r="G439" s="97"/>
    </row>
    <row r="440" spans="1:7" s="31" customFormat="1" ht="18.75">
      <c r="A440" s="64" t="s">
        <v>260</v>
      </c>
      <c r="B440" s="19" t="s">
        <v>504</v>
      </c>
      <c r="C440" s="19" t="s">
        <v>261</v>
      </c>
      <c r="D440" s="210">
        <v>9.5</v>
      </c>
      <c r="E440" s="218">
        <v>-0.1</v>
      </c>
      <c r="F440" s="209">
        <f t="shared" si="9"/>
        <v>9.4</v>
      </c>
      <c r="G440" s="97"/>
    </row>
    <row r="441" spans="1:7" s="31" customFormat="1" ht="75">
      <c r="A441" s="64" t="s">
        <v>358</v>
      </c>
      <c r="B441" s="21" t="s">
        <v>359</v>
      </c>
      <c r="C441" s="21"/>
      <c r="D441" s="209">
        <f>D442</f>
        <v>48.844</v>
      </c>
      <c r="E441" s="209">
        <f>E442</f>
        <v>0</v>
      </c>
      <c r="F441" s="209">
        <f t="shared" si="9"/>
        <v>48.844</v>
      </c>
      <c r="G441" s="97"/>
    </row>
    <row r="442" spans="1:7" s="31" customFormat="1" ht="18.75">
      <c r="A442" s="64" t="s">
        <v>260</v>
      </c>
      <c r="B442" s="21" t="s">
        <v>359</v>
      </c>
      <c r="C442" s="21" t="s">
        <v>261</v>
      </c>
      <c r="D442" s="209">
        <v>48.844</v>
      </c>
      <c r="E442" s="209"/>
      <c r="F442" s="209">
        <f t="shared" si="9"/>
        <v>48.844</v>
      </c>
      <c r="G442" s="97"/>
    </row>
    <row r="443" spans="1:7" s="31" customFormat="1" ht="150">
      <c r="A443" s="109" t="s">
        <v>360</v>
      </c>
      <c r="B443" s="21" t="s">
        <v>361</v>
      </c>
      <c r="C443" s="19"/>
      <c r="D443" s="210">
        <f>D444+D445</f>
        <v>176.77100000000002</v>
      </c>
      <c r="E443" s="210">
        <f>E444+E445</f>
        <v>-2.103999999999999</v>
      </c>
      <c r="F443" s="210">
        <f>D443+E443</f>
        <v>174.66700000000003</v>
      </c>
      <c r="G443" s="97"/>
    </row>
    <row r="444" spans="1:7" s="31" customFormat="1" ht="56.25">
      <c r="A444" s="64" t="s">
        <v>256</v>
      </c>
      <c r="B444" s="21" t="s">
        <v>361</v>
      </c>
      <c r="C444" s="19" t="s">
        <v>257</v>
      </c>
      <c r="D444" s="210">
        <v>119.263</v>
      </c>
      <c r="E444" s="210">
        <v>52.633</v>
      </c>
      <c r="F444" s="209">
        <f>D444+E444</f>
        <v>171.89600000000002</v>
      </c>
      <c r="G444" s="97"/>
    </row>
    <row r="445" spans="1:7" s="31" customFormat="1" ht="18.75">
      <c r="A445" s="64" t="s">
        <v>260</v>
      </c>
      <c r="B445" s="21" t="s">
        <v>361</v>
      </c>
      <c r="C445" s="21" t="s">
        <v>261</v>
      </c>
      <c r="D445" s="209">
        <v>57.508</v>
      </c>
      <c r="E445" s="209">
        <f>-2.104-52.633</f>
        <v>-54.737</v>
      </c>
      <c r="F445" s="209">
        <f t="shared" si="9"/>
        <v>2.771000000000001</v>
      </c>
      <c r="G445" s="97"/>
    </row>
    <row r="446" spans="1:7" s="31" customFormat="1" ht="93.75">
      <c r="A446" s="109" t="s">
        <v>729</v>
      </c>
      <c r="B446" s="19" t="s">
        <v>663</v>
      </c>
      <c r="C446" s="19"/>
      <c r="D446" s="210">
        <f>D447</f>
        <v>4.5</v>
      </c>
      <c r="E446" s="210">
        <f>E447</f>
        <v>0</v>
      </c>
      <c r="F446" s="209">
        <f t="shared" si="9"/>
        <v>4.5</v>
      </c>
      <c r="G446" s="97"/>
    </row>
    <row r="447" spans="1:7" s="31" customFormat="1" ht="18.75">
      <c r="A447" s="64" t="s">
        <v>260</v>
      </c>
      <c r="B447" s="19" t="s">
        <v>663</v>
      </c>
      <c r="C447" s="19" t="s">
        <v>261</v>
      </c>
      <c r="D447" s="210">
        <v>4.5</v>
      </c>
      <c r="E447" s="210"/>
      <c r="F447" s="209">
        <f t="shared" si="9"/>
        <v>4.5</v>
      </c>
      <c r="G447" s="97"/>
    </row>
    <row r="448" spans="1:7" s="31" customFormat="1" ht="150">
      <c r="A448" s="109" t="s">
        <v>730</v>
      </c>
      <c r="B448" s="19" t="s">
        <v>665</v>
      </c>
      <c r="C448" s="19"/>
      <c r="D448" s="210">
        <f>D449</f>
        <v>4.5</v>
      </c>
      <c r="E448" s="210">
        <f>E449</f>
        <v>0</v>
      </c>
      <c r="F448" s="209">
        <f t="shared" si="9"/>
        <v>4.5</v>
      </c>
      <c r="G448" s="97"/>
    </row>
    <row r="449" spans="1:7" s="31" customFormat="1" ht="18.75">
      <c r="A449" s="64" t="s">
        <v>260</v>
      </c>
      <c r="B449" s="19" t="s">
        <v>665</v>
      </c>
      <c r="C449" s="19" t="s">
        <v>261</v>
      </c>
      <c r="D449" s="210">
        <v>4.5</v>
      </c>
      <c r="E449" s="210"/>
      <c r="F449" s="209">
        <f t="shared" si="9"/>
        <v>4.5</v>
      </c>
      <c r="G449" s="97"/>
    </row>
    <row r="450" spans="1:7" s="31" customFormat="1" ht="112.5">
      <c r="A450" s="64" t="s">
        <v>731</v>
      </c>
      <c r="B450" s="19" t="s">
        <v>667</v>
      </c>
      <c r="C450" s="117"/>
      <c r="D450" s="210">
        <f>D451</f>
        <v>0</v>
      </c>
      <c r="E450" s="209">
        <f>E451</f>
        <v>0</v>
      </c>
      <c r="F450" s="210">
        <f t="shared" si="9"/>
        <v>0</v>
      </c>
      <c r="G450" s="97"/>
    </row>
    <row r="451" spans="1:7" s="31" customFormat="1" ht="18.75">
      <c r="A451" s="64" t="s">
        <v>606</v>
      </c>
      <c r="B451" s="25" t="s">
        <v>667</v>
      </c>
      <c r="C451" s="33">
        <v>500</v>
      </c>
      <c r="D451" s="209">
        <v>0</v>
      </c>
      <c r="E451" s="209"/>
      <c r="F451" s="209">
        <f t="shared" si="9"/>
        <v>0</v>
      </c>
      <c r="G451" s="97"/>
    </row>
    <row r="452" spans="1:7" s="31" customFormat="1" ht="150">
      <c r="A452" s="64" t="s">
        <v>732</v>
      </c>
      <c r="B452" s="25" t="s">
        <v>362</v>
      </c>
      <c r="C452" s="33"/>
      <c r="D452" s="209">
        <f>D453</f>
        <v>0</v>
      </c>
      <c r="E452" s="209">
        <f>E453</f>
        <v>0</v>
      </c>
      <c r="F452" s="209">
        <f t="shared" si="9"/>
        <v>0</v>
      </c>
      <c r="G452" s="97"/>
    </row>
    <row r="453" spans="1:7" s="31" customFormat="1" ht="18.75">
      <c r="A453" s="64" t="s">
        <v>260</v>
      </c>
      <c r="B453" s="25" t="s">
        <v>362</v>
      </c>
      <c r="C453" s="33">
        <v>200</v>
      </c>
      <c r="D453" s="209">
        <v>0</v>
      </c>
      <c r="E453" s="209"/>
      <c r="F453" s="209">
        <f t="shared" si="9"/>
        <v>0</v>
      </c>
      <c r="G453" s="97"/>
    </row>
    <row r="454" spans="1:7" s="31" customFormat="1" ht="93.75">
      <c r="A454" s="64" t="s">
        <v>733</v>
      </c>
      <c r="B454" s="25" t="s">
        <v>668</v>
      </c>
      <c r="C454" s="33"/>
      <c r="D454" s="209">
        <f>D455</f>
        <v>121.7</v>
      </c>
      <c r="E454" s="209">
        <f>E455</f>
        <v>-1.14</v>
      </c>
      <c r="F454" s="209">
        <f t="shared" si="9"/>
        <v>120.56</v>
      </c>
      <c r="G454" s="97"/>
    </row>
    <row r="455" spans="1:7" s="31" customFormat="1" ht="18.75">
      <c r="A455" s="64" t="s">
        <v>606</v>
      </c>
      <c r="B455" s="25" t="s">
        <v>668</v>
      </c>
      <c r="C455" s="33">
        <v>500</v>
      </c>
      <c r="D455" s="209">
        <v>121.7</v>
      </c>
      <c r="E455" s="218">
        <v>-1.14</v>
      </c>
      <c r="F455" s="209">
        <f t="shared" si="9"/>
        <v>120.56</v>
      </c>
      <c r="G455" s="97"/>
    </row>
    <row r="456" spans="1:7" s="31" customFormat="1" ht="131.25">
      <c r="A456" s="64" t="s">
        <v>734</v>
      </c>
      <c r="B456" s="25" t="s">
        <v>363</v>
      </c>
      <c r="C456" s="33"/>
      <c r="D456" s="209">
        <f>D457</f>
        <v>5</v>
      </c>
      <c r="E456" s="209">
        <f>E457</f>
        <v>0</v>
      </c>
      <c r="F456" s="209">
        <f t="shared" si="9"/>
        <v>5</v>
      </c>
      <c r="G456" s="97"/>
    </row>
    <row r="457" spans="1:7" s="31" customFormat="1" ht="18.75">
      <c r="A457" s="64" t="s">
        <v>260</v>
      </c>
      <c r="B457" s="25" t="s">
        <v>363</v>
      </c>
      <c r="C457" s="33">
        <v>200</v>
      </c>
      <c r="D457" s="209">
        <v>5</v>
      </c>
      <c r="E457" s="209"/>
      <c r="F457" s="209">
        <f t="shared" si="9"/>
        <v>5</v>
      </c>
      <c r="G457" s="97"/>
    </row>
    <row r="458" spans="1:7" s="31" customFormat="1" ht="93.75">
      <c r="A458" s="64" t="s">
        <v>669</v>
      </c>
      <c r="B458" s="25" t="s">
        <v>365</v>
      </c>
      <c r="C458" s="33"/>
      <c r="D458" s="209">
        <f>D460+D461+D459</f>
        <v>66.89999999999999</v>
      </c>
      <c r="E458" s="209">
        <f>E460+E461+E459</f>
        <v>-0.5920000000000005</v>
      </c>
      <c r="F458" s="209">
        <f t="shared" si="9"/>
        <v>66.30799999999999</v>
      </c>
      <c r="G458" s="97"/>
    </row>
    <row r="459" spans="1:7" s="31" customFormat="1" ht="56.25">
      <c r="A459" s="64" t="s">
        <v>256</v>
      </c>
      <c r="B459" s="25" t="s">
        <v>365</v>
      </c>
      <c r="C459" s="33">
        <v>100</v>
      </c>
      <c r="D459" s="209">
        <v>0</v>
      </c>
      <c r="E459" s="209">
        <v>4.582</v>
      </c>
      <c r="F459" s="209">
        <f>D459+E459</f>
        <v>4.582</v>
      </c>
      <c r="G459" s="97"/>
    </row>
    <row r="460" spans="1:7" s="31" customFormat="1" ht="18.75">
      <c r="A460" s="64" t="s">
        <v>260</v>
      </c>
      <c r="B460" s="25" t="s">
        <v>365</v>
      </c>
      <c r="C460" s="33">
        <v>200</v>
      </c>
      <c r="D460" s="209">
        <v>6.082</v>
      </c>
      <c r="E460" s="218">
        <f>-0.054-4.582</f>
        <v>-4.636</v>
      </c>
      <c r="F460" s="209">
        <f t="shared" si="9"/>
        <v>1.4459999999999997</v>
      </c>
      <c r="G460" s="97"/>
    </row>
    <row r="461" spans="1:7" s="31" customFormat="1" ht="18.75">
      <c r="A461" s="64" t="s">
        <v>606</v>
      </c>
      <c r="B461" s="25" t="s">
        <v>365</v>
      </c>
      <c r="C461" s="33">
        <v>500</v>
      </c>
      <c r="D461" s="209">
        <v>60.818</v>
      </c>
      <c r="E461" s="218">
        <v>-0.538</v>
      </c>
      <c r="F461" s="209">
        <f t="shared" si="9"/>
        <v>60.28</v>
      </c>
      <c r="G461" s="97"/>
    </row>
    <row r="462" spans="1:7" s="31" customFormat="1" ht="131.25">
      <c r="A462" s="64" t="s">
        <v>366</v>
      </c>
      <c r="B462" s="25" t="s">
        <v>367</v>
      </c>
      <c r="C462" s="33"/>
      <c r="D462" s="209">
        <f>D463</f>
        <v>5</v>
      </c>
      <c r="E462" s="209">
        <f>E463</f>
        <v>0</v>
      </c>
      <c r="F462" s="209">
        <f t="shared" si="9"/>
        <v>5</v>
      </c>
      <c r="G462" s="97"/>
    </row>
    <row r="463" spans="1:7" s="31" customFormat="1" ht="18.75">
      <c r="A463" s="64" t="s">
        <v>260</v>
      </c>
      <c r="B463" s="25" t="s">
        <v>367</v>
      </c>
      <c r="C463" s="33">
        <v>200</v>
      </c>
      <c r="D463" s="209">
        <v>5</v>
      </c>
      <c r="E463" s="209"/>
      <c r="F463" s="209">
        <f t="shared" si="9"/>
        <v>5</v>
      </c>
      <c r="G463" s="97"/>
    </row>
    <row r="464" spans="1:7" s="31" customFormat="1" ht="37.5">
      <c r="A464" s="64" t="s">
        <v>258</v>
      </c>
      <c r="B464" s="19" t="s">
        <v>259</v>
      </c>
      <c r="C464" s="19"/>
      <c r="D464" s="210">
        <f>D465+D466</f>
        <v>406.502</v>
      </c>
      <c r="E464" s="210">
        <f>E465+E466</f>
        <v>0</v>
      </c>
      <c r="F464" s="210">
        <f>F465+F466</f>
        <v>406.502</v>
      </c>
      <c r="G464" s="62"/>
    </row>
    <row r="465" spans="1:7" s="31" customFormat="1" ht="56.25">
      <c r="A465" s="64" t="s">
        <v>256</v>
      </c>
      <c r="B465" s="19" t="s">
        <v>259</v>
      </c>
      <c r="C465" s="19" t="s">
        <v>257</v>
      </c>
      <c r="D465" s="210">
        <v>375.502</v>
      </c>
      <c r="E465" s="210"/>
      <c r="F465" s="209">
        <f aca="true" t="shared" si="11" ref="F465:F470">D465+E465</f>
        <v>375.502</v>
      </c>
      <c r="G465" s="62"/>
    </row>
    <row r="466" spans="1:7" s="31" customFormat="1" ht="18.75">
      <c r="A466" s="64" t="s">
        <v>260</v>
      </c>
      <c r="B466" s="19" t="s">
        <v>259</v>
      </c>
      <c r="C466" s="19" t="s">
        <v>261</v>
      </c>
      <c r="D466" s="210">
        <v>31</v>
      </c>
      <c r="E466" s="210"/>
      <c r="F466" s="209">
        <f t="shared" si="11"/>
        <v>31</v>
      </c>
      <c r="G466" s="62"/>
    </row>
    <row r="467" spans="1:7" s="31" customFormat="1" ht="37.5">
      <c r="A467" s="64" t="s">
        <v>368</v>
      </c>
      <c r="B467" s="19" t="s">
        <v>369</v>
      </c>
      <c r="C467" s="19"/>
      <c r="D467" s="210">
        <f>D468</f>
        <v>1500</v>
      </c>
      <c r="E467" s="210">
        <f>E468</f>
        <v>0</v>
      </c>
      <c r="F467" s="209">
        <f t="shared" si="11"/>
        <v>1500</v>
      </c>
      <c r="G467" s="62"/>
    </row>
    <row r="468" spans="1:7" s="31" customFormat="1" ht="18.75">
      <c r="A468" s="64" t="s">
        <v>270</v>
      </c>
      <c r="B468" s="19" t="s">
        <v>369</v>
      </c>
      <c r="C468" s="19" t="s">
        <v>271</v>
      </c>
      <c r="D468" s="210">
        <v>1500</v>
      </c>
      <c r="E468" s="210"/>
      <c r="F468" s="209">
        <f t="shared" si="11"/>
        <v>1500</v>
      </c>
      <c r="G468" s="62"/>
    </row>
    <row r="469" spans="1:7" s="31" customFormat="1" ht="18.75">
      <c r="A469" s="64" t="s">
        <v>370</v>
      </c>
      <c r="B469" s="19" t="s">
        <v>371</v>
      </c>
      <c r="C469" s="19"/>
      <c r="D469" s="210">
        <f>SUM(D470:D474)</f>
        <v>4935.563</v>
      </c>
      <c r="E469" s="210">
        <f>SUM(E470:E474)</f>
        <v>30</v>
      </c>
      <c r="F469" s="209">
        <f t="shared" si="11"/>
        <v>4965.563</v>
      </c>
      <c r="G469" s="97"/>
    </row>
    <row r="470" spans="1:7" s="31" customFormat="1" ht="56.25">
      <c r="A470" s="64" t="s">
        <v>256</v>
      </c>
      <c r="B470" s="19" t="s">
        <v>371</v>
      </c>
      <c r="C470" s="19" t="s">
        <v>257</v>
      </c>
      <c r="D470" s="210"/>
      <c r="E470" s="210"/>
      <c r="F470" s="209">
        <f t="shared" si="11"/>
        <v>0</v>
      </c>
      <c r="G470" s="97"/>
    </row>
    <row r="471" spans="1:7" s="31" customFormat="1" ht="18.75">
      <c r="A471" s="64" t="s">
        <v>260</v>
      </c>
      <c r="B471" s="19" t="s">
        <v>371</v>
      </c>
      <c r="C471" s="19" t="s">
        <v>261</v>
      </c>
      <c r="D471" s="210">
        <v>1208</v>
      </c>
      <c r="E471" s="210"/>
      <c r="F471" s="209">
        <f t="shared" si="9"/>
        <v>1208</v>
      </c>
      <c r="G471" s="97"/>
    </row>
    <row r="472" spans="1:7" s="31" customFormat="1" ht="18.75">
      <c r="A472" s="64" t="s">
        <v>307</v>
      </c>
      <c r="B472" s="19" t="s">
        <v>371</v>
      </c>
      <c r="C472" s="19" t="s">
        <v>308</v>
      </c>
      <c r="D472" s="210">
        <v>3657.563</v>
      </c>
      <c r="E472" s="210"/>
      <c r="F472" s="209">
        <f t="shared" si="9"/>
        <v>3657.563</v>
      </c>
      <c r="G472" s="97"/>
    </row>
    <row r="473" spans="1:7" s="31" customFormat="1" ht="37.5">
      <c r="A473" s="64" t="s">
        <v>372</v>
      </c>
      <c r="B473" s="19" t="s">
        <v>371</v>
      </c>
      <c r="C473" s="19" t="s">
        <v>373</v>
      </c>
      <c r="D473" s="210"/>
      <c r="E473" s="210"/>
      <c r="F473" s="209">
        <f>D473+E473</f>
        <v>0</v>
      </c>
      <c r="G473" s="97"/>
    </row>
    <row r="474" spans="1:7" s="31" customFormat="1" ht="18.75">
      <c r="A474" s="64" t="s">
        <v>270</v>
      </c>
      <c r="B474" s="19" t="s">
        <v>374</v>
      </c>
      <c r="C474" s="19" t="s">
        <v>271</v>
      </c>
      <c r="D474" s="210">
        <v>70</v>
      </c>
      <c r="E474" s="438">
        <v>30</v>
      </c>
      <c r="F474" s="209">
        <f t="shared" si="9"/>
        <v>100</v>
      </c>
      <c r="G474" s="97"/>
    </row>
    <row r="475" spans="1:7" ht="15.75">
      <c r="A475" s="66"/>
      <c r="B475" s="67"/>
      <c r="C475" s="67"/>
      <c r="D475" s="67"/>
      <c r="E475" s="236"/>
      <c r="F475" s="236"/>
      <c r="G475" s="65"/>
    </row>
    <row r="476" spans="1:7" ht="15.75">
      <c r="A476" s="66"/>
      <c r="B476" s="67"/>
      <c r="C476" s="67"/>
      <c r="D476" s="67"/>
      <c r="E476" s="236"/>
      <c r="F476" s="236"/>
      <c r="G476" s="65"/>
    </row>
    <row r="477" spans="1:6" ht="15.75">
      <c r="A477" s="66"/>
      <c r="B477" s="67"/>
      <c r="C477" s="67"/>
      <c r="D477" s="67"/>
      <c r="E477" s="67"/>
      <c r="F477" s="67"/>
    </row>
    <row r="478" spans="1:6" ht="15.75">
      <c r="A478" s="66"/>
      <c r="B478" s="67"/>
      <c r="C478" s="67"/>
      <c r="D478" s="67"/>
      <c r="E478" s="67"/>
      <c r="F478" s="67"/>
    </row>
    <row r="479" spans="1:6" ht="15.75">
      <c r="A479" s="66"/>
      <c r="B479" s="67"/>
      <c r="C479" s="67"/>
      <c r="D479" s="67"/>
      <c r="E479" s="67"/>
      <c r="F479" s="67"/>
    </row>
    <row r="480" ht="15.75">
      <c r="A480" s="66"/>
    </row>
    <row r="486" spans="2:6" ht="15.75">
      <c r="B486" s="67"/>
      <c r="C486" s="67"/>
      <c r="D486" s="67"/>
      <c r="E486" s="67"/>
      <c r="F486" s="68"/>
    </row>
    <row r="487" spans="1:6" ht="15.75">
      <c r="A487" s="66"/>
      <c r="B487" s="67"/>
      <c r="C487" s="67"/>
      <c r="D487" s="67"/>
      <c r="E487" s="67"/>
      <c r="F487" s="68"/>
    </row>
    <row r="488" spans="1:6" ht="15.75">
      <c r="A488" s="66"/>
      <c r="B488" s="67"/>
      <c r="C488" s="67"/>
      <c r="D488" s="67"/>
      <c r="E488" s="67"/>
      <c r="F488" s="68"/>
    </row>
    <row r="489" spans="1:6" ht="15.75">
      <c r="A489" s="66"/>
      <c r="B489" s="67"/>
      <c r="C489" s="67"/>
      <c r="D489" s="67"/>
      <c r="E489" s="67"/>
      <c r="F489" s="68"/>
    </row>
    <row r="490" spans="1:6" ht="15.75">
      <c r="A490" s="66"/>
      <c r="B490" s="67"/>
      <c r="C490" s="67"/>
      <c r="D490" s="67"/>
      <c r="E490" s="67"/>
      <c r="F490" s="68"/>
    </row>
    <row r="491" spans="1:6" ht="15.75">
      <c r="A491" s="66"/>
      <c r="B491" s="67"/>
      <c r="C491" s="67"/>
      <c r="D491" s="67"/>
      <c r="E491" s="67"/>
      <c r="F491" s="68"/>
    </row>
    <row r="492" spans="1:6" ht="15.75">
      <c r="A492" s="66"/>
      <c r="B492" s="67"/>
      <c r="C492" s="67"/>
      <c r="D492" s="67"/>
      <c r="E492" s="67"/>
      <c r="F492" s="68"/>
    </row>
    <row r="493" spans="1:6" ht="15.75">
      <c r="A493" s="66"/>
      <c r="B493" s="67"/>
      <c r="C493" s="67"/>
      <c r="D493" s="67"/>
      <c r="E493" s="67"/>
      <c r="F493" s="68"/>
    </row>
    <row r="494" spans="1:6" ht="15.75">
      <c r="A494" s="66"/>
      <c r="B494" s="67"/>
      <c r="C494" s="67"/>
      <c r="D494" s="67"/>
      <c r="E494" s="67"/>
      <c r="F494" s="68"/>
    </row>
    <row r="495" spans="1:6" ht="15.75">
      <c r="A495" s="66"/>
      <c r="B495" s="67"/>
      <c r="C495" s="67"/>
      <c r="D495" s="67"/>
      <c r="E495" s="67"/>
      <c r="F495" s="68"/>
    </row>
    <row r="496" spans="1:6" ht="15.75">
      <c r="A496" s="66"/>
      <c r="B496" s="67"/>
      <c r="C496" s="67"/>
      <c r="D496" s="67"/>
      <c r="E496" s="67"/>
      <c r="F496" s="68"/>
    </row>
    <row r="497" spans="1:6" ht="15.75">
      <c r="A497" s="66"/>
      <c r="B497" s="67"/>
      <c r="C497" s="67"/>
      <c r="D497" s="67"/>
      <c r="E497" s="67"/>
      <c r="F497" s="68"/>
    </row>
    <row r="498" spans="1:6" ht="15.75">
      <c r="A498" s="66"/>
      <c r="B498" s="67"/>
      <c r="C498" s="67"/>
      <c r="D498" s="67"/>
      <c r="E498" s="67"/>
      <c r="F498" s="68"/>
    </row>
    <row r="499" spans="1:6" ht="15.75">
      <c r="A499" s="66"/>
      <c r="B499" s="67"/>
      <c r="C499" s="67"/>
      <c r="D499" s="67"/>
      <c r="E499" s="67"/>
      <c r="F499" s="68"/>
    </row>
    <row r="500" spans="1:6" ht="15.75">
      <c r="A500" s="66"/>
      <c r="B500" s="67"/>
      <c r="C500" s="67"/>
      <c r="D500" s="67"/>
      <c r="E500" s="67"/>
      <c r="F500" s="68"/>
    </row>
    <row r="501" spans="1:6" ht="15.75">
      <c r="A501" s="66"/>
      <c r="B501" s="67"/>
      <c r="C501" s="67"/>
      <c r="D501" s="67"/>
      <c r="E501" s="67"/>
      <c r="F501" s="68"/>
    </row>
    <row r="502" spans="1:6" ht="15.75">
      <c r="A502" s="66"/>
      <c r="B502" s="67"/>
      <c r="C502" s="67"/>
      <c r="D502" s="67"/>
      <c r="E502" s="67"/>
      <c r="F502" s="68"/>
    </row>
    <row r="503" spans="1:6" ht="15.75">
      <c r="A503" s="66"/>
      <c r="B503" s="67"/>
      <c r="C503" s="67"/>
      <c r="D503" s="67"/>
      <c r="E503" s="67"/>
      <c r="F503" s="68"/>
    </row>
    <row r="504" spans="1:6" ht="15.75">
      <c r="A504" s="66"/>
      <c r="B504" s="67"/>
      <c r="C504" s="67"/>
      <c r="D504" s="67"/>
      <c r="E504" s="67"/>
      <c r="F504" s="68"/>
    </row>
    <row r="505" spans="1:6" ht="15.75">
      <c r="A505" s="66"/>
      <c r="B505" s="67"/>
      <c r="C505" s="67"/>
      <c r="D505" s="67"/>
      <c r="E505" s="67"/>
      <c r="F505" s="68"/>
    </row>
    <row r="506" spans="1:6" ht="15.75">
      <c r="A506" s="66"/>
      <c r="B506" s="67"/>
      <c r="C506" s="67"/>
      <c r="D506" s="67"/>
      <c r="E506" s="67"/>
      <c r="F506" s="68"/>
    </row>
    <row r="507" spans="1:6" ht="15.75">
      <c r="A507" s="66"/>
      <c r="B507" s="67"/>
      <c r="C507" s="67"/>
      <c r="D507" s="67"/>
      <c r="E507" s="67"/>
      <c r="F507" s="68"/>
    </row>
    <row r="508" spans="1:6" ht="15.75">
      <c r="A508" s="66"/>
      <c r="B508" s="67"/>
      <c r="C508" s="67"/>
      <c r="D508" s="67"/>
      <c r="E508" s="67"/>
      <c r="F508" s="68"/>
    </row>
    <row r="509" spans="1:6" ht="15.75">
      <c r="A509" s="66"/>
      <c r="B509" s="67"/>
      <c r="C509" s="67"/>
      <c r="D509" s="67"/>
      <c r="E509" s="67"/>
      <c r="F509" s="68"/>
    </row>
    <row r="510" spans="1:6" ht="15.75">
      <c r="A510" s="66"/>
      <c r="B510" s="67"/>
      <c r="C510" s="67"/>
      <c r="D510" s="67"/>
      <c r="E510" s="67"/>
      <c r="F510" s="68"/>
    </row>
    <row r="511" spans="1:6" ht="15.75">
      <c r="A511" s="66"/>
      <c r="B511" s="67"/>
      <c r="C511" s="67"/>
      <c r="D511" s="67"/>
      <c r="E511" s="67"/>
      <c r="F511" s="68"/>
    </row>
    <row r="512" spans="1:6" ht="15.75">
      <c r="A512" s="66"/>
      <c r="B512" s="67"/>
      <c r="C512" s="67"/>
      <c r="D512" s="67"/>
      <c r="E512" s="67"/>
      <c r="F512" s="68"/>
    </row>
    <row r="513" spans="1:6" ht="15.75">
      <c r="A513" s="66"/>
      <c r="B513" s="67"/>
      <c r="C513" s="67"/>
      <c r="D513" s="67"/>
      <c r="E513" s="67"/>
      <c r="F513" s="68"/>
    </row>
    <row r="514" spans="1:6" ht="15.75">
      <c r="A514" s="66"/>
      <c r="B514" s="67"/>
      <c r="C514" s="67"/>
      <c r="D514" s="67"/>
      <c r="E514" s="67"/>
      <c r="F514" s="68"/>
    </row>
    <row r="515" spans="1:6" ht="15.75">
      <c r="A515" s="66"/>
      <c r="B515" s="67"/>
      <c r="C515" s="67"/>
      <c r="D515" s="67"/>
      <c r="E515" s="67"/>
      <c r="F515" s="68"/>
    </row>
    <row r="516" spans="1:6" ht="15.75">
      <c r="A516" s="66"/>
      <c r="B516" s="67"/>
      <c r="C516" s="67"/>
      <c r="D516" s="67"/>
      <c r="E516" s="67"/>
      <c r="F516" s="68"/>
    </row>
    <row r="517" spans="1:6" ht="15.75">
      <c r="A517" s="69"/>
      <c r="B517" s="67"/>
      <c r="C517" s="67"/>
      <c r="D517" s="67"/>
      <c r="E517" s="67"/>
      <c r="F517" s="68"/>
    </row>
    <row r="518" spans="1:6" ht="15.75">
      <c r="A518" s="66"/>
      <c r="B518" s="67"/>
      <c r="C518" s="67"/>
      <c r="D518" s="67"/>
      <c r="E518" s="67"/>
      <c r="F518" s="68"/>
    </row>
    <row r="519" spans="1:6" ht="15.75">
      <c r="A519" s="69"/>
      <c r="B519" s="67"/>
      <c r="C519" s="67"/>
      <c r="D519" s="67"/>
      <c r="E519" s="67"/>
      <c r="F519" s="68"/>
    </row>
    <row r="520" spans="1:6" ht="15.75">
      <c r="A520" s="66"/>
      <c r="B520" s="67"/>
      <c r="C520" s="67"/>
      <c r="D520" s="67"/>
      <c r="E520" s="67"/>
      <c r="F520" s="68"/>
    </row>
    <row r="521" spans="1:6" ht="15.75">
      <c r="A521" s="66"/>
      <c r="B521" s="67"/>
      <c r="C521" s="67"/>
      <c r="D521" s="67"/>
      <c r="E521" s="67"/>
      <c r="F521" s="68"/>
    </row>
    <row r="522" spans="1:6" ht="15.75">
      <c r="A522" s="66"/>
      <c r="B522" s="67"/>
      <c r="C522" s="67"/>
      <c r="D522" s="67"/>
      <c r="E522" s="67"/>
      <c r="F522" s="68"/>
    </row>
    <row r="523" spans="1:6" ht="15.75">
      <c r="A523" s="66"/>
      <c r="B523" s="67"/>
      <c r="C523" s="67"/>
      <c r="D523" s="67"/>
      <c r="E523" s="67"/>
      <c r="F523" s="68"/>
    </row>
    <row r="524" spans="1:6" ht="15.75">
      <c r="A524" s="66"/>
      <c r="B524" s="67"/>
      <c r="C524" s="67"/>
      <c r="D524" s="67"/>
      <c r="E524" s="67"/>
      <c r="F524" s="68"/>
    </row>
    <row r="525" spans="1:6" ht="15.75">
      <c r="A525" s="66"/>
      <c r="B525" s="67"/>
      <c r="C525" s="67"/>
      <c r="D525" s="67"/>
      <c r="E525" s="67"/>
      <c r="F525" s="68"/>
    </row>
    <row r="526" spans="1:6" ht="15.75">
      <c r="A526" s="66"/>
      <c r="B526" s="67"/>
      <c r="C526" s="67"/>
      <c r="D526" s="67"/>
      <c r="E526" s="67"/>
      <c r="F526" s="68"/>
    </row>
    <row r="527" spans="1:6" ht="15.75">
      <c r="A527" s="66"/>
      <c r="B527" s="67"/>
      <c r="C527" s="67"/>
      <c r="D527" s="67"/>
      <c r="E527" s="67"/>
      <c r="F527" s="68"/>
    </row>
    <row r="528" spans="1:6" ht="15.75">
      <c r="A528" s="66"/>
      <c r="B528" s="67"/>
      <c r="C528" s="67"/>
      <c r="D528" s="67"/>
      <c r="E528" s="67"/>
      <c r="F528" s="68"/>
    </row>
    <row r="529" spans="1:6" ht="15.75">
      <c r="A529" s="66"/>
      <c r="B529" s="67"/>
      <c r="C529" s="67"/>
      <c r="D529" s="67"/>
      <c r="E529" s="67"/>
      <c r="F529" s="68"/>
    </row>
    <row r="530" spans="1:6" ht="15.75">
      <c r="A530" s="66"/>
      <c r="B530" s="67"/>
      <c r="C530" s="67"/>
      <c r="D530" s="67"/>
      <c r="E530" s="67"/>
      <c r="F530" s="68"/>
    </row>
    <row r="531" spans="1:6" ht="15.75">
      <c r="A531" s="66"/>
      <c r="B531" s="67"/>
      <c r="C531" s="67"/>
      <c r="D531" s="67"/>
      <c r="E531" s="67"/>
      <c r="F531" s="68"/>
    </row>
    <row r="532" spans="1:6" ht="15.75">
      <c r="A532" s="66"/>
      <c r="B532" s="67"/>
      <c r="C532" s="67"/>
      <c r="D532" s="67"/>
      <c r="E532" s="67"/>
      <c r="F532" s="68"/>
    </row>
    <row r="533" spans="1:6" ht="15.75">
      <c r="A533" s="66"/>
      <c r="B533" s="67"/>
      <c r="C533" s="67"/>
      <c r="D533" s="67"/>
      <c r="E533" s="67"/>
      <c r="F533" s="68"/>
    </row>
    <row r="534" spans="1:6" ht="15.75">
      <c r="A534" s="69"/>
      <c r="B534" s="67"/>
      <c r="C534" s="67"/>
      <c r="D534" s="67"/>
      <c r="E534" s="67"/>
      <c r="F534" s="68"/>
    </row>
    <row r="535" spans="1:6" ht="15.75">
      <c r="A535" s="66"/>
      <c r="B535" s="67"/>
      <c r="C535" s="67"/>
      <c r="D535" s="67"/>
      <c r="E535" s="67"/>
      <c r="F535" s="68"/>
    </row>
    <row r="536" spans="1:6" ht="15.75">
      <c r="A536" s="66"/>
      <c r="B536" s="67"/>
      <c r="C536" s="67"/>
      <c r="D536" s="67"/>
      <c r="E536" s="67"/>
      <c r="F536" s="68"/>
    </row>
    <row r="537" spans="1:6" ht="15.75">
      <c r="A537" s="66"/>
      <c r="B537" s="67"/>
      <c r="C537" s="67"/>
      <c r="D537" s="67"/>
      <c r="E537" s="67"/>
      <c r="F537" s="68"/>
    </row>
    <row r="538" spans="1:6" ht="15.75">
      <c r="A538" s="66"/>
      <c r="B538" s="67"/>
      <c r="C538" s="67"/>
      <c r="D538" s="67"/>
      <c r="E538" s="67"/>
      <c r="F538" s="68"/>
    </row>
    <row r="539" spans="1:6" ht="15.75">
      <c r="A539" s="66"/>
      <c r="B539" s="67"/>
      <c r="C539" s="67"/>
      <c r="D539" s="67"/>
      <c r="E539" s="67"/>
      <c r="F539" s="68"/>
    </row>
    <row r="540" spans="1:6" ht="15.75">
      <c r="A540" s="66"/>
      <c r="B540" s="67"/>
      <c r="C540" s="67"/>
      <c r="D540" s="67"/>
      <c r="E540" s="67"/>
      <c r="F540" s="68"/>
    </row>
    <row r="541" spans="1:6" ht="15.75">
      <c r="A541" s="66"/>
      <c r="B541" s="67"/>
      <c r="C541" s="67"/>
      <c r="D541" s="67"/>
      <c r="E541" s="67"/>
      <c r="F541" s="68"/>
    </row>
    <row r="542" spans="1:6" ht="15.75">
      <c r="A542" s="66"/>
      <c r="B542" s="67"/>
      <c r="C542" s="67"/>
      <c r="D542" s="67"/>
      <c r="E542" s="67"/>
      <c r="F542" s="68"/>
    </row>
    <row r="543" spans="1:6" ht="15.75">
      <c r="A543" s="66"/>
      <c r="B543" s="67"/>
      <c r="C543" s="67"/>
      <c r="D543" s="67"/>
      <c r="E543" s="67"/>
      <c r="F543" s="68"/>
    </row>
    <row r="544" spans="1:6" ht="15.75">
      <c r="A544" s="66"/>
      <c r="B544" s="70"/>
      <c r="C544" s="70"/>
      <c r="D544" s="70"/>
      <c r="E544" s="70"/>
      <c r="F544" s="70"/>
    </row>
    <row r="545" ht="15">
      <c r="A545" s="70"/>
    </row>
  </sheetData>
  <sheetProtection password="EEDF" sheet="1"/>
  <mergeCells count="15">
    <mergeCell ref="A11:A12"/>
    <mergeCell ref="B11:B12"/>
    <mergeCell ref="C11:C12"/>
    <mergeCell ref="E11:E12"/>
    <mergeCell ref="F11:F12"/>
    <mergeCell ref="G56:I56"/>
    <mergeCell ref="A8:F8"/>
    <mergeCell ref="A9:F9"/>
    <mergeCell ref="A10:F10"/>
    <mergeCell ref="B1:F1"/>
    <mergeCell ref="A2:F2"/>
    <mergeCell ref="A3:F3"/>
    <mergeCell ref="A4:F4"/>
    <mergeCell ref="B6:F6"/>
    <mergeCell ref="A7:F7"/>
  </mergeCells>
  <printOptions/>
  <pageMargins left="0.984251968503937" right="0.1968503937007874" top="0.1968503937007874" bottom="0.1968503937007874" header="0.31496062992125984" footer="0.31496062992125984"/>
  <pageSetup fitToHeight="160" fitToWidth="1" horizontalDpi="600" verticalDpi="600" orientation="portrait" paperSize="9" scale="4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2"/>
  <sheetViews>
    <sheetView zoomScalePageLayoutView="0" workbookViewId="0" topLeftCell="A70">
      <selection activeCell="M18" sqref="M18"/>
    </sheetView>
  </sheetViews>
  <sheetFormatPr defaultColWidth="9.00390625" defaultRowHeight="12.75"/>
  <cols>
    <col min="1" max="1" width="68.125" style="3" customWidth="1"/>
    <col min="2" max="2" width="13.125" style="3" customWidth="1"/>
    <col min="3" max="3" width="6.375" style="3" customWidth="1"/>
    <col min="4" max="5" width="14.25390625" style="3" hidden="1" customWidth="1"/>
    <col min="6" max="6" width="16.00390625" style="3" customWidth="1"/>
    <col min="7" max="7" width="17.625" style="3" hidden="1" customWidth="1"/>
    <col min="8" max="8" width="20.00390625" style="3" hidden="1" customWidth="1"/>
    <col min="9" max="9" width="16.125" style="3" customWidth="1"/>
    <col min="10" max="16384" width="9.125" style="3" customWidth="1"/>
  </cols>
  <sheetData>
    <row r="1" spans="2:9" ht="18.75" customHeight="1">
      <c r="B1" s="563" t="s">
        <v>875</v>
      </c>
      <c r="C1" s="563"/>
      <c r="D1" s="563"/>
      <c r="E1" s="563"/>
      <c r="F1" s="563"/>
      <c r="G1" s="563"/>
      <c r="H1" s="563"/>
      <c r="I1" s="563"/>
    </row>
    <row r="2" spans="2:9" ht="18.75" customHeight="1">
      <c r="B2" s="563" t="s">
        <v>174</v>
      </c>
      <c r="C2" s="563"/>
      <c r="D2" s="563"/>
      <c r="E2" s="563"/>
      <c r="F2" s="563"/>
      <c r="G2" s="563"/>
      <c r="H2" s="563"/>
      <c r="I2" s="563"/>
    </row>
    <row r="3" spans="2:9" ht="18.75" customHeight="1">
      <c r="B3" s="563" t="s">
        <v>670</v>
      </c>
      <c r="C3" s="563"/>
      <c r="D3" s="563"/>
      <c r="E3" s="563"/>
      <c r="F3" s="563"/>
      <c r="G3" s="563"/>
      <c r="H3" s="563"/>
      <c r="I3" s="563"/>
    </row>
    <row r="4" spans="2:9" ht="18.75" customHeight="1">
      <c r="B4" s="563" t="s">
        <v>1142</v>
      </c>
      <c r="C4" s="563"/>
      <c r="D4" s="563"/>
      <c r="E4" s="563"/>
      <c r="F4" s="563"/>
      <c r="G4" s="563"/>
      <c r="H4" s="563"/>
      <c r="I4" s="563"/>
    </row>
    <row r="6" spans="1:9" ht="18.75">
      <c r="A6" s="60"/>
      <c r="B6" s="251"/>
      <c r="C6" s="563" t="s">
        <v>875</v>
      </c>
      <c r="D6" s="563"/>
      <c r="E6" s="563"/>
      <c r="F6" s="563"/>
      <c r="G6" s="563"/>
      <c r="H6" s="563"/>
      <c r="I6" s="563"/>
    </row>
    <row r="7" spans="1:9" ht="18.75">
      <c r="A7" s="251"/>
      <c r="B7" s="563" t="s">
        <v>174</v>
      </c>
      <c r="C7" s="563"/>
      <c r="D7" s="563"/>
      <c r="E7" s="563"/>
      <c r="F7" s="563"/>
      <c r="G7" s="563"/>
      <c r="H7" s="563"/>
      <c r="I7" s="563"/>
    </row>
    <row r="8" spans="1:9" ht="14.25">
      <c r="A8" s="563" t="s">
        <v>670</v>
      </c>
      <c r="B8" s="572"/>
      <c r="C8" s="572"/>
      <c r="D8" s="572"/>
      <c r="E8" s="572"/>
      <c r="F8" s="572"/>
      <c r="G8" s="572"/>
      <c r="H8" s="572"/>
      <c r="I8" s="572"/>
    </row>
    <row r="9" spans="1:9" ht="18.75">
      <c r="A9" s="251"/>
      <c r="B9" s="563" t="s">
        <v>844</v>
      </c>
      <c r="C9" s="563"/>
      <c r="D9" s="563"/>
      <c r="E9" s="563"/>
      <c r="F9" s="563"/>
      <c r="G9" s="563"/>
      <c r="H9" s="563"/>
      <c r="I9" s="563"/>
    </row>
    <row r="10" spans="1:9" ht="18.75">
      <c r="A10" s="251"/>
      <c r="B10" s="244"/>
      <c r="C10" s="244"/>
      <c r="D10" s="244"/>
      <c r="E10" s="244"/>
      <c r="F10" s="244"/>
      <c r="G10" s="244"/>
      <c r="H10" s="244"/>
      <c r="I10" s="244"/>
    </row>
    <row r="11" spans="1:9" ht="12.75">
      <c r="A11" s="573" t="s">
        <v>876</v>
      </c>
      <c r="B11" s="573"/>
      <c r="C11" s="573"/>
      <c r="D11" s="573"/>
      <c r="E11" s="573"/>
      <c r="F11" s="573"/>
      <c r="G11" s="573"/>
      <c r="H11" s="572"/>
      <c r="I11" s="572"/>
    </row>
    <row r="12" spans="1:9" ht="12.75">
      <c r="A12" s="573"/>
      <c r="B12" s="573"/>
      <c r="C12" s="573"/>
      <c r="D12" s="573"/>
      <c r="E12" s="573"/>
      <c r="F12" s="573"/>
      <c r="G12" s="573"/>
      <c r="H12" s="572"/>
      <c r="I12" s="572"/>
    </row>
    <row r="13" spans="1:9" ht="12.75">
      <c r="A13" s="573"/>
      <c r="B13" s="573"/>
      <c r="C13" s="573"/>
      <c r="D13" s="573"/>
      <c r="E13" s="573"/>
      <c r="F13" s="573"/>
      <c r="G13" s="573"/>
      <c r="H13" s="572"/>
      <c r="I13" s="572"/>
    </row>
    <row r="14" spans="1:9" ht="36.75" customHeight="1">
      <c r="A14" s="574"/>
      <c r="B14" s="574"/>
      <c r="C14" s="574"/>
      <c r="D14" s="574"/>
      <c r="E14" s="574"/>
      <c r="F14" s="574"/>
      <c r="G14" s="574"/>
      <c r="H14" s="572"/>
      <c r="I14" s="572"/>
    </row>
    <row r="15" spans="1:9" ht="15.75">
      <c r="A15" s="252" t="s">
        <v>353</v>
      </c>
      <c r="B15" s="252" t="s">
        <v>353</v>
      </c>
      <c r="C15" s="252" t="s">
        <v>353</v>
      </c>
      <c r="D15" s="252"/>
      <c r="E15" s="252"/>
      <c r="F15" s="252"/>
      <c r="G15" s="253"/>
      <c r="I15" s="253"/>
    </row>
    <row r="16" spans="1:9" ht="18.75">
      <c r="A16" s="575" t="s">
        <v>243</v>
      </c>
      <c r="B16" s="576" t="s">
        <v>245</v>
      </c>
      <c r="C16" s="576" t="s">
        <v>246</v>
      </c>
      <c r="D16" s="575" t="s">
        <v>877</v>
      </c>
      <c r="E16" s="575"/>
      <c r="F16" s="575"/>
      <c r="G16" s="575"/>
      <c r="H16" s="575"/>
      <c r="I16" s="575"/>
    </row>
    <row r="17" spans="1:9" ht="18.75">
      <c r="A17" s="575"/>
      <c r="B17" s="577" t="s">
        <v>698</v>
      </c>
      <c r="C17" s="577" t="s">
        <v>699</v>
      </c>
      <c r="D17" s="254" t="s">
        <v>878</v>
      </c>
      <c r="E17" s="254" t="s">
        <v>879</v>
      </c>
      <c r="F17" s="254" t="s">
        <v>880</v>
      </c>
      <c r="G17" s="254" t="s">
        <v>880</v>
      </c>
      <c r="H17" s="255" t="s">
        <v>881</v>
      </c>
      <c r="I17" s="254" t="s">
        <v>882</v>
      </c>
    </row>
    <row r="18" spans="1:9" ht="18.75">
      <c r="A18" s="256" t="s">
        <v>48</v>
      </c>
      <c r="B18" s="256" t="s">
        <v>75</v>
      </c>
      <c r="C18" s="256" t="s">
        <v>247</v>
      </c>
      <c r="D18" s="257">
        <v>4</v>
      </c>
      <c r="E18" s="257"/>
      <c r="F18" s="257">
        <v>4</v>
      </c>
      <c r="G18" s="257">
        <v>5</v>
      </c>
      <c r="H18" s="163"/>
      <c r="I18" s="257">
        <v>5</v>
      </c>
    </row>
    <row r="19" spans="1:9" ht="18.75">
      <c r="A19" s="258" t="s">
        <v>700</v>
      </c>
      <c r="B19" s="259" t="s">
        <v>353</v>
      </c>
      <c r="C19" s="259" t="s">
        <v>353</v>
      </c>
      <c r="D19" s="260" t="e">
        <f>D20+D47+D62+D106+D195+D249+D263+D295+D321+D334+D385</f>
        <v>#REF!</v>
      </c>
      <c r="E19" s="260" t="e">
        <f>E20+E47+E62+E106+E195+E249+E263+E295+E321+E334</f>
        <v>#REF!</v>
      </c>
      <c r="F19" s="261">
        <f>F20+F47+F62+F106+F195+F249+F263+F295+F321+F334</f>
        <v>650150.128</v>
      </c>
      <c r="G19" s="261" t="e">
        <f>G20+G47+G62+G106+G195+G249+G263+G295+G321+G334+G385</f>
        <v>#REF!</v>
      </c>
      <c r="H19" s="261" t="e">
        <f>H20+H47+H62+H106+H195+H249+H263+H295+H321+H334</f>
        <v>#REF!</v>
      </c>
      <c r="I19" s="261">
        <f>I20+I47+I62+I106+I195+I249+I263+I295+I321+I334</f>
        <v>626056.218</v>
      </c>
    </row>
    <row r="20" spans="1:9" ht="37.5">
      <c r="A20" s="18" t="s">
        <v>264</v>
      </c>
      <c r="B20" s="163" t="s">
        <v>265</v>
      </c>
      <c r="C20" s="162"/>
      <c r="D20" s="262">
        <f>D21+D28+D45</f>
        <v>4382</v>
      </c>
      <c r="E20" s="262"/>
      <c r="F20" s="231">
        <f>F21+F28+F33+F38</f>
        <v>6219.6</v>
      </c>
      <c r="G20" s="231">
        <f>G21+G28+G45</f>
        <v>450</v>
      </c>
      <c r="H20" s="217"/>
      <c r="I20" s="231">
        <f>I21+I28+I33+I38</f>
        <v>6219.6</v>
      </c>
    </row>
    <row r="21" spans="1:9" ht="39">
      <c r="A21" s="24" t="s">
        <v>266</v>
      </c>
      <c r="B21" s="163" t="s">
        <v>267</v>
      </c>
      <c r="C21" s="162"/>
      <c r="D21" s="263">
        <f>D22+D24+D26</f>
        <v>2950</v>
      </c>
      <c r="E21" s="263"/>
      <c r="F21" s="216">
        <f>F22+F24+F26</f>
        <v>2700</v>
      </c>
      <c r="G21" s="216">
        <f>G22+G24+G26</f>
        <v>450</v>
      </c>
      <c r="H21" s="209"/>
      <c r="I21" s="216">
        <f>I22+I24+I26</f>
        <v>2700</v>
      </c>
    </row>
    <row r="22" spans="1:9" ht="75">
      <c r="A22" s="22" t="s">
        <v>268</v>
      </c>
      <c r="B22" s="163" t="s">
        <v>269</v>
      </c>
      <c r="C22" s="162"/>
      <c r="D22" s="263">
        <f>D23</f>
        <v>2100</v>
      </c>
      <c r="E22" s="263"/>
      <c r="F22" s="216">
        <f>F23</f>
        <v>2100</v>
      </c>
      <c r="G22" s="216">
        <f>G23</f>
        <v>0</v>
      </c>
      <c r="H22" s="217"/>
      <c r="I22" s="216">
        <f>I23</f>
        <v>2100</v>
      </c>
    </row>
    <row r="23" spans="1:9" ht="18.75">
      <c r="A23" s="264" t="s">
        <v>270</v>
      </c>
      <c r="B23" s="21" t="s">
        <v>269</v>
      </c>
      <c r="C23" s="21" t="s">
        <v>271</v>
      </c>
      <c r="D23" s="265">
        <v>2100</v>
      </c>
      <c r="E23" s="265"/>
      <c r="F23" s="210">
        <f>'[1]расх 2016-2017 годы'!G25</f>
        <v>2100</v>
      </c>
      <c r="G23" s="210"/>
      <c r="H23" s="266"/>
      <c r="I23" s="210">
        <f>'[1]расх 2016-2017 годы'!J25</f>
        <v>2100</v>
      </c>
    </row>
    <row r="24" spans="1:9" ht="75">
      <c r="A24" s="264" t="s">
        <v>272</v>
      </c>
      <c r="B24" s="163" t="s">
        <v>273</v>
      </c>
      <c r="C24" s="163"/>
      <c r="D24" s="263">
        <f>D25</f>
        <v>400</v>
      </c>
      <c r="E24" s="263"/>
      <c r="F24" s="216">
        <f>F25</f>
        <v>200</v>
      </c>
      <c r="G24" s="216">
        <f>G25</f>
        <v>0</v>
      </c>
      <c r="H24" s="266"/>
      <c r="I24" s="216">
        <f>I25</f>
        <v>200</v>
      </c>
    </row>
    <row r="25" spans="1:9" ht="18.75">
      <c r="A25" s="264" t="s">
        <v>270</v>
      </c>
      <c r="B25" s="21" t="s">
        <v>273</v>
      </c>
      <c r="C25" s="21" t="s">
        <v>271</v>
      </c>
      <c r="D25" s="265">
        <v>400</v>
      </c>
      <c r="E25" s="265"/>
      <c r="F25" s="210">
        <f>'[1]расх 2016-2017 годы'!G27</f>
        <v>200</v>
      </c>
      <c r="G25" s="210"/>
      <c r="H25" s="266"/>
      <c r="I25" s="210">
        <f>'[1]расх 2016-2017 годы'!J27</f>
        <v>200</v>
      </c>
    </row>
    <row r="26" spans="1:9" ht="75">
      <c r="A26" s="264" t="s">
        <v>274</v>
      </c>
      <c r="B26" s="163" t="s">
        <v>275</v>
      </c>
      <c r="C26" s="163"/>
      <c r="D26" s="263">
        <v>450</v>
      </c>
      <c r="E26" s="263"/>
      <c r="F26" s="216">
        <f>F27</f>
        <v>400</v>
      </c>
      <c r="G26" s="216">
        <v>450</v>
      </c>
      <c r="H26" s="266"/>
      <c r="I26" s="216">
        <f>I27</f>
        <v>400</v>
      </c>
    </row>
    <row r="27" spans="1:9" ht="18.75">
      <c r="A27" s="264" t="s">
        <v>270</v>
      </c>
      <c r="B27" s="21" t="s">
        <v>275</v>
      </c>
      <c r="C27" s="21" t="s">
        <v>271</v>
      </c>
      <c r="D27" s="265">
        <v>450</v>
      </c>
      <c r="E27" s="265"/>
      <c r="F27" s="210">
        <f>'[1]расх 2016-2017 годы'!G29</f>
        <v>400</v>
      </c>
      <c r="G27" s="210"/>
      <c r="H27" s="266"/>
      <c r="I27" s="210">
        <f>'[1]расх 2016-2017 годы'!J29</f>
        <v>400</v>
      </c>
    </row>
    <row r="28" spans="1:9" ht="58.5">
      <c r="A28" s="267" t="s">
        <v>701</v>
      </c>
      <c r="B28" s="163" t="s">
        <v>383</v>
      </c>
      <c r="C28" s="163"/>
      <c r="D28" s="268">
        <f>D29+D31</f>
        <v>232</v>
      </c>
      <c r="E28" s="268"/>
      <c r="F28" s="217">
        <f>F29+F31</f>
        <v>232</v>
      </c>
      <c r="G28" s="217">
        <f>G29+G31</f>
        <v>0</v>
      </c>
      <c r="H28" s="266"/>
      <c r="I28" s="217">
        <f>I29+I31</f>
        <v>232</v>
      </c>
    </row>
    <row r="29" spans="1:9" ht="37.5">
      <c r="A29" s="264" t="s">
        <v>384</v>
      </c>
      <c r="B29" s="21" t="s">
        <v>385</v>
      </c>
      <c r="C29" s="21"/>
      <c r="D29" s="269">
        <f>D30</f>
        <v>200</v>
      </c>
      <c r="E29" s="269"/>
      <c r="F29" s="209">
        <f>F30</f>
        <v>200</v>
      </c>
      <c r="G29" s="209">
        <f>G30</f>
        <v>0</v>
      </c>
      <c r="H29" s="266"/>
      <c r="I29" s="209">
        <f>I30</f>
        <v>200</v>
      </c>
    </row>
    <row r="30" spans="1:9" ht="18.75">
      <c r="A30" s="264" t="s">
        <v>270</v>
      </c>
      <c r="B30" s="21" t="s">
        <v>385</v>
      </c>
      <c r="C30" s="21" t="s">
        <v>271</v>
      </c>
      <c r="D30" s="269">
        <f>200</f>
        <v>200</v>
      </c>
      <c r="E30" s="269"/>
      <c r="F30" s="209">
        <f>'[1]расх 2016-2017 годы'!G118</f>
        <v>200</v>
      </c>
      <c r="G30" s="209"/>
      <c r="H30" s="266"/>
      <c r="I30" s="209">
        <f>'[1]расх 2016-2017 годы'!J118</f>
        <v>200</v>
      </c>
    </row>
    <row r="31" spans="1:9" ht="56.25">
      <c r="A31" s="264" t="s">
        <v>386</v>
      </c>
      <c r="B31" s="163" t="s">
        <v>387</v>
      </c>
      <c r="C31" s="163"/>
      <c r="D31" s="268">
        <f>D32</f>
        <v>32</v>
      </c>
      <c r="E31" s="268"/>
      <c r="F31" s="217">
        <f>F32</f>
        <v>32</v>
      </c>
      <c r="G31" s="217">
        <f>G32</f>
        <v>0</v>
      </c>
      <c r="H31" s="266"/>
      <c r="I31" s="217">
        <f>I32</f>
        <v>32</v>
      </c>
    </row>
    <row r="32" spans="1:9" ht="37.5">
      <c r="A32" s="264" t="s">
        <v>260</v>
      </c>
      <c r="B32" s="21" t="s">
        <v>387</v>
      </c>
      <c r="C32" s="21" t="s">
        <v>261</v>
      </c>
      <c r="D32" s="269">
        <f>32</f>
        <v>32</v>
      </c>
      <c r="E32" s="269"/>
      <c r="F32" s="209">
        <f>'[1]расх 2016-2017 годы'!G120</f>
        <v>32</v>
      </c>
      <c r="G32" s="209"/>
      <c r="H32" s="266"/>
      <c r="I32" s="209">
        <f>'[1]расх 2016-2017 годы'!J120</f>
        <v>32</v>
      </c>
    </row>
    <row r="33" spans="1:9" s="164" customFormat="1" ht="39">
      <c r="A33" s="123" t="s">
        <v>276</v>
      </c>
      <c r="B33" s="163" t="s">
        <v>702</v>
      </c>
      <c r="C33" s="163"/>
      <c r="D33" s="263"/>
      <c r="E33" s="263"/>
      <c r="F33" s="216">
        <f>F34+F36</f>
        <v>838.6</v>
      </c>
      <c r="G33" s="216"/>
      <c r="H33" s="216"/>
      <c r="I33" s="216">
        <f>I34+I36</f>
        <v>838.6</v>
      </c>
    </row>
    <row r="34" spans="1:9" s="164" customFormat="1" ht="37.5">
      <c r="A34" s="214" t="s">
        <v>883</v>
      </c>
      <c r="B34" s="19" t="s">
        <v>884</v>
      </c>
      <c r="C34" s="114"/>
      <c r="D34" s="265"/>
      <c r="E34" s="265"/>
      <c r="F34" s="210">
        <f>F35</f>
        <v>788.6</v>
      </c>
      <c r="G34" s="210"/>
      <c r="H34" s="210"/>
      <c r="I34" s="210">
        <f>I35</f>
        <v>788.6</v>
      </c>
    </row>
    <row r="35" spans="1:9" s="164" customFormat="1" ht="18.75">
      <c r="A35" s="114" t="s">
        <v>270</v>
      </c>
      <c r="B35" s="19" t="s">
        <v>884</v>
      </c>
      <c r="C35" s="114" t="s">
        <v>271</v>
      </c>
      <c r="D35" s="265"/>
      <c r="E35" s="265"/>
      <c r="F35" s="210">
        <f>'[1]расх 2016-2017 годы'!G32</f>
        <v>788.6</v>
      </c>
      <c r="G35" s="210"/>
      <c r="H35" s="210"/>
      <c r="I35" s="210">
        <f>'[1]расх 2016-2017 годы'!J32</f>
        <v>788.6</v>
      </c>
    </row>
    <row r="36" spans="1:9" s="164" customFormat="1" ht="75">
      <c r="A36" s="114" t="s">
        <v>278</v>
      </c>
      <c r="B36" s="19" t="s">
        <v>828</v>
      </c>
      <c r="C36" s="114"/>
      <c r="D36" s="265"/>
      <c r="E36" s="265"/>
      <c r="F36" s="210">
        <f>F37</f>
        <v>50</v>
      </c>
      <c r="G36" s="210"/>
      <c r="H36" s="210"/>
      <c r="I36" s="210">
        <f>I37</f>
        <v>50</v>
      </c>
    </row>
    <row r="37" spans="1:9" s="164" customFormat="1" ht="18.75">
      <c r="A37" s="114" t="s">
        <v>270</v>
      </c>
      <c r="B37" s="19" t="s">
        <v>828</v>
      </c>
      <c r="C37" s="114" t="s">
        <v>271</v>
      </c>
      <c r="D37" s="265"/>
      <c r="E37" s="265"/>
      <c r="F37" s="210">
        <f>'[1]расх 2016-2017 годы'!G34</f>
        <v>50</v>
      </c>
      <c r="G37" s="210"/>
      <c r="H37" s="210"/>
      <c r="I37" s="210">
        <f>'[1]расх 2016-2017 годы'!J34</f>
        <v>50</v>
      </c>
    </row>
    <row r="38" spans="1:9" ht="19.5">
      <c r="A38" s="267" t="s">
        <v>279</v>
      </c>
      <c r="B38" s="161" t="s">
        <v>280</v>
      </c>
      <c r="C38" s="21"/>
      <c r="D38" s="263">
        <f>D45</f>
        <v>1200</v>
      </c>
      <c r="E38" s="263"/>
      <c r="F38" s="216">
        <f>F39+F41+F43+F45</f>
        <v>2449</v>
      </c>
      <c r="G38" s="216">
        <f>G45</f>
        <v>0</v>
      </c>
      <c r="H38" s="266"/>
      <c r="I38" s="216">
        <f>I39+I41+I43+I45</f>
        <v>2449</v>
      </c>
    </row>
    <row r="39" spans="1:9" s="17" customFormat="1" ht="37.5">
      <c r="A39" s="214" t="s">
        <v>811</v>
      </c>
      <c r="B39" s="19" t="s">
        <v>812</v>
      </c>
      <c r="C39" s="16"/>
      <c r="D39" s="269"/>
      <c r="E39" s="269"/>
      <c r="F39" s="209">
        <f>F40</f>
        <v>306</v>
      </c>
      <c r="G39" s="209"/>
      <c r="H39" s="209"/>
      <c r="I39" s="209">
        <f>I40</f>
        <v>306</v>
      </c>
    </row>
    <row r="40" spans="1:9" s="17" customFormat="1" ht="37.5">
      <c r="A40" s="114" t="s">
        <v>260</v>
      </c>
      <c r="B40" s="20" t="s">
        <v>885</v>
      </c>
      <c r="C40" s="20" t="s">
        <v>261</v>
      </c>
      <c r="D40" s="269"/>
      <c r="E40" s="269"/>
      <c r="F40" s="209">
        <f>'[1]расх 2016-2017 годы'!G185</f>
        <v>306</v>
      </c>
      <c r="G40" s="209"/>
      <c r="H40" s="209"/>
      <c r="I40" s="209">
        <f>'[1]расх 2016-2017 годы'!J185</f>
        <v>306</v>
      </c>
    </row>
    <row r="41" spans="1:9" s="164" customFormat="1" ht="37.5">
      <c r="A41" s="214" t="s">
        <v>800</v>
      </c>
      <c r="B41" s="19" t="s">
        <v>802</v>
      </c>
      <c r="C41" s="114"/>
      <c r="D41" s="263"/>
      <c r="E41" s="263"/>
      <c r="F41" s="210">
        <f>F42</f>
        <v>830</v>
      </c>
      <c r="G41" s="210"/>
      <c r="H41" s="210"/>
      <c r="I41" s="210">
        <f>I42</f>
        <v>830</v>
      </c>
    </row>
    <row r="42" spans="1:9" s="164" customFormat="1" ht="37.5">
      <c r="A42" s="114" t="s">
        <v>260</v>
      </c>
      <c r="B42" s="19" t="s">
        <v>802</v>
      </c>
      <c r="C42" s="114" t="s">
        <v>261</v>
      </c>
      <c r="D42" s="263"/>
      <c r="E42" s="263"/>
      <c r="F42" s="210">
        <f>'[1]расх 2016-2017 годы'!G37</f>
        <v>830</v>
      </c>
      <c r="G42" s="210"/>
      <c r="H42" s="210"/>
      <c r="I42" s="210">
        <f>'[1]расх 2016-2017 годы'!J37</f>
        <v>830</v>
      </c>
    </row>
    <row r="43" spans="1:9" s="164" customFormat="1" ht="18.75">
      <c r="A43" s="214" t="s">
        <v>801</v>
      </c>
      <c r="B43" s="19" t="s">
        <v>799</v>
      </c>
      <c r="C43" s="114"/>
      <c r="D43" s="263"/>
      <c r="E43" s="263"/>
      <c r="F43" s="210">
        <f>F44</f>
        <v>113</v>
      </c>
      <c r="G43" s="210"/>
      <c r="H43" s="210"/>
      <c r="I43" s="210">
        <f>I44</f>
        <v>113</v>
      </c>
    </row>
    <row r="44" spans="1:9" s="164" customFormat="1" ht="37.5">
      <c r="A44" s="114" t="s">
        <v>260</v>
      </c>
      <c r="B44" s="19" t="s">
        <v>799</v>
      </c>
      <c r="C44" s="114" t="s">
        <v>261</v>
      </c>
      <c r="D44" s="263"/>
      <c r="E44" s="263"/>
      <c r="F44" s="210">
        <f>'[1]расх 2016-2017 годы'!G39</f>
        <v>113</v>
      </c>
      <c r="G44" s="210"/>
      <c r="H44" s="210"/>
      <c r="I44" s="210">
        <f>'[1]расх 2016-2017 годы'!J39</f>
        <v>113</v>
      </c>
    </row>
    <row r="45" spans="1:9" ht="75">
      <c r="A45" s="264" t="s">
        <v>281</v>
      </c>
      <c r="B45" s="270" t="s">
        <v>282</v>
      </c>
      <c r="C45" s="270"/>
      <c r="D45" s="271">
        <f>D46</f>
        <v>1200</v>
      </c>
      <c r="E45" s="271"/>
      <c r="F45" s="272">
        <f>F46</f>
        <v>1200</v>
      </c>
      <c r="G45" s="272">
        <f>G46</f>
        <v>0</v>
      </c>
      <c r="H45" s="273"/>
      <c r="I45" s="272">
        <f>I46</f>
        <v>1200</v>
      </c>
    </row>
    <row r="46" spans="1:9" ht="18.75">
      <c r="A46" s="264" t="s">
        <v>270</v>
      </c>
      <c r="B46" s="270" t="s">
        <v>282</v>
      </c>
      <c r="C46" s="270" t="s">
        <v>271</v>
      </c>
      <c r="D46" s="274">
        <v>1200</v>
      </c>
      <c r="E46" s="274"/>
      <c r="F46" s="275">
        <f>'[1]расх 2016-2017 годы'!G41</f>
        <v>1200</v>
      </c>
      <c r="G46" s="275"/>
      <c r="H46" s="273"/>
      <c r="I46" s="275">
        <f>'[1]расх 2016-2017 годы'!J41</f>
        <v>1200</v>
      </c>
    </row>
    <row r="47" spans="1:9" ht="37.5">
      <c r="A47" s="18" t="s">
        <v>461</v>
      </c>
      <c r="B47" s="163" t="s">
        <v>462</v>
      </c>
      <c r="C47" s="163"/>
      <c r="D47" s="276">
        <f>D48</f>
        <v>8013.5</v>
      </c>
      <c r="E47" s="276"/>
      <c r="F47" s="219">
        <f>F48</f>
        <v>21526.87</v>
      </c>
      <c r="G47" s="219">
        <f>G48</f>
        <v>0</v>
      </c>
      <c r="H47" s="273"/>
      <c r="I47" s="219">
        <f>I48</f>
        <v>20921.063</v>
      </c>
    </row>
    <row r="48" spans="1:9" ht="58.5">
      <c r="A48" s="24" t="s">
        <v>463</v>
      </c>
      <c r="B48" s="163" t="s">
        <v>464</v>
      </c>
      <c r="C48" s="163"/>
      <c r="D48" s="268">
        <f>D49+D52+D54+D60+D58</f>
        <v>8013.5</v>
      </c>
      <c r="E48" s="268"/>
      <c r="F48" s="217">
        <f>F49+F52+F54+F56+F60+F58</f>
        <v>21526.87</v>
      </c>
      <c r="G48" s="217">
        <f>G49+G52+G54+G60+G58</f>
        <v>0</v>
      </c>
      <c r="H48" s="273"/>
      <c r="I48" s="217">
        <f>I49+I52+I54+I56+I60+I58</f>
        <v>20921.063</v>
      </c>
    </row>
    <row r="49" spans="1:9" ht="37.5">
      <c r="A49" s="22" t="s">
        <v>604</v>
      </c>
      <c r="B49" s="163" t="s">
        <v>605</v>
      </c>
      <c r="C49" s="163"/>
      <c r="D49" s="268">
        <f>D51</f>
        <v>5000</v>
      </c>
      <c r="E49" s="268"/>
      <c r="F49" s="217">
        <f>F50+F51</f>
        <v>5314.975</v>
      </c>
      <c r="G49" s="217">
        <f>G51</f>
        <v>0</v>
      </c>
      <c r="H49" s="273"/>
      <c r="I49" s="217">
        <f>I50+I51</f>
        <v>4127.963</v>
      </c>
    </row>
    <row r="50" spans="1:9" s="17" customFormat="1" ht="37.5">
      <c r="A50" s="114" t="s">
        <v>260</v>
      </c>
      <c r="B50" s="20" t="s">
        <v>886</v>
      </c>
      <c r="C50" s="20" t="s">
        <v>887</v>
      </c>
      <c r="D50" s="269"/>
      <c r="E50" s="269"/>
      <c r="F50" s="209">
        <v>5277.024</v>
      </c>
      <c r="G50" s="209"/>
      <c r="H50" s="209"/>
      <c r="I50" s="209">
        <v>4088.342</v>
      </c>
    </row>
    <row r="51" spans="1:9" ht="18.75">
      <c r="A51" s="264" t="s">
        <v>606</v>
      </c>
      <c r="B51" s="21" t="s">
        <v>605</v>
      </c>
      <c r="C51" s="21" t="s">
        <v>607</v>
      </c>
      <c r="D51" s="269">
        <v>5000</v>
      </c>
      <c r="E51" s="269"/>
      <c r="F51" s="209">
        <v>37.951</v>
      </c>
      <c r="G51" s="209"/>
      <c r="H51" s="273"/>
      <c r="I51" s="209">
        <v>39.621</v>
      </c>
    </row>
    <row r="52" spans="1:9" ht="18.75">
      <c r="A52" s="22" t="s">
        <v>608</v>
      </c>
      <c r="B52" s="163" t="s">
        <v>609</v>
      </c>
      <c r="C52" s="163"/>
      <c r="D52" s="277">
        <f>D53</f>
        <v>13.5</v>
      </c>
      <c r="E52" s="277"/>
      <c r="F52" s="278">
        <f>F53</f>
        <v>20.695</v>
      </c>
      <c r="G52" s="278">
        <f>G53</f>
        <v>0</v>
      </c>
      <c r="H52" s="273"/>
      <c r="I52" s="278">
        <f>I53</f>
        <v>21.6</v>
      </c>
    </row>
    <row r="53" spans="1:9" ht="18.75">
      <c r="A53" s="264" t="s">
        <v>606</v>
      </c>
      <c r="B53" s="21" t="s">
        <v>609</v>
      </c>
      <c r="C53" s="21" t="s">
        <v>607</v>
      </c>
      <c r="D53" s="269">
        <v>13.5</v>
      </c>
      <c r="E53" s="269"/>
      <c r="F53" s="209">
        <v>20.695</v>
      </c>
      <c r="G53" s="209"/>
      <c r="H53" s="273"/>
      <c r="I53" s="209">
        <f>'[1]расх 2016-2017 годы'!J191</f>
        <v>21.6</v>
      </c>
    </row>
    <row r="54" spans="1:9" ht="37.5">
      <c r="A54" s="264" t="s">
        <v>888</v>
      </c>
      <c r="B54" s="163" t="s">
        <v>611</v>
      </c>
      <c r="C54" s="163"/>
      <c r="D54" s="268">
        <f>D55</f>
        <v>3000</v>
      </c>
      <c r="E54" s="268"/>
      <c r="F54" s="217">
        <f>F55</f>
        <v>3000</v>
      </c>
      <c r="G54" s="217">
        <f>G55</f>
        <v>0</v>
      </c>
      <c r="H54" s="273"/>
      <c r="I54" s="217">
        <f>I55</f>
        <v>3000</v>
      </c>
    </row>
    <row r="55" spans="1:9" ht="37.5">
      <c r="A55" s="114" t="s">
        <v>260</v>
      </c>
      <c r="B55" s="21" t="s">
        <v>611</v>
      </c>
      <c r="C55" s="21" t="s">
        <v>261</v>
      </c>
      <c r="D55" s="269">
        <v>3000</v>
      </c>
      <c r="E55" s="269"/>
      <c r="F55" s="209">
        <f>'[1]расх 2016-2017 годы'!G193</f>
        <v>3000</v>
      </c>
      <c r="G55" s="209"/>
      <c r="H55" s="273"/>
      <c r="I55" s="209">
        <f>'[1]расх 2016-2017 годы'!J193</f>
        <v>3000</v>
      </c>
    </row>
    <row r="56" spans="1:9" s="17" customFormat="1" ht="56.25">
      <c r="A56" s="214" t="s">
        <v>808</v>
      </c>
      <c r="B56" s="20" t="s">
        <v>809</v>
      </c>
      <c r="C56" s="20"/>
      <c r="D56" s="269"/>
      <c r="E56" s="269"/>
      <c r="F56" s="209">
        <f>F57</f>
        <v>0</v>
      </c>
      <c r="G56" s="209"/>
      <c r="H56" s="209"/>
      <c r="I56" s="209">
        <f>I57</f>
        <v>0</v>
      </c>
    </row>
    <row r="57" spans="1:9" s="17" customFormat="1" ht="37.5">
      <c r="A57" s="114" t="s">
        <v>260</v>
      </c>
      <c r="B57" s="20" t="s">
        <v>809</v>
      </c>
      <c r="C57" s="20" t="s">
        <v>261</v>
      </c>
      <c r="D57" s="269"/>
      <c r="E57" s="269"/>
      <c r="F57" s="209"/>
      <c r="G57" s="209"/>
      <c r="H57" s="209"/>
      <c r="I57" s="209"/>
    </row>
    <row r="58" spans="1:9" ht="75">
      <c r="A58" s="103" t="s">
        <v>188</v>
      </c>
      <c r="B58" s="163" t="s">
        <v>612</v>
      </c>
      <c r="C58" s="163"/>
      <c r="D58" s="268">
        <f>D59</f>
        <v>0</v>
      </c>
      <c r="E58" s="268"/>
      <c r="F58" s="217">
        <f>F59</f>
        <v>393.1</v>
      </c>
      <c r="G58" s="217">
        <f>G59</f>
        <v>0</v>
      </c>
      <c r="H58" s="273"/>
      <c r="I58" s="217">
        <f>I59</f>
        <v>410.3</v>
      </c>
    </row>
    <row r="59" spans="1:9" ht="37.5">
      <c r="A59" s="114" t="s">
        <v>260</v>
      </c>
      <c r="B59" s="21" t="s">
        <v>612</v>
      </c>
      <c r="C59" s="21" t="s">
        <v>261</v>
      </c>
      <c r="D59" s="269"/>
      <c r="E59" s="269"/>
      <c r="F59" s="209">
        <v>393.1</v>
      </c>
      <c r="G59" s="209"/>
      <c r="H59" s="273"/>
      <c r="I59" s="209">
        <v>410.3</v>
      </c>
    </row>
    <row r="60" spans="1:9" ht="37.5">
      <c r="A60" s="264" t="s">
        <v>613</v>
      </c>
      <c r="B60" s="163" t="s">
        <v>614</v>
      </c>
      <c r="C60" s="163"/>
      <c r="D60" s="268">
        <f>D61</f>
        <v>0</v>
      </c>
      <c r="E60" s="268"/>
      <c r="F60" s="217">
        <f>F61</f>
        <v>12798.1</v>
      </c>
      <c r="G60" s="217">
        <f>G61</f>
        <v>0</v>
      </c>
      <c r="H60" s="273"/>
      <c r="I60" s="217">
        <f>I61</f>
        <v>13361.2</v>
      </c>
    </row>
    <row r="61" spans="1:9" ht="18.75">
      <c r="A61" s="264" t="s">
        <v>606</v>
      </c>
      <c r="B61" s="21" t="s">
        <v>614</v>
      </c>
      <c r="C61" s="21" t="s">
        <v>607</v>
      </c>
      <c r="D61" s="269"/>
      <c r="E61" s="269"/>
      <c r="F61" s="209">
        <v>12798.1</v>
      </c>
      <c r="G61" s="209"/>
      <c r="H61" s="273"/>
      <c r="I61" s="209">
        <v>13361.2</v>
      </c>
    </row>
    <row r="62" spans="1:9" ht="56.25">
      <c r="A62" s="18" t="s">
        <v>283</v>
      </c>
      <c r="B62" s="163" t="s">
        <v>284</v>
      </c>
      <c r="C62" s="165"/>
      <c r="D62" s="279" t="e">
        <f>D63+D92+D101</f>
        <v>#REF!</v>
      </c>
      <c r="E62" s="279" t="e">
        <f>E63+E92+E101</f>
        <v>#REF!</v>
      </c>
      <c r="F62" s="280">
        <f>F63+F92+F101</f>
        <v>66345.387</v>
      </c>
      <c r="G62" s="280" t="e">
        <f>G63+G92+G101</f>
        <v>#REF!</v>
      </c>
      <c r="H62" s="280" t="e">
        <f>H63+H101+H92</f>
        <v>#REF!</v>
      </c>
      <c r="I62" s="280">
        <f>I63+I92+I101</f>
        <v>35264.578</v>
      </c>
    </row>
    <row r="63" spans="1:9" ht="39">
      <c r="A63" s="24" t="s">
        <v>466</v>
      </c>
      <c r="B63" s="163" t="s">
        <v>467</v>
      </c>
      <c r="C63" s="163"/>
      <c r="D63" s="268">
        <f>D64+D69+D71+D73+D77+D79+D81</f>
        <v>57616.03999999999</v>
      </c>
      <c r="E63" s="268" t="e">
        <f>E64+E69+E71+E73+E77+E79+E81+#REF!+E90+E91</f>
        <v>#REF!</v>
      </c>
      <c r="F63" s="217">
        <f>F64+F69+F71+F73+F75+F77+F79+F81+F83+F85+F87+F90</f>
        <v>60277.671</v>
      </c>
      <c r="G63" s="217">
        <f>G64+G69+G71+G73+G77+G79+G81</f>
        <v>18511</v>
      </c>
      <c r="H63" s="217" t="e">
        <f>H64+H69+H71+H73+H77+H79+H81+#REF!+H90+H91</f>
        <v>#REF!</v>
      </c>
      <c r="I63" s="217">
        <f>I64+I69+I71+I73+I75+I77+I79+I81+I83+I85+I87+I90</f>
        <v>35196.862</v>
      </c>
    </row>
    <row r="64" spans="1:9" ht="56.25">
      <c r="A64" s="22" t="s">
        <v>889</v>
      </c>
      <c r="B64" s="163" t="s">
        <v>890</v>
      </c>
      <c r="C64" s="163"/>
      <c r="D64" s="268">
        <f>D65</f>
        <v>34890.64</v>
      </c>
      <c r="E64" s="268"/>
      <c r="F64" s="217">
        <f>F65</f>
        <v>0</v>
      </c>
      <c r="G64" s="217">
        <f>G65</f>
        <v>18511</v>
      </c>
      <c r="H64" s="273"/>
      <c r="I64" s="217">
        <f>I65</f>
        <v>0</v>
      </c>
    </row>
    <row r="65" spans="1:9" ht="18.75">
      <c r="A65" s="264" t="s">
        <v>270</v>
      </c>
      <c r="B65" s="163" t="s">
        <v>890</v>
      </c>
      <c r="C65" s="163" t="s">
        <v>271</v>
      </c>
      <c r="D65" s="268">
        <f>D66+D67+D68</f>
        <v>34890.64</v>
      </c>
      <c r="E65" s="268"/>
      <c r="F65" s="217">
        <f>F66+F67+F68</f>
        <v>0</v>
      </c>
      <c r="G65" s="217">
        <f>G66+G67+G68</f>
        <v>18511</v>
      </c>
      <c r="H65" s="273"/>
      <c r="I65" s="217">
        <f>I66+I67+I68</f>
        <v>0</v>
      </c>
    </row>
    <row r="66" spans="1:9" s="284" customFormat="1" ht="15">
      <c r="A66" s="281" t="s">
        <v>472</v>
      </c>
      <c r="B66" s="29" t="s">
        <v>890</v>
      </c>
      <c r="C66" s="29" t="s">
        <v>271</v>
      </c>
      <c r="D66" s="282">
        <v>11842.31</v>
      </c>
      <c r="E66" s="282"/>
      <c r="F66" s="211">
        <v>0</v>
      </c>
      <c r="G66" s="211">
        <v>6287.03</v>
      </c>
      <c r="H66" s="283"/>
      <c r="I66" s="211">
        <v>0</v>
      </c>
    </row>
    <row r="67" spans="1:9" s="284" customFormat="1" ht="15">
      <c r="A67" s="281" t="s">
        <v>493</v>
      </c>
      <c r="B67" s="29" t="s">
        <v>890</v>
      </c>
      <c r="C67" s="29" t="s">
        <v>271</v>
      </c>
      <c r="D67" s="282">
        <v>20319.36</v>
      </c>
      <c r="E67" s="282"/>
      <c r="F67" s="211">
        <v>0</v>
      </c>
      <c r="G67" s="211">
        <v>10776.13</v>
      </c>
      <c r="H67" s="283"/>
      <c r="I67" s="211">
        <v>0</v>
      </c>
    </row>
    <row r="68" spans="1:9" s="284" customFormat="1" ht="15">
      <c r="A68" s="281" t="s">
        <v>473</v>
      </c>
      <c r="B68" s="29" t="s">
        <v>890</v>
      </c>
      <c r="C68" s="29" t="s">
        <v>271</v>
      </c>
      <c r="D68" s="282">
        <v>2728.97</v>
      </c>
      <c r="E68" s="282"/>
      <c r="F68" s="211">
        <v>0</v>
      </c>
      <c r="G68" s="211">
        <v>1447.84</v>
      </c>
      <c r="H68" s="283"/>
      <c r="I68" s="211">
        <v>0</v>
      </c>
    </row>
    <row r="69" spans="1:9" ht="78">
      <c r="A69" s="267" t="s">
        <v>891</v>
      </c>
      <c r="B69" s="163" t="s">
        <v>468</v>
      </c>
      <c r="C69" s="163"/>
      <c r="D69" s="268">
        <f>D70</f>
        <v>15000</v>
      </c>
      <c r="E69" s="268"/>
      <c r="F69" s="217">
        <f>F70</f>
        <v>2000</v>
      </c>
      <c r="G69" s="217">
        <f>G70</f>
        <v>0</v>
      </c>
      <c r="H69" s="266"/>
      <c r="I69" s="217">
        <f>I70</f>
        <v>1000</v>
      </c>
    </row>
    <row r="70" spans="1:9" ht="18.75">
      <c r="A70" s="264" t="s">
        <v>270</v>
      </c>
      <c r="B70" s="21" t="s">
        <v>468</v>
      </c>
      <c r="C70" s="21" t="s">
        <v>271</v>
      </c>
      <c r="D70" s="269">
        <v>15000</v>
      </c>
      <c r="E70" s="269"/>
      <c r="F70" s="209">
        <f>'[1]расх 2016-2017 годы'!G203</f>
        <v>2000</v>
      </c>
      <c r="G70" s="209"/>
      <c r="H70" s="266"/>
      <c r="I70" s="209">
        <f>'[1]расх 2016-2017 годы'!J203</f>
        <v>1000</v>
      </c>
    </row>
    <row r="71" spans="1:9" ht="56.25">
      <c r="A71" s="264" t="s">
        <v>892</v>
      </c>
      <c r="B71" s="285" t="s">
        <v>469</v>
      </c>
      <c r="C71" s="162"/>
      <c r="D71" s="268">
        <f>D72</f>
        <v>4800</v>
      </c>
      <c r="E71" s="268"/>
      <c r="F71" s="217">
        <f>F72</f>
        <v>0</v>
      </c>
      <c r="G71" s="217">
        <f>G72</f>
        <v>0</v>
      </c>
      <c r="H71" s="266"/>
      <c r="I71" s="217">
        <f>I72</f>
        <v>0</v>
      </c>
    </row>
    <row r="72" spans="1:9" ht="37.5">
      <c r="A72" s="264" t="s">
        <v>260</v>
      </c>
      <c r="B72" s="26" t="s">
        <v>469</v>
      </c>
      <c r="C72" s="21" t="s">
        <v>261</v>
      </c>
      <c r="D72" s="269">
        <v>4800</v>
      </c>
      <c r="E72" s="269"/>
      <c r="F72" s="209"/>
      <c r="G72" s="209"/>
      <c r="H72" s="266"/>
      <c r="I72" s="209"/>
    </row>
    <row r="73" spans="1:9" ht="37.5">
      <c r="A73" s="264" t="s">
        <v>470</v>
      </c>
      <c r="B73" s="285" t="s">
        <v>471</v>
      </c>
      <c r="C73" s="163"/>
      <c r="D73" s="268">
        <f>D74</f>
        <v>500</v>
      </c>
      <c r="E73" s="268"/>
      <c r="F73" s="217">
        <f>F74</f>
        <v>500</v>
      </c>
      <c r="G73" s="217">
        <f>G74</f>
        <v>0</v>
      </c>
      <c r="H73" s="266"/>
      <c r="I73" s="217">
        <f>I74</f>
        <v>0</v>
      </c>
    </row>
    <row r="74" spans="1:9" ht="18.75">
      <c r="A74" s="264" t="s">
        <v>307</v>
      </c>
      <c r="B74" s="26" t="s">
        <v>471</v>
      </c>
      <c r="C74" s="21" t="s">
        <v>308</v>
      </c>
      <c r="D74" s="269">
        <v>500</v>
      </c>
      <c r="E74" s="269"/>
      <c r="F74" s="209">
        <f>'[1]расх 2016-2017 годы'!G205</f>
        <v>500</v>
      </c>
      <c r="G74" s="209"/>
      <c r="H74" s="266"/>
      <c r="I74" s="209">
        <f>'[1]расх 2016-2017 годы'!J205</f>
        <v>0</v>
      </c>
    </row>
    <row r="75" spans="1:9" s="17" customFormat="1" ht="93.75">
      <c r="A75" s="22" t="s">
        <v>816</v>
      </c>
      <c r="B75" s="19" t="s">
        <v>477</v>
      </c>
      <c r="C75" s="19"/>
      <c r="D75" s="269"/>
      <c r="E75" s="269"/>
      <c r="F75" s="209">
        <f>F76</f>
        <v>3074.4</v>
      </c>
      <c r="G75" s="209"/>
      <c r="H75" s="209"/>
      <c r="I75" s="209">
        <f>I76</f>
        <v>3038.1</v>
      </c>
    </row>
    <row r="76" spans="1:9" s="17" customFormat="1" ht="56.25">
      <c r="A76" s="114" t="s">
        <v>436</v>
      </c>
      <c r="B76" s="19" t="s">
        <v>477</v>
      </c>
      <c r="C76" s="19" t="s">
        <v>287</v>
      </c>
      <c r="D76" s="269"/>
      <c r="E76" s="269"/>
      <c r="F76" s="209">
        <f>'[1]расх 2016-2017 годы'!G207</f>
        <v>3074.4</v>
      </c>
      <c r="G76" s="209"/>
      <c r="H76" s="209"/>
      <c r="I76" s="209">
        <f>'[1]расх 2016-2017 годы'!J207</f>
        <v>3038.1</v>
      </c>
    </row>
    <row r="77" spans="1:9" ht="93.75">
      <c r="A77" s="264" t="s">
        <v>478</v>
      </c>
      <c r="B77" s="285" t="s">
        <v>479</v>
      </c>
      <c r="C77" s="285" t="s">
        <v>353</v>
      </c>
      <c r="D77" s="286">
        <f>D78</f>
        <v>1026</v>
      </c>
      <c r="E77" s="286"/>
      <c r="F77" s="287">
        <f>F78</f>
        <v>1229.4</v>
      </c>
      <c r="G77" s="287">
        <f>G78</f>
        <v>0</v>
      </c>
      <c r="H77" s="266"/>
      <c r="I77" s="287">
        <f>I78</f>
        <v>1229.6</v>
      </c>
    </row>
    <row r="78" spans="1:9" ht="18.75">
      <c r="A78" s="264" t="s">
        <v>307</v>
      </c>
      <c r="B78" s="270" t="s">
        <v>479</v>
      </c>
      <c r="C78" s="270" t="s">
        <v>308</v>
      </c>
      <c r="D78" s="269">
        <v>1026</v>
      </c>
      <c r="E78" s="269"/>
      <c r="F78" s="209">
        <f>'[1]расх 2016-2017 годы'!G209</f>
        <v>1229.4</v>
      </c>
      <c r="G78" s="209"/>
      <c r="H78" s="266"/>
      <c r="I78" s="209">
        <f>'[1]расх 2016-2017 годы'!J209</f>
        <v>1229.6</v>
      </c>
    </row>
    <row r="79" spans="1:9" ht="150">
      <c r="A79" s="288" t="s">
        <v>480</v>
      </c>
      <c r="B79" s="285" t="s">
        <v>481</v>
      </c>
      <c r="C79" s="285" t="s">
        <v>353</v>
      </c>
      <c r="D79" s="286">
        <f>D80</f>
        <v>1027.2</v>
      </c>
      <c r="E79" s="286"/>
      <c r="F79" s="287">
        <f>F80</f>
        <v>5861.7</v>
      </c>
      <c r="G79" s="287">
        <f>G80</f>
        <v>0</v>
      </c>
      <c r="H79" s="266"/>
      <c r="I79" s="287">
        <f>I80</f>
        <v>5861.7</v>
      </c>
    </row>
    <row r="80" spans="1:9" ht="18.75">
      <c r="A80" s="264" t="s">
        <v>307</v>
      </c>
      <c r="B80" s="270" t="s">
        <v>481</v>
      </c>
      <c r="C80" s="270" t="s">
        <v>308</v>
      </c>
      <c r="D80" s="269">
        <v>1027.2</v>
      </c>
      <c r="E80" s="269"/>
      <c r="F80" s="209">
        <f>'[1]расх 2016-2017 годы'!G211</f>
        <v>5861.7</v>
      </c>
      <c r="G80" s="209"/>
      <c r="H80" s="266"/>
      <c r="I80" s="209">
        <f>'[1]расх 2016-2017 годы'!J211</f>
        <v>5861.7</v>
      </c>
    </row>
    <row r="81" spans="1:9" ht="131.25">
      <c r="A81" s="288" t="s">
        <v>219</v>
      </c>
      <c r="B81" s="285" t="s">
        <v>482</v>
      </c>
      <c r="C81" s="285" t="s">
        <v>353</v>
      </c>
      <c r="D81" s="286">
        <f>D82</f>
        <v>372.2</v>
      </c>
      <c r="E81" s="286"/>
      <c r="F81" s="287">
        <f>F82</f>
        <v>0</v>
      </c>
      <c r="G81" s="287">
        <f>G82</f>
        <v>0</v>
      </c>
      <c r="H81" s="266"/>
      <c r="I81" s="287">
        <f>I82</f>
        <v>0</v>
      </c>
    </row>
    <row r="82" spans="1:9" ht="18.75">
      <c r="A82" s="264" t="s">
        <v>307</v>
      </c>
      <c r="B82" s="270" t="s">
        <v>482</v>
      </c>
      <c r="C82" s="270" t="s">
        <v>308</v>
      </c>
      <c r="D82" s="269">
        <v>372.2</v>
      </c>
      <c r="E82" s="269"/>
      <c r="F82" s="209"/>
      <c r="G82" s="209"/>
      <c r="H82" s="266"/>
      <c r="I82" s="209"/>
    </row>
    <row r="83" spans="1:9" s="17" customFormat="1" ht="56.25">
      <c r="A83" s="114" t="s">
        <v>483</v>
      </c>
      <c r="B83" s="270" t="s">
        <v>484</v>
      </c>
      <c r="C83" s="270"/>
      <c r="D83" s="269"/>
      <c r="E83" s="269"/>
      <c r="F83" s="209">
        <f>F84</f>
        <v>26048.899</v>
      </c>
      <c r="G83" s="209"/>
      <c r="H83" s="209"/>
      <c r="I83" s="209">
        <f>I84</f>
        <v>9655.237</v>
      </c>
    </row>
    <row r="84" spans="1:9" s="17" customFormat="1" ht="56.25">
      <c r="A84" s="114" t="s">
        <v>436</v>
      </c>
      <c r="B84" s="21" t="s">
        <v>484</v>
      </c>
      <c r="C84" s="21" t="s">
        <v>287</v>
      </c>
      <c r="D84" s="269">
        <v>11842.31</v>
      </c>
      <c r="E84" s="269">
        <v>19771.82</v>
      </c>
      <c r="F84" s="209">
        <f>'[1]расх 2016-2017 годы'!G215</f>
        <v>26048.899</v>
      </c>
      <c r="G84" s="209"/>
      <c r="H84" s="209"/>
      <c r="I84" s="209">
        <f>'[1]расх 2016-2017 годы'!J215</f>
        <v>9655.237</v>
      </c>
    </row>
    <row r="85" spans="1:9" s="17" customFormat="1" ht="37.5">
      <c r="A85" s="114" t="s">
        <v>487</v>
      </c>
      <c r="B85" s="21" t="s">
        <v>489</v>
      </c>
      <c r="C85" s="21"/>
      <c r="D85" s="269"/>
      <c r="E85" s="269"/>
      <c r="F85" s="209">
        <f>F86</f>
        <v>5000</v>
      </c>
      <c r="G85" s="209"/>
      <c r="H85" s="209"/>
      <c r="I85" s="209">
        <f>I86</f>
        <v>5000</v>
      </c>
    </row>
    <row r="86" spans="1:9" s="17" customFormat="1" ht="37.5">
      <c r="A86" s="264" t="s">
        <v>394</v>
      </c>
      <c r="B86" s="21" t="s">
        <v>489</v>
      </c>
      <c r="C86" s="21" t="s">
        <v>373</v>
      </c>
      <c r="D86" s="269"/>
      <c r="E86" s="269"/>
      <c r="F86" s="209">
        <f>'[1]расх 2016-2017 годы'!G217</f>
        <v>5000</v>
      </c>
      <c r="G86" s="209"/>
      <c r="H86" s="209"/>
      <c r="I86" s="209">
        <f>'[1]расх 2016-2017 годы'!J217</f>
        <v>5000</v>
      </c>
    </row>
    <row r="87" spans="1:9" s="17" customFormat="1" ht="56.25">
      <c r="A87" s="114" t="s">
        <v>813</v>
      </c>
      <c r="B87" s="21" t="s">
        <v>490</v>
      </c>
      <c r="C87" s="21"/>
      <c r="D87" s="269"/>
      <c r="E87" s="269"/>
      <c r="F87" s="209">
        <f>F88+F89</f>
        <v>16563.272</v>
      </c>
      <c r="G87" s="209"/>
      <c r="H87" s="209"/>
      <c r="I87" s="209">
        <f>I88+I89</f>
        <v>9412.225</v>
      </c>
    </row>
    <row r="88" spans="1:9" s="17" customFormat="1" ht="56.25">
      <c r="A88" s="114" t="s">
        <v>814</v>
      </c>
      <c r="B88" s="21" t="s">
        <v>490</v>
      </c>
      <c r="C88" s="21" t="s">
        <v>287</v>
      </c>
      <c r="D88" s="269"/>
      <c r="E88" s="269"/>
      <c r="F88" s="209">
        <f>'[1]расх 2016-2017 годы'!G219</f>
        <v>13230.361</v>
      </c>
      <c r="G88" s="209"/>
      <c r="H88" s="209"/>
      <c r="I88" s="209">
        <f>'[1]расх 2016-2017 годы'!J219</f>
        <v>7920.863</v>
      </c>
    </row>
    <row r="89" spans="1:9" s="17" customFormat="1" ht="56.25">
      <c r="A89" s="114" t="s">
        <v>815</v>
      </c>
      <c r="B89" s="21" t="s">
        <v>490</v>
      </c>
      <c r="C89" s="21" t="s">
        <v>287</v>
      </c>
      <c r="D89" s="269"/>
      <c r="E89" s="269"/>
      <c r="F89" s="209">
        <f>'[1]расх 2016-2017 годы'!G220</f>
        <v>3332.911</v>
      </c>
      <c r="G89" s="209"/>
      <c r="H89" s="209"/>
      <c r="I89" s="209">
        <f>'[1]расх 2016-2017 годы'!J220</f>
        <v>1491.362</v>
      </c>
    </row>
    <row r="90" spans="1:9" ht="75">
      <c r="A90" s="264" t="s">
        <v>704</v>
      </c>
      <c r="B90" s="21" t="s">
        <v>492</v>
      </c>
      <c r="C90" s="21" t="s">
        <v>287</v>
      </c>
      <c r="D90" s="269">
        <v>20319.36</v>
      </c>
      <c r="E90" s="269">
        <v>-6468.68</v>
      </c>
      <c r="F90" s="209"/>
      <c r="G90" s="209"/>
      <c r="H90" s="209"/>
      <c r="I90" s="209"/>
    </row>
    <row r="91" spans="1:9" ht="75">
      <c r="A91" s="264" t="s">
        <v>705</v>
      </c>
      <c r="B91" s="21" t="s">
        <v>492</v>
      </c>
      <c r="C91" s="21" t="s">
        <v>287</v>
      </c>
      <c r="D91" s="269">
        <v>2728.97</v>
      </c>
      <c r="E91" s="269">
        <v>1128.8</v>
      </c>
      <c r="F91" s="209"/>
      <c r="G91" s="209"/>
      <c r="H91" s="209"/>
      <c r="I91" s="209"/>
    </row>
    <row r="92" spans="1:9" ht="58.5">
      <c r="A92" s="267" t="s">
        <v>285</v>
      </c>
      <c r="B92" s="285" t="s">
        <v>286</v>
      </c>
      <c r="C92" s="165"/>
      <c r="D92" s="286" t="e">
        <f>D93+#REF!+D100</f>
        <v>#REF!</v>
      </c>
      <c r="E92" s="286" t="e">
        <f>E93+#REF!+E99</f>
        <v>#REF!</v>
      </c>
      <c r="F92" s="287">
        <f>F93+F95+F97+F99</f>
        <v>6067.716</v>
      </c>
      <c r="G92" s="287" t="e">
        <f>G93+#REF!+G100</f>
        <v>#REF!</v>
      </c>
      <c r="H92" s="289" t="e">
        <f>H93+#REF!+H99</f>
        <v>#REF!</v>
      </c>
      <c r="I92" s="287">
        <f>I93+I95+I97+I99</f>
        <v>67.716</v>
      </c>
    </row>
    <row r="93" spans="1:9" ht="18.75">
      <c r="A93" s="264" t="s">
        <v>615</v>
      </c>
      <c r="B93" s="285" t="s">
        <v>616</v>
      </c>
      <c r="C93" s="285" t="s">
        <v>353</v>
      </c>
      <c r="D93" s="286">
        <f aca="true" t="shared" si="0" ref="D93:I93">D94</f>
        <v>6000</v>
      </c>
      <c r="E93" s="286">
        <f t="shared" si="0"/>
        <v>0</v>
      </c>
      <c r="F93" s="287">
        <f t="shared" si="0"/>
        <v>6000</v>
      </c>
      <c r="G93" s="287">
        <f t="shared" si="0"/>
        <v>0</v>
      </c>
      <c r="H93" s="290">
        <f t="shared" si="0"/>
        <v>0</v>
      </c>
      <c r="I93" s="287">
        <f t="shared" si="0"/>
        <v>0</v>
      </c>
    </row>
    <row r="94" spans="1:9" ht="18.75">
      <c r="A94" s="264" t="s">
        <v>606</v>
      </c>
      <c r="B94" s="26" t="s">
        <v>616</v>
      </c>
      <c r="C94" s="26" t="s">
        <v>607</v>
      </c>
      <c r="D94" s="291">
        <v>6000</v>
      </c>
      <c r="E94" s="291"/>
      <c r="F94" s="292">
        <f>'[1]расх 2016-2017 годы'!G360</f>
        <v>6000</v>
      </c>
      <c r="G94" s="292"/>
      <c r="H94" s="290"/>
      <c r="I94" s="292">
        <f>'[1]расх 2016-2017 годы'!J360</f>
        <v>0</v>
      </c>
    </row>
    <row r="95" spans="1:9" s="17" customFormat="1" ht="37.5">
      <c r="A95" s="64" t="s">
        <v>496</v>
      </c>
      <c r="B95" s="19" t="s">
        <v>497</v>
      </c>
      <c r="C95" s="19"/>
      <c r="D95" s="269"/>
      <c r="E95" s="269"/>
      <c r="F95" s="209">
        <f>F96</f>
        <v>67.716</v>
      </c>
      <c r="G95" s="209"/>
      <c r="H95" s="209"/>
      <c r="I95" s="209">
        <f>I96</f>
        <v>67.716</v>
      </c>
    </row>
    <row r="96" spans="1:9" s="17" customFormat="1" ht="37.5">
      <c r="A96" s="64" t="s">
        <v>260</v>
      </c>
      <c r="B96" s="19" t="s">
        <v>497</v>
      </c>
      <c r="C96" s="19" t="s">
        <v>261</v>
      </c>
      <c r="D96" s="269"/>
      <c r="E96" s="269"/>
      <c r="F96" s="209">
        <v>67.716</v>
      </c>
      <c r="G96" s="209"/>
      <c r="H96" s="209"/>
      <c r="I96" s="209">
        <v>67.716</v>
      </c>
    </row>
    <row r="97" spans="1:9" s="17" customFormat="1" ht="18.75">
      <c r="A97" s="64" t="s">
        <v>817</v>
      </c>
      <c r="B97" s="19" t="s">
        <v>818</v>
      </c>
      <c r="C97" s="19"/>
      <c r="D97" s="269"/>
      <c r="E97" s="269"/>
      <c r="F97" s="209">
        <f>F98</f>
        <v>0</v>
      </c>
      <c r="G97" s="209"/>
      <c r="H97" s="209"/>
      <c r="I97" s="209">
        <f>I98</f>
        <v>0</v>
      </c>
    </row>
    <row r="98" spans="1:9" s="17" customFormat="1" ht="18.75">
      <c r="A98" s="114" t="s">
        <v>270</v>
      </c>
      <c r="B98" s="19" t="s">
        <v>818</v>
      </c>
      <c r="C98" s="19" t="s">
        <v>271</v>
      </c>
      <c r="D98" s="269"/>
      <c r="E98" s="269"/>
      <c r="F98" s="209"/>
      <c r="G98" s="209"/>
      <c r="H98" s="209"/>
      <c r="I98" s="209"/>
    </row>
    <row r="99" spans="1:9" ht="150">
      <c r="A99" s="264" t="s">
        <v>893</v>
      </c>
      <c r="B99" s="285" t="s">
        <v>894</v>
      </c>
      <c r="C99" s="285"/>
      <c r="D99" s="286">
        <f>D100</f>
        <v>2000</v>
      </c>
      <c r="E99" s="286">
        <f>E100</f>
        <v>-2000</v>
      </c>
      <c r="F99" s="287">
        <f>D99+E99</f>
        <v>0</v>
      </c>
      <c r="G99" s="287">
        <f>G100</f>
        <v>2000</v>
      </c>
      <c r="H99" s="293">
        <f>H100</f>
        <v>-2000</v>
      </c>
      <c r="I99" s="287">
        <f>G99+H99</f>
        <v>0</v>
      </c>
    </row>
    <row r="100" spans="1:9" ht="18.75">
      <c r="A100" s="264" t="s">
        <v>619</v>
      </c>
      <c r="B100" s="26" t="s">
        <v>894</v>
      </c>
      <c r="C100" s="26" t="s">
        <v>607</v>
      </c>
      <c r="D100" s="291">
        <v>2000</v>
      </c>
      <c r="E100" s="291">
        <v>-2000</v>
      </c>
      <c r="F100" s="292">
        <f>D100+E100</f>
        <v>0</v>
      </c>
      <c r="G100" s="292">
        <v>2000</v>
      </c>
      <c r="H100" s="294">
        <v>-2000</v>
      </c>
      <c r="I100" s="292">
        <f>G100+H100</f>
        <v>0</v>
      </c>
    </row>
    <row r="101" spans="1:9" ht="18.75">
      <c r="A101" s="295" t="s">
        <v>622</v>
      </c>
      <c r="B101" s="285" t="s">
        <v>288</v>
      </c>
      <c r="C101" s="285"/>
      <c r="D101" s="286">
        <f>D102+D104</f>
        <v>230</v>
      </c>
      <c r="E101" s="286"/>
      <c r="F101" s="287">
        <f>F102+F104</f>
        <v>0</v>
      </c>
      <c r="G101" s="287">
        <f>G102+G104</f>
        <v>0</v>
      </c>
      <c r="H101" s="266"/>
      <c r="I101" s="287">
        <f>I102+I104</f>
        <v>0</v>
      </c>
    </row>
    <row r="102" spans="1:9" ht="37.5">
      <c r="A102" s="264" t="s">
        <v>623</v>
      </c>
      <c r="B102" s="285" t="s">
        <v>624</v>
      </c>
      <c r="C102" s="285"/>
      <c r="D102" s="286">
        <f>D103</f>
        <v>0</v>
      </c>
      <c r="E102" s="286"/>
      <c r="F102" s="287">
        <f>F103</f>
        <v>0</v>
      </c>
      <c r="G102" s="287">
        <f>G103</f>
        <v>0</v>
      </c>
      <c r="H102" s="266"/>
      <c r="I102" s="287">
        <f>I103</f>
        <v>0</v>
      </c>
    </row>
    <row r="103" spans="1:9" ht="18.75">
      <c r="A103" s="264" t="s">
        <v>606</v>
      </c>
      <c r="B103" s="270" t="s">
        <v>624</v>
      </c>
      <c r="C103" s="270" t="s">
        <v>607</v>
      </c>
      <c r="D103" s="291"/>
      <c r="E103" s="291"/>
      <c r="F103" s="292"/>
      <c r="G103" s="292"/>
      <c r="H103" s="266"/>
      <c r="I103" s="292"/>
    </row>
    <row r="104" spans="1:9" ht="56.25">
      <c r="A104" s="22" t="s">
        <v>289</v>
      </c>
      <c r="B104" s="163" t="s">
        <v>290</v>
      </c>
      <c r="C104" s="21"/>
      <c r="D104" s="263">
        <f>D105</f>
        <v>230</v>
      </c>
      <c r="E104" s="263"/>
      <c r="F104" s="216">
        <f>F105</f>
        <v>0</v>
      </c>
      <c r="G104" s="216">
        <f>G105</f>
        <v>0</v>
      </c>
      <c r="H104" s="266"/>
      <c r="I104" s="216">
        <f>I105</f>
        <v>0</v>
      </c>
    </row>
    <row r="105" spans="1:9" ht="37.5">
      <c r="A105" s="264" t="s">
        <v>260</v>
      </c>
      <c r="B105" s="21" t="s">
        <v>290</v>
      </c>
      <c r="C105" s="21" t="s">
        <v>261</v>
      </c>
      <c r="D105" s="265">
        <v>230</v>
      </c>
      <c r="E105" s="265"/>
      <c r="F105" s="210"/>
      <c r="G105" s="210">
        <v>0</v>
      </c>
      <c r="H105" s="266"/>
      <c r="I105" s="210">
        <v>0</v>
      </c>
    </row>
    <row r="106" spans="1:9" ht="39">
      <c r="A106" s="267" t="s">
        <v>507</v>
      </c>
      <c r="B106" s="285" t="s">
        <v>508</v>
      </c>
      <c r="C106" s="285"/>
      <c r="D106" s="271">
        <f>D107+D127+D153+D176+D181+D186</f>
        <v>364740.85</v>
      </c>
      <c r="E106" s="271"/>
      <c r="F106" s="272">
        <f>F107+F127+F153+F176+F181+F186</f>
        <v>384360.828</v>
      </c>
      <c r="G106" s="272">
        <f>G107+G127+G153+G176+G181+G186</f>
        <v>0</v>
      </c>
      <c r="H106" s="266"/>
      <c r="I106" s="272">
        <f>I107+I127+I153+I176+I181+I186</f>
        <v>384406.228</v>
      </c>
    </row>
    <row r="107" spans="1:9" ht="37.5">
      <c r="A107" s="61" t="s">
        <v>509</v>
      </c>
      <c r="B107" s="163" t="s">
        <v>510</v>
      </c>
      <c r="C107" s="296"/>
      <c r="D107" s="268">
        <f>D108+D123+D110+D125+D112+D114+D116+D118</f>
        <v>98519.1</v>
      </c>
      <c r="E107" s="268"/>
      <c r="F107" s="217">
        <f>F108+F123+F110+F125+F112+F114+F121+L115+F116+F118</f>
        <v>136118.4</v>
      </c>
      <c r="G107" s="217">
        <f>G108+G123+G110+G125+G112+G114+G116+G118</f>
        <v>0</v>
      </c>
      <c r="H107" s="266"/>
      <c r="I107" s="217">
        <f>I108+I123+I110+I125+I112+I114+I121+O115+I116+I118</f>
        <v>136118.4</v>
      </c>
    </row>
    <row r="108" spans="1:9" ht="56.25">
      <c r="A108" s="22" t="s">
        <v>511</v>
      </c>
      <c r="B108" s="163" t="s">
        <v>512</v>
      </c>
      <c r="C108" s="162"/>
      <c r="D108" s="268">
        <f>D109</f>
        <v>40910.2</v>
      </c>
      <c r="E108" s="268"/>
      <c r="F108" s="217">
        <f>F109</f>
        <v>39369.9</v>
      </c>
      <c r="G108" s="217">
        <f>G109</f>
        <v>0</v>
      </c>
      <c r="H108" s="266"/>
      <c r="I108" s="217">
        <f>I109</f>
        <v>39369.9</v>
      </c>
    </row>
    <row r="109" spans="1:9" ht="37.5">
      <c r="A109" s="264" t="s">
        <v>394</v>
      </c>
      <c r="B109" s="21" t="s">
        <v>512</v>
      </c>
      <c r="C109" s="21" t="s">
        <v>373</v>
      </c>
      <c r="D109" s="269">
        <v>40910.2</v>
      </c>
      <c r="E109" s="269"/>
      <c r="F109" s="209">
        <f>'[1]расх 2016-2017 годы'!G249</f>
        <v>39369.9</v>
      </c>
      <c r="G109" s="209"/>
      <c r="H109" s="266"/>
      <c r="I109" s="209">
        <f>'[1]расх 2016-2017 годы'!J249</f>
        <v>39369.9</v>
      </c>
    </row>
    <row r="110" spans="1:9" ht="18.75">
      <c r="A110" s="22" t="s">
        <v>895</v>
      </c>
      <c r="B110" s="163" t="s">
        <v>514</v>
      </c>
      <c r="C110" s="162"/>
      <c r="D110" s="268">
        <f>D111</f>
        <v>1000</v>
      </c>
      <c r="E110" s="268"/>
      <c r="F110" s="217">
        <f>F111</f>
        <v>0</v>
      </c>
      <c r="G110" s="217">
        <f>G111</f>
        <v>0</v>
      </c>
      <c r="H110" s="266"/>
      <c r="I110" s="217">
        <f>I111</f>
        <v>0</v>
      </c>
    </row>
    <row r="111" spans="1:9" ht="37.5">
      <c r="A111" s="264" t="s">
        <v>394</v>
      </c>
      <c r="B111" s="21" t="s">
        <v>514</v>
      </c>
      <c r="C111" s="21" t="s">
        <v>373</v>
      </c>
      <c r="D111" s="269">
        <v>1000</v>
      </c>
      <c r="E111" s="269"/>
      <c r="F111" s="209"/>
      <c r="G111" s="209"/>
      <c r="H111" s="266"/>
      <c r="I111" s="209"/>
    </row>
    <row r="112" spans="1:9" ht="37.5">
      <c r="A112" s="264" t="s">
        <v>515</v>
      </c>
      <c r="B112" s="163" t="s">
        <v>516</v>
      </c>
      <c r="C112" s="163"/>
      <c r="D112" s="268">
        <f>D113</f>
        <v>735</v>
      </c>
      <c r="E112" s="268"/>
      <c r="F112" s="217">
        <f>F113</f>
        <v>725</v>
      </c>
      <c r="G112" s="217">
        <f>G113</f>
        <v>0</v>
      </c>
      <c r="H112" s="266"/>
      <c r="I112" s="217">
        <f>I113</f>
        <v>725</v>
      </c>
    </row>
    <row r="113" spans="1:9" ht="37.5">
      <c r="A113" s="264" t="s">
        <v>394</v>
      </c>
      <c r="B113" s="21" t="s">
        <v>516</v>
      </c>
      <c r="C113" s="25">
        <v>600</v>
      </c>
      <c r="D113" s="269">
        <v>735</v>
      </c>
      <c r="E113" s="269"/>
      <c r="F113" s="209">
        <f>'[1]расх 2016-2017 годы'!G251</f>
        <v>725</v>
      </c>
      <c r="G113" s="209"/>
      <c r="H113" s="266"/>
      <c r="I113" s="209">
        <f>'[1]расх 2016-2017 годы'!J251</f>
        <v>725</v>
      </c>
    </row>
    <row r="114" spans="1:9" ht="37.5">
      <c r="A114" s="264" t="s">
        <v>517</v>
      </c>
      <c r="B114" s="163" t="s">
        <v>518</v>
      </c>
      <c r="C114" s="163"/>
      <c r="D114" s="268">
        <f>D115</f>
        <v>1000</v>
      </c>
      <c r="E114" s="268"/>
      <c r="F114" s="217">
        <f>F115</f>
        <v>0</v>
      </c>
      <c r="G114" s="217">
        <f>G115</f>
        <v>0</v>
      </c>
      <c r="H114" s="266"/>
      <c r="I114" s="217">
        <f>I115</f>
        <v>0</v>
      </c>
    </row>
    <row r="115" spans="1:9" ht="37.5">
      <c r="A115" s="264" t="s">
        <v>394</v>
      </c>
      <c r="B115" s="21" t="s">
        <v>518</v>
      </c>
      <c r="C115" s="25">
        <v>600</v>
      </c>
      <c r="D115" s="269">
        <v>1000</v>
      </c>
      <c r="E115" s="269"/>
      <c r="F115" s="209"/>
      <c r="G115" s="209"/>
      <c r="H115" s="266"/>
      <c r="I115" s="209"/>
    </row>
    <row r="116" spans="1:9" ht="37.5">
      <c r="A116" s="264" t="s">
        <v>519</v>
      </c>
      <c r="B116" s="163" t="s">
        <v>520</v>
      </c>
      <c r="C116" s="163"/>
      <c r="D116" s="268">
        <f>D117</f>
        <v>15</v>
      </c>
      <c r="E116" s="268"/>
      <c r="F116" s="217">
        <f>F117</f>
        <v>15</v>
      </c>
      <c r="G116" s="217">
        <f>G117</f>
        <v>0</v>
      </c>
      <c r="H116" s="266"/>
      <c r="I116" s="217">
        <f>I117</f>
        <v>15</v>
      </c>
    </row>
    <row r="117" spans="1:9" ht="37.5">
      <c r="A117" s="264" t="s">
        <v>260</v>
      </c>
      <c r="B117" s="21" t="s">
        <v>520</v>
      </c>
      <c r="C117" s="25">
        <v>200</v>
      </c>
      <c r="D117" s="269">
        <v>15</v>
      </c>
      <c r="E117" s="269"/>
      <c r="F117" s="209">
        <f>'[1]расх 2016-2017 годы'!G255</f>
        <v>15</v>
      </c>
      <c r="G117" s="209"/>
      <c r="H117" s="266"/>
      <c r="I117" s="209">
        <f>'[1]расх 2016-2017 годы'!J255</f>
        <v>15</v>
      </c>
    </row>
    <row r="118" spans="1:9" ht="56.25">
      <c r="A118" s="264" t="s">
        <v>896</v>
      </c>
      <c r="B118" s="163" t="s">
        <v>522</v>
      </c>
      <c r="C118" s="163"/>
      <c r="D118" s="268">
        <f>D119</f>
        <v>386</v>
      </c>
      <c r="E118" s="268"/>
      <c r="F118" s="217">
        <f>SUM(F119:F120)</f>
        <v>386</v>
      </c>
      <c r="G118" s="217">
        <f>G119</f>
        <v>0</v>
      </c>
      <c r="H118" s="266"/>
      <c r="I118" s="217">
        <f>SUM(I119:I120)</f>
        <v>386</v>
      </c>
    </row>
    <row r="119" spans="1:9" ht="37.5">
      <c r="A119" s="264" t="s">
        <v>260</v>
      </c>
      <c r="B119" s="21" t="s">
        <v>522</v>
      </c>
      <c r="C119" s="21" t="s">
        <v>261</v>
      </c>
      <c r="D119" s="269">
        <v>386</v>
      </c>
      <c r="E119" s="269"/>
      <c r="F119" s="209">
        <f>'[1]расх 2016-2017 годы'!G257</f>
        <v>80</v>
      </c>
      <c r="G119" s="209"/>
      <c r="H119" s="266"/>
      <c r="I119" s="209">
        <f>'[1]расх 2016-2017 годы'!J257</f>
        <v>80</v>
      </c>
    </row>
    <row r="120" spans="1:9" ht="37.5">
      <c r="A120" s="264" t="s">
        <v>394</v>
      </c>
      <c r="B120" s="21" t="s">
        <v>522</v>
      </c>
      <c r="C120" s="21" t="s">
        <v>373</v>
      </c>
      <c r="D120" s="269"/>
      <c r="E120" s="269"/>
      <c r="F120" s="209">
        <f>'[1]расх 2016-2017 годы'!G258</f>
        <v>306</v>
      </c>
      <c r="G120" s="209"/>
      <c r="H120" s="266"/>
      <c r="I120" s="209">
        <f>'[1]расх 2016-2017 годы'!J258</f>
        <v>306</v>
      </c>
    </row>
    <row r="121" spans="1:9" s="17" customFormat="1" ht="18.75">
      <c r="A121" s="214" t="s">
        <v>819</v>
      </c>
      <c r="B121" s="21" t="s">
        <v>820</v>
      </c>
      <c r="C121" s="21"/>
      <c r="D121" s="269"/>
      <c r="E121" s="269"/>
      <c r="F121" s="209">
        <f>F122</f>
        <v>94.5</v>
      </c>
      <c r="G121" s="209"/>
      <c r="H121" s="209"/>
      <c r="I121" s="209">
        <f>I122</f>
        <v>94.5</v>
      </c>
    </row>
    <row r="122" spans="1:9" s="17" customFormat="1" ht="37.5">
      <c r="A122" s="114" t="s">
        <v>394</v>
      </c>
      <c r="B122" s="21" t="s">
        <v>820</v>
      </c>
      <c r="C122" s="21" t="s">
        <v>373</v>
      </c>
      <c r="D122" s="269"/>
      <c r="E122" s="269"/>
      <c r="F122" s="209">
        <f>'[1]расх 2016-2017 годы'!G260</f>
        <v>94.5</v>
      </c>
      <c r="G122" s="209"/>
      <c r="H122" s="209"/>
      <c r="I122" s="209">
        <f>'[1]расх 2016-2017 годы'!J260</f>
        <v>94.5</v>
      </c>
    </row>
    <row r="123" spans="1:9" ht="75">
      <c r="A123" s="264" t="s">
        <v>708</v>
      </c>
      <c r="B123" s="285" t="s">
        <v>530</v>
      </c>
      <c r="C123" s="163"/>
      <c r="D123" s="268">
        <f>D124</f>
        <v>52388.4</v>
      </c>
      <c r="E123" s="268"/>
      <c r="F123" s="217">
        <f>F124</f>
        <v>90864.4</v>
      </c>
      <c r="G123" s="217">
        <f>G124</f>
        <v>0</v>
      </c>
      <c r="H123" s="266"/>
      <c r="I123" s="217">
        <f>I124</f>
        <v>90864.4</v>
      </c>
    </row>
    <row r="124" spans="1:9" ht="37.5">
      <c r="A124" s="264" t="s">
        <v>394</v>
      </c>
      <c r="B124" s="21" t="s">
        <v>530</v>
      </c>
      <c r="C124" s="21" t="s">
        <v>373</v>
      </c>
      <c r="D124" s="269">
        <v>52388.4</v>
      </c>
      <c r="E124" s="269"/>
      <c r="F124" s="209">
        <f>'[1]расх 2016-2017 годы'!G262</f>
        <v>90864.4</v>
      </c>
      <c r="G124" s="209"/>
      <c r="H124" s="266"/>
      <c r="I124" s="209">
        <f>'[1]расх 2016-2017 годы'!J262</f>
        <v>90864.4</v>
      </c>
    </row>
    <row r="125" spans="1:9" ht="112.5">
      <c r="A125" s="264" t="s">
        <v>897</v>
      </c>
      <c r="B125" s="285" t="s">
        <v>532</v>
      </c>
      <c r="C125" s="297"/>
      <c r="D125" s="160">
        <f>D126</f>
        <v>2084.5</v>
      </c>
      <c r="E125" s="160"/>
      <c r="F125" s="217">
        <f>F126</f>
        <v>4663.6</v>
      </c>
      <c r="G125" s="217">
        <f>G126</f>
        <v>0</v>
      </c>
      <c r="H125" s="266"/>
      <c r="I125" s="217">
        <f>I126</f>
        <v>4663.6</v>
      </c>
    </row>
    <row r="126" spans="1:9" ht="37.5">
      <c r="A126" s="264" t="s">
        <v>394</v>
      </c>
      <c r="B126" s="270" t="s">
        <v>532</v>
      </c>
      <c r="C126" s="25">
        <v>600</v>
      </c>
      <c r="D126" s="25">
        <v>2084.5</v>
      </c>
      <c r="E126" s="25"/>
      <c r="F126" s="209">
        <f>'[1]расх 2016-2017 годы'!G264</f>
        <v>4663.6</v>
      </c>
      <c r="G126" s="209"/>
      <c r="H126" s="266"/>
      <c r="I126" s="209">
        <f>'[1]расх 2016-2017 годы'!J264</f>
        <v>4663.6</v>
      </c>
    </row>
    <row r="127" spans="1:9" ht="37.5">
      <c r="A127" s="295" t="s">
        <v>533</v>
      </c>
      <c r="B127" s="285" t="s">
        <v>534</v>
      </c>
      <c r="C127" s="285"/>
      <c r="D127" s="271">
        <f>D128+D130+D134+D136+D138+D140+D142+D144+D147+D149+D151+D132</f>
        <v>224922.4</v>
      </c>
      <c r="E127" s="271"/>
      <c r="F127" s="272">
        <f>F128+F130+F134+F136+F138+F140+F142+F144+F147+F149+F151+F132</f>
        <v>206267.1</v>
      </c>
      <c r="G127" s="272">
        <f>G128+G130+G134+G136+G138+G140+G142+G144+G147+G149+G151+G132</f>
        <v>0</v>
      </c>
      <c r="H127" s="266"/>
      <c r="I127" s="272">
        <f>I128+I130+I134+I136+I138+I140+I142+I144+I147+I149+I151+I132</f>
        <v>206867.1</v>
      </c>
    </row>
    <row r="128" spans="1:9" ht="37.5">
      <c r="A128" s="264" t="s">
        <v>709</v>
      </c>
      <c r="B128" s="163" t="s">
        <v>536</v>
      </c>
      <c r="C128" s="163"/>
      <c r="D128" s="268">
        <f>D129</f>
        <v>41257.5</v>
      </c>
      <c r="E128" s="268"/>
      <c r="F128" s="217">
        <f>F129</f>
        <v>49186.7</v>
      </c>
      <c r="G128" s="217">
        <f>G129</f>
        <v>0</v>
      </c>
      <c r="H128" s="266"/>
      <c r="I128" s="217">
        <f>I129</f>
        <v>49186.7</v>
      </c>
    </row>
    <row r="129" spans="1:9" ht="37.5">
      <c r="A129" s="264" t="s">
        <v>394</v>
      </c>
      <c r="B129" s="21" t="s">
        <v>536</v>
      </c>
      <c r="C129" s="21" t="s">
        <v>373</v>
      </c>
      <c r="D129" s="269">
        <v>41257.5</v>
      </c>
      <c r="E129" s="269"/>
      <c r="F129" s="209">
        <f>'[1]расх 2016-2017 годы'!G267</f>
        <v>49186.7</v>
      </c>
      <c r="G129" s="209"/>
      <c r="H129" s="266"/>
      <c r="I129" s="209">
        <f>'[1]расх 2016-2017 годы'!J267</f>
        <v>49186.7</v>
      </c>
    </row>
    <row r="130" spans="1:9" ht="18.75">
      <c r="A130" s="264" t="s">
        <v>537</v>
      </c>
      <c r="B130" s="163" t="s">
        <v>538</v>
      </c>
      <c r="C130" s="163"/>
      <c r="D130" s="268">
        <f>D131</f>
        <v>1799.8</v>
      </c>
      <c r="E130" s="268"/>
      <c r="F130" s="217">
        <f>F131</f>
        <v>1546.9</v>
      </c>
      <c r="G130" s="217">
        <f>G131</f>
        <v>0</v>
      </c>
      <c r="H130" s="266"/>
      <c r="I130" s="217">
        <f>I131</f>
        <v>1546.9</v>
      </c>
    </row>
    <row r="131" spans="1:9" ht="37.5">
      <c r="A131" s="264" t="s">
        <v>394</v>
      </c>
      <c r="B131" s="21" t="s">
        <v>538</v>
      </c>
      <c r="C131" s="21" t="s">
        <v>373</v>
      </c>
      <c r="D131" s="269">
        <v>1799.8</v>
      </c>
      <c r="E131" s="269"/>
      <c r="F131" s="209">
        <f>'[1]расх 2016-2017 годы'!G269</f>
        <v>1546.9</v>
      </c>
      <c r="G131" s="209"/>
      <c r="H131" s="266"/>
      <c r="I131" s="209">
        <f>'[1]расх 2016-2017 годы'!J269</f>
        <v>1546.9</v>
      </c>
    </row>
    <row r="132" spans="1:9" ht="18.75">
      <c r="A132" s="264" t="s">
        <v>395</v>
      </c>
      <c r="B132" s="163" t="s">
        <v>758</v>
      </c>
      <c r="C132" s="163"/>
      <c r="D132" s="268">
        <f>D133</f>
        <v>825.5</v>
      </c>
      <c r="E132" s="268"/>
      <c r="F132" s="217">
        <f>F133</f>
        <v>0</v>
      </c>
      <c r="G132" s="217">
        <f>G133</f>
        <v>0</v>
      </c>
      <c r="H132" s="266"/>
      <c r="I132" s="217">
        <f>I133</f>
        <v>0</v>
      </c>
    </row>
    <row r="133" spans="1:9" ht="37.5">
      <c r="A133" s="264" t="s">
        <v>394</v>
      </c>
      <c r="B133" s="21" t="s">
        <v>758</v>
      </c>
      <c r="C133" s="21" t="s">
        <v>373</v>
      </c>
      <c r="D133" s="269">
        <v>825.5</v>
      </c>
      <c r="E133" s="269"/>
      <c r="F133" s="209">
        <f>'[1]расх 2016-2017 годы'!G271</f>
        <v>0</v>
      </c>
      <c r="G133" s="209"/>
      <c r="H133" s="266"/>
      <c r="I133" s="209">
        <f>'[1]расх 2016-2017 годы'!J271</f>
        <v>0</v>
      </c>
    </row>
    <row r="134" spans="1:9" ht="37.5">
      <c r="A134" s="264" t="s">
        <v>898</v>
      </c>
      <c r="B134" s="163" t="s">
        <v>540</v>
      </c>
      <c r="C134" s="163"/>
      <c r="D134" s="268">
        <f>D135</f>
        <v>2619.7</v>
      </c>
      <c r="E134" s="268"/>
      <c r="F134" s="217">
        <f>F135</f>
        <v>2619.7</v>
      </c>
      <c r="G134" s="217">
        <f>G135</f>
        <v>0</v>
      </c>
      <c r="H134" s="266"/>
      <c r="I134" s="217">
        <f>I135</f>
        <v>2619.7</v>
      </c>
    </row>
    <row r="135" spans="1:9" ht="37.5">
      <c r="A135" s="264" t="s">
        <v>394</v>
      </c>
      <c r="B135" s="21" t="s">
        <v>540</v>
      </c>
      <c r="C135" s="21" t="s">
        <v>373</v>
      </c>
      <c r="D135" s="269">
        <v>2619.7</v>
      </c>
      <c r="E135" s="269"/>
      <c r="F135" s="209">
        <f>'[1]расх 2016-2017 годы'!G273</f>
        <v>2619.7</v>
      </c>
      <c r="G135" s="209"/>
      <c r="H135" s="266"/>
      <c r="I135" s="209">
        <f>'[1]расх 2016-2017 годы'!J273</f>
        <v>2619.7</v>
      </c>
    </row>
    <row r="136" spans="1:9" ht="37.5">
      <c r="A136" s="264" t="s">
        <v>899</v>
      </c>
      <c r="B136" s="163" t="s">
        <v>542</v>
      </c>
      <c r="C136" s="163"/>
      <c r="D136" s="268">
        <f>D137</f>
        <v>2900</v>
      </c>
      <c r="E136" s="268"/>
      <c r="F136" s="217">
        <f>F137</f>
        <v>0</v>
      </c>
      <c r="G136" s="217">
        <f>G137</f>
        <v>0</v>
      </c>
      <c r="H136" s="266"/>
      <c r="I136" s="217">
        <f>I137</f>
        <v>600</v>
      </c>
    </row>
    <row r="137" spans="1:9" ht="37.5">
      <c r="A137" s="264" t="s">
        <v>394</v>
      </c>
      <c r="B137" s="21" t="s">
        <v>542</v>
      </c>
      <c r="C137" s="21" t="s">
        <v>373</v>
      </c>
      <c r="D137" s="269">
        <v>2900</v>
      </c>
      <c r="E137" s="269"/>
      <c r="F137" s="209">
        <f>'[1]расх 2016-2017 годы'!G275</f>
        <v>0</v>
      </c>
      <c r="G137" s="209"/>
      <c r="H137" s="266"/>
      <c r="I137" s="209">
        <f>'[1]расх 2016-2017 годы'!J275</f>
        <v>600</v>
      </c>
    </row>
    <row r="138" spans="1:9" ht="37.5">
      <c r="A138" s="264" t="s">
        <v>900</v>
      </c>
      <c r="B138" s="163" t="s">
        <v>544</v>
      </c>
      <c r="C138" s="163"/>
      <c r="D138" s="268">
        <f>D139</f>
        <v>1125</v>
      </c>
      <c r="E138" s="268"/>
      <c r="F138" s="217">
        <f>F139</f>
        <v>1160</v>
      </c>
      <c r="G138" s="217">
        <f>G139</f>
        <v>0</v>
      </c>
      <c r="H138" s="266"/>
      <c r="I138" s="217">
        <f>I139</f>
        <v>1160</v>
      </c>
    </row>
    <row r="139" spans="1:9" ht="37.5">
      <c r="A139" s="264" t="s">
        <v>394</v>
      </c>
      <c r="B139" s="21" t="s">
        <v>544</v>
      </c>
      <c r="C139" s="21" t="s">
        <v>373</v>
      </c>
      <c r="D139" s="269">
        <v>1125</v>
      </c>
      <c r="E139" s="269"/>
      <c r="F139" s="209">
        <f>'[1]расх 2016-2017 годы'!G277</f>
        <v>1160</v>
      </c>
      <c r="G139" s="209"/>
      <c r="H139" s="266"/>
      <c r="I139" s="209">
        <f>'[1]расх 2016-2017 годы'!J277</f>
        <v>1160</v>
      </c>
    </row>
    <row r="140" spans="1:9" ht="37.5">
      <c r="A140" s="264" t="s">
        <v>901</v>
      </c>
      <c r="B140" s="163" t="s">
        <v>546</v>
      </c>
      <c r="C140" s="163"/>
      <c r="D140" s="268">
        <f>D141</f>
        <v>0</v>
      </c>
      <c r="E140" s="268"/>
      <c r="F140" s="217">
        <f>F141</f>
        <v>0</v>
      </c>
      <c r="G140" s="217">
        <f>G141</f>
        <v>0</v>
      </c>
      <c r="H140" s="266"/>
      <c r="I140" s="217">
        <f>I141</f>
        <v>0</v>
      </c>
    </row>
    <row r="141" spans="1:9" ht="37.5">
      <c r="A141" s="264" t="s">
        <v>394</v>
      </c>
      <c r="B141" s="21" t="s">
        <v>546</v>
      </c>
      <c r="C141" s="21" t="s">
        <v>373</v>
      </c>
      <c r="D141" s="269"/>
      <c r="E141" s="269"/>
      <c r="F141" s="209"/>
      <c r="G141" s="209"/>
      <c r="H141" s="266"/>
      <c r="I141" s="209"/>
    </row>
    <row r="142" spans="1:9" ht="18.75">
      <c r="A142" s="264" t="s">
        <v>547</v>
      </c>
      <c r="B142" s="163" t="s">
        <v>548</v>
      </c>
      <c r="C142" s="163"/>
      <c r="D142" s="268">
        <f>D143</f>
        <v>123.6</v>
      </c>
      <c r="E142" s="268"/>
      <c r="F142" s="217">
        <f>F143</f>
        <v>10.9</v>
      </c>
      <c r="G142" s="217">
        <f>G143</f>
        <v>0</v>
      </c>
      <c r="H142" s="266"/>
      <c r="I142" s="217">
        <f>I143</f>
        <v>10.9</v>
      </c>
    </row>
    <row r="143" spans="1:9" ht="37.5">
      <c r="A143" s="264" t="s">
        <v>394</v>
      </c>
      <c r="B143" s="21" t="s">
        <v>548</v>
      </c>
      <c r="C143" s="21" t="s">
        <v>373</v>
      </c>
      <c r="D143" s="269">
        <v>123.6</v>
      </c>
      <c r="E143" s="269"/>
      <c r="F143" s="209">
        <f>'[1]расх 2016-2017 годы'!G281</f>
        <v>10.9</v>
      </c>
      <c r="G143" s="209"/>
      <c r="H143" s="266"/>
      <c r="I143" s="209">
        <f>'[1]расх 2016-2017 годы'!J281</f>
        <v>10.9</v>
      </c>
    </row>
    <row r="144" spans="1:9" ht="37.5">
      <c r="A144" s="264" t="s">
        <v>902</v>
      </c>
      <c r="B144" s="163" t="s">
        <v>550</v>
      </c>
      <c r="C144" s="163"/>
      <c r="D144" s="268">
        <f>D145</f>
        <v>494.9</v>
      </c>
      <c r="E144" s="268"/>
      <c r="F144" s="217">
        <f>F145+F146</f>
        <v>494.9</v>
      </c>
      <c r="G144" s="217">
        <f>G145</f>
        <v>0</v>
      </c>
      <c r="H144" s="266"/>
      <c r="I144" s="217">
        <f>I145+I146</f>
        <v>494.9</v>
      </c>
    </row>
    <row r="145" spans="1:9" ht="37.5">
      <c r="A145" s="264" t="s">
        <v>260</v>
      </c>
      <c r="B145" s="21" t="s">
        <v>550</v>
      </c>
      <c r="C145" s="21" t="s">
        <v>261</v>
      </c>
      <c r="D145" s="269">
        <v>494.9</v>
      </c>
      <c r="E145" s="269"/>
      <c r="F145" s="209">
        <f>'[1]расх 2016-2017 годы'!G283</f>
        <v>35.9</v>
      </c>
      <c r="G145" s="209"/>
      <c r="H145" s="266"/>
      <c r="I145" s="209">
        <f>'[1]расх 2016-2017 годы'!J283</f>
        <v>35.9</v>
      </c>
    </row>
    <row r="146" spans="1:9" s="17" customFormat="1" ht="37.5">
      <c r="A146" s="264" t="s">
        <v>394</v>
      </c>
      <c r="B146" s="21" t="s">
        <v>550</v>
      </c>
      <c r="C146" s="21" t="s">
        <v>373</v>
      </c>
      <c r="D146" s="269"/>
      <c r="E146" s="269"/>
      <c r="F146" s="209">
        <f>'[1]расх 2016-2017 годы'!G284</f>
        <v>459</v>
      </c>
      <c r="G146" s="209"/>
      <c r="H146" s="209"/>
      <c r="I146" s="209">
        <f>'[1]расх 2016-2017 годы'!J284</f>
        <v>459</v>
      </c>
    </row>
    <row r="147" spans="1:9" ht="37.5">
      <c r="A147" s="264" t="s">
        <v>551</v>
      </c>
      <c r="B147" s="163" t="s">
        <v>552</v>
      </c>
      <c r="C147" s="163"/>
      <c r="D147" s="268">
        <f>D148</f>
        <v>135</v>
      </c>
      <c r="E147" s="268"/>
      <c r="F147" s="217">
        <f>F148</f>
        <v>135</v>
      </c>
      <c r="G147" s="217">
        <f>G148</f>
        <v>0</v>
      </c>
      <c r="H147" s="266"/>
      <c r="I147" s="217">
        <f>I148</f>
        <v>135</v>
      </c>
    </row>
    <row r="148" spans="1:9" ht="37.5">
      <c r="A148" s="264" t="s">
        <v>260</v>
      </c>
      <c r="B148" s="21" t="s">
        <v>552</v>
      </c>
      <c r="C148" s="21" t="s">
        <v>261</v>
      </c>
      <c r="D148" s="269">
        <v>135</v>
      </c>
      <c r="E148" s="269"/>
      <c r="F148" s="209">
        <f>'[1]расх 2016-2017 годы'!G286</f>
        <v>135</v>
      </c>
      <c r="G148" s="209"/>
      <c r="H148" s="266"/>
      <c r="I148" s="209">
        <f>'[1]расх 2016-2017 годы'!J286</f>
        <v>135</v>
      </c>
    </row>
    <row r="149" spans="1:9" ht="54.75" customHeight="1">
      <c r="A149" s="264" t="s">
        <v>708</v>
      </c>
      <c r="B149" s="285" t="s">
        <v>557</v>
      </c>
      <c r="C149" s="163"/>
      <c r="D149" s="268">
        <f>D150</f>
        <v>173340</v>
      </c>
      <c r="E149" s="268"/>
      <c r="F149" s="217">
        <f>F150</f>
        <v>150572.2</v>
      </c>
      <c r="G149" s="217">
        <f>G150</f>
        <v>0</v>
      </c>
      <c r="H149" s="266"/>
      <c r="I149" s="217">
        <f>I150</f>
        <v>150572.2</v>
      </c>
    </row>
    <row r="150" spans="1:9" ht="37.5">
      <c r="A150" s="264" t="s">
        <v>394</v>
      </c>
      <c r="B150" s="21" t="s">
        <v>557</v>
      </c>
      <c r="C150" s="21" t="s">
        <v>373</v>
      </c>
      <c r="D150" s="269">
        <v>173340</v>
      </c>
      <c r="E150" s="269"/>
      <c r="F150" s="209">
        <f>'[1]расх 2016-2017 годы'!G288</f>
        <v>150572.2</v>
      </c>
      <c r="G150" s="209"/>
      <c r="H150" s="266"/>
      <c r="I150" s="209">
        <f>'[1]расх 2016-2017 годы'!J288</f>
        <v>150572.2</v>
      </c>
    </row>
    <row r="151" spans="1:9" ht="99.75" customHeight="1">
      <c r="A151" s="264" t="s">
        <v>897</v>
      </c>
      <c r="B151" s="285" t="s">
        <v>558</v>
      </c>
      <c r="C151" s="297"/>
      <c r="D151" s="268">
        <f>D152</f>
        <v>301.4</v>
      </c>
      <c r="E151" s="268"/>
      <c r="F151" s="217">
        <f>F152</f>
        <v>540.8</v>
      </c>
      <c r="G151" s="217">
        <f>G152</f>
        <v>0</v>
      </c>
      <c r="H151" s="266"/>
      <c r="I151" s="217">
        <f>I152</f>
        <v>540.8</v>
      </c>
    </row>
    <row r="152" spans="1:9" ht="37.5">
      <c r="A152" s="264" t="s">
        <v>394</v>
      </c>
      <c r="B152" s="270" t="s">
        <v>558</v>
      </c>
      <c r="C152" s="25">
        <v>600</v>
      </c>
      <c r="D152" s="269">
        <v>301.4</v>
      </c>
      <c r="E152" s="269"/>
      <c r="F152" s="209">
        <f>'[1]расх 2016-2017 годы'!G290</f>
        <v>540.8</v>
      </c>
      <c r="G152" s="209"/>
      <c r="H152" s="266"/>
      <c r="I152" s="209">
        <f>'[1]расх 2016-2017 годы'!J290</f>
        <v>540.8</v>
      </c>
    </row>
    <row r="153" spans="1:9" ht="37.5">
      <c r="A153" s="295" t="s">
        <v>567</v>
      </c>
      <c r="B153" s="163" t="s">
        <v>559</v>
      </c>
      <c r="C153" s="163"/>
      <c r="D153" s="268">
        <f>D154+D156+D158+D160+D162+D164+D166+D168+D170+D172+D174</f>
        <v>25653.999999999996</v>
      </c>
      <c r="E153" s="268"/>
      <c r="F153" s="217">
        <f>F154+F156+F158+F160+F162+F164+F166+F168+F170+F172+F174</f>
        <v>23478.6</v>
      </c>
      <c r="G153" s="217">
        <f>G154+G156+G158+G160+G162+G164+G166+G168+G170+G172+G174</f>
        <v>0</v>
      </c>
      <c r="H153" s="266"/>
      <c r="I153" s="217">
        <f>I154+I156+I158+I160+I162+I164+I166+I168+I170+I172+I174</f>
        <v>22924</v>
      </c>
    </row>
    <row r="154" spans="1:9" ht="37.5">
      <c r="A154" s="264" t="s">
        <v>903</v>
      </c>
      <c r="B154" s="163" t="s">
        <v>569</v>
      </c>
      <c r="C154" s="163"/>
      <c r="D154" s="268">
        <f>D155</f>
        <v>6</v>
      </c>
      <c r="E154" s="268"/>
      <c r="F154" s="217">
        <f>F155</f>
        <v>6</v>
      </c>
      <c r="G154" s="217">
        <f>G155</f>
        <v>0</v>
      </c>
      <c r="H154" s="266"/>
      <c r="I154" s="217">
        <f>I155</f>
        <v>6</v>
      </c>
    </row>
    <row r="155" spans="1:9" ht="37.5">
      <c r="A155" s="264" t="s">
        <v>260</v>
      </c>
      <c r="B155" s="21" t="s">
        <v>569</v>
      </c>
      <c r="C155" s="21" t="s">
        <v>261</v>
      </c>
      <c r="D155" s="269">
        <v>6</v>
      </c>
      <c r="E155" s="269"/>
      <c r="F155" s="209">
        <f>'[1]расх 2016-2017 годы'!G293</f>
        <v>6</v>
      </c>
      <c r="G155" s="209"/>
      <c r="H155" s="266"/>
      <c r="I155" s="209">
        <f>'[1]расх 2016-2017 годы'!J293</f>
        <v>6</v>
      </c>
    </row>
    <row r="156" spans="1:9" ht="37.5">
      <c r="A156" s="264" t="s">
        <v>570</v>
      </c>
      <c r="B156" s="163" t="s">
        <v>571</v>
      </c>
      <c r="C156" s="163"/>
      <c r="D156" s="268">
        <f>D157</f>
        <v>800</v>
      </c>
      <c r="E156" s="268"/>
      <c r="F156" s="217">
        <f>F157</f>
        <v>800</v>
      </c>
      <c r="G156" s="217">
        <f>G157</f>
        <v>0</v>
      </c>
      <c r="H156" s="266"/>
      <c r="I156" s="217">
        <f>I157</f>
        <v>800</v>
      </c>
    </row>
    <row r="157" spans="1:9" ht="37.5">
      <c r="A157" s="264" t="s">
        <v>260</v>
      </c>
      <c r="B157" s="21" t="s">
        <v>571</v>
      </c>
      <c r="C157" s="21" t="s">
        <v>261</v>
      </c>
      <c r="D157" s="269">
        <v>800</v>
      </c>
      <c r="E157" s="269"/>
      <c r="F157" s="209">
        <f>'[1]расх 2016-2017 годы'!G295</f>
        <v>800</v>
      </c>
      <c r="G157" s="209"/>
      <c r="H157" s="266"/>
      <c r="I157" s="209">
        <f>'[1]расх 2016-2017 годы'!J295</f>
        <v>800</v>
      </c>
    </row>
    <row r="158" spans="1:9" ht="37.5">
      <c r="A158" s="264" t="s">
        <v>572</v>
      </c>
      <c r="B158" s="163" t="s">
        <v>573</v>
      </c>
      <c r="C158" s="163"/>
      <c r="D158" s="268">
        <f>D159</f>
        <v>9</v>
      </c>
      <c r="E158" s="268"/>
      <c r="F158" s="217">
        <f>F159</f>
        <v>9</v>
      </c>
      <c r="G158" s="217">
        <f>G159</f>
        <v>0</v>
      </c>
      <c r="H158" s="266"/>
      <c r="I158" s="217">
        <f>I159</f>
        <v>9</v>
      </c>
    </row>
    <row r="159" spans="1:9" ht="37.5">
      <c r="A159" s="264" t="s">
        <v>260</v>
      </c>
      <c r="B159" s="21" t="s">
        <v>573</v>
      </c>
      <c r="C159" s="21" t="s">
        <v>261</v>
      </c>
      <c r="D159" s="269">
        <v>9</v>
      </c>
      <c r="E159" s="269"/>
      <c r="F159" s="209">
        <f>'[1]расх 2016-2017 годы'!G297</f>
        <v>9</v>
      </c>
      <c r="G159" s="209"/>
      <c r="H159" s="266"/>
      <c r="I159" s="209">
        <f>'[1]расх 2016-2017 годы'!J297</f>
        <v>9</v>
      </c>
    </row>
    <row r="160" spans="1:9" ht="18.75">
      <c r="A160" s="264" t="s">
        <v>574</v>
      </c>
      <c r="B160" s="163" t="s">
        <v>575</v>
      </c>
      <c r="C160" s="163"/>
      <c r="D160" s="268">
        <f>D161</f>
        <v>187.5</v>
      </c>
      <c r="E160" s="268"/>
      <c r="F160" s="217">
        <f>F161</f>
        <v>187.5</v>
      </c>
      <c r="G160" s="217">
        <f>G161</f>
        <v>0</v>
      </c>
      <c r="H160" s="266"/>
      <c r="I160" s="217">
        <f>I161</f>
        <v>187.5</v>
      </c>
    </row>
    <row r="161" spans="1:9" ht="37.5">
      <c r="A161" s="264" t="s">
        <v>394</v>
      </c>
      <c r="B161" s="21" t="s">
        <v>575</v>
      </c>
      <c r="C161" s="21" t="s">
        <v>373</v>
      </c>
      <c r="D161" s="269">
        <v>187.5</v>
      </c>
      <c r="E161" s="269"/>
      <c r="F161" s="209">
        <f>'[1]расх 2016-2017 годы'!G299</f>
        <v>187.5</v>
      </c>
      <c r="G161" s="209"/>
      <c r="H161" s="266"/>
      <c r="I161" s="209">
        <f>'[1]расх 2016-2017 годы'!J299</f>
        <v>187.5</v>
      </c>
    </row>
    <row r="162" spans="1:9" ht="18.75">
      <c r="A162" s="264" t="s">
        <v>904</v>
      </c>
      <c r="B162" s="163" t="s">
        <v>577</v>
      </c>
      <c r="C162" s="163"/>
      <c r="D162" s="268">
        <f>D163</f>
        <v>1000</v>
      </c>
      <c r="E162" s="268"/>
      <c r="F162" s="217">
        <f>F163</f>
        <v>0</v>
      </c>
      <c r="G162" s="217">
        <f>G163</f>
        <v>0</v>
      </c>
      <c r="H162" s="266"/>
      <c r="I162" s="217">
        <f>I163</f>
        <v>0</v>
      </c>
    </row>
    <row r="163" spans="1:9" ht="37.5">
      <c r="A163" s="264" t="s">
        <v>260</v>
      </c>
      <c r="B163" s="21" t="s">
        <v>577</v>
      </c>
      <c r="C163" s="21" t="s">
        <v>261</v>
      </c>
      <c r="D163" s="269">
        <v>1000</v>
      </c>
      <c r="E163" s="269"/>
      <c r="F163" s="209">
        <f>'[1]расх 2016-2017 годы'!G301</f>
        <v>0</v>
      </c>
      <c r="G163" s="209"/>
      <c r="H163" s="266"/>
      <c r="I163" s="209">
        <f>'[1]расх 2016-2017 годы'!J301</f>
        <v>0</v>
      </c>
    </row>
    <row r="164" spans="1:9" ht="18.75">
      <c r="A164" s="264" t="s">
        <v>578</v>
      </c>
      <c r="B164" s="163" t="s">
        <v>579</v>
      </c>
      <c r="C164" s="163"/>
      <c r="D164" s="268">
        <f>D165</f>
        <v>192</v>
      </c>
      <c r="E164" s="268"/>
      <c r="F164" s="217">
        <f>F165</f>
        <v>192</v>
      </c>
      <c r="G164" s="217">
        <f>G165</f>
        <v>0</v>
      </c>
      <c r="H164" s="266"/>
      <c r="I164" s="217">
        <f>I165</f>
        <v>192</v>
      </c>
    </row>
    <row r="165" spans="1:9" ht="37.5">
      <c r="A165" s="264" t="s">
        <v>260</v>
      </c>
      <c r="B165" s="21" t="s">
        <v>579</v>
      </c>
      <c r="C165" s="21" t="s">
        <v>261</v>
      </c>
      <c r="D165" s="269">
        <v>192</v>
      </c>
      <c r="E165" s="269"/>
      <c r="F165" s="209">
        <f>'[1]расх 2016-2017 годы'!G303</f>
        <v>192</v>
      </c>
      <c r="G165" s="209"/>
      <c r="H165" s="266"/>
      <c r="I165" s="209">
        <f>'[1]расх 2016-2017 годы'!J303</f>
        <v>192</v>
      </c>
    </row>
    <row r="166" spans="1:9" ht="37.5">
      <c r="A166" s="264" t="s">
        <v>947</v>
      </c>
      <c r="B166" s="163" t="s">
        <v>580</v>
      </c>
      <c r="C166" s="163"/>
      <c r="D166" s="268">
        <f>D167</f>
        <v>761.1</v>
      </c>
      <c r="E166" s="268"/>
      <c r="F166" s="217">
        <f>F167</f>
        <v>761.1</v>
      </c>
      <c r="G166" s="217">
        <f>G167</f>
        <v>0</v>
      </c>
      <c r="H166" s="266"/>
      <c r="I166" s="217">
        <f>I167</f>
        <v>761.1</v>
      </c>
    </row>
    <row r="167" spans="1:9" ht="18.75">
      <c r="A167" s="264" t="s">
        <v>307</v>
      </c>
      <c r="B167" s="21" t="s">
        <v>580</v>
      </c>
      <c r="C167" s="21" t="s">
        <v>308</v>
      </c>
      <c r="D167" s="269">
        <v>761.1</v>
      </c>
      <c r="E167" s="269"/>
      <c r="F167" s="209">
        <f>'[1]расх 2016-2017 годы'!G305</f>
        <v>761.1</v>
      </c>
      <c r="G167" s="209"/>
      <c r="H167" s="266"/>
      <c r="I167" s="209">
        <f>'[1]расх 2016-2017 годы'!J305</f>
        <v>761.1</v>
      </c>
    </row>
    <row r="168" spans="1:9" ht="56.25">
      <c r="A168" s="264" t="s">
        <v>511</v>
      </c>
      <c r="B168" s="163" t="s">
        <v>560</v>
      </c>
      <c r="C168" s="163"/>
      <c r="D168" s="268">
        <f>D169</f>
        <v>20978.1</v>
      </c>
      <c r="E168" s="268"/>
      <c r="F168" s="217">
        <f>F169</f>
        <v>20853.4</v>
      </c>
      <c r="G168" s="217">
        <f>G169</f>
        <v>0</v>
      </c>
      <c r="H168" s="266"/>
      <c r="I168" s="217">
        <f>I169</f>
        <v>20853.4</v>
      </c>
    </row>
    <row r="169" spans="1:9" ht="37.5">
      <c r="A169" s="264" t="s">
        <v>394</v>
      </c>
      <c r="B169" s="21" t="s">
        <v>560</v>
      </c>
      <c r="C169" s="21" t="s">
        <v>373</v>
      </c>
      <c r="D169" s="269">
        <v>20978.1</v>
      </c>
      <c r="E169" s="269"/>
      <c r="F169" s="209">
        <f>'[1]расх 2016-2017 годы'!G307</f>
        <v>20853.4</v>
      </c>
      <c r="G169" s="209"/>
      <c r="H169" s="266"/>
      <c r="I169" s="209">
        <f>'[1]расх 2016-2017 годы'!J307</f>
        <v>20853.4</v>
      </c>
    </row>
    <row r="170" spans="1:9" ht="37.5">
      <c r="A170" s="264" t="s">
        <v>561</v>
      </c>
      <c r="B170" s="163" t="s">
        <v>562</v>
      </c>
      <c r="C170" s="163"/>
      <c r="D170" s="268">
        <f>D171</f>
        <v>1380.3</v>
      </c>
      <c r="E170" s="268"/>
      <c r="F170" s="217">
        <f>F171</f>
        <v>554.6</v>
      </c>
      <c r="G170" s="217">
        <f>G171</f>
        <v>0</v>
      </c>
      <c r="H170" s="266"/>
      <c r="I170" s="217">
        <f>I171</f>
        <v>0</v>
      </c>
    </row>
    <row r="171" spans="1:9" ht="37.5">
      <c r="A171" s="264" t="s">
        <v>394</v>
      </c>
      <c r="B171" s="21" t="s">
        <v>562</v>
      </c>
      <c r="C171" s="21" t="s">
        <v>373</v>
      </c>
      <c r="D171" s="269">
        <v>1380.3</v>
      </c>
      <c r="E171" s="269"/>
      <c r="F171" s="209">
        <f>'[1]расх 2016-2017 годы'!G309</f>
        <v>554.6</v>
      </c>
      <c r="G171" s="209"/>
      <c r="H171" s="266"/>
      <c r="I171" s="209">
        <f>'[1]расх 2016-2017 годы'!J309</f>
        <v>0</v>
      </c>
    </row>
    <row r="172" spans="1:9" ht="37.5">
      <c r="A172" s="264" t="s">
        <v>905</v>
      </c>
      <c r="B172" s="21" t="s">
        <v>563</v>
      </c>
      <c r="C172" s="21"/>
      <c r="D172" s="268">
        <f>D173</f>
        <v>140</v>
      </c>
      <c r="E172" s="268"/>
      <c r="F172" s="217">
        <f>F173</f>
        <v>115</v>
      </c>
      <c r="G172" s="217">
        <f>G173</f>
        <v>0</v>
      </c>
      <c r="H172" s="266"/>
      <c r="I172" s="217">
        <f>I173</f>
        <v>115</v>
      </c>
    </row>
    <row r="173" spans="1:9" ht="37.5">
      <c r="A173" s="264" t="s">
        <v>394</v>
      </c>
      <c r="B173" s="21" t="s">
        <v>563</v>
      </c>
      <c r="C173" s="21" t="s">
        <v>373</v>
      </c>
      <c r="D173" s="269">
        <v>140</v>
      </c>
      <c r="E173" s="269"/>
      <c r="F173" s="209">
        <f>'[1]расх 2016-2017 годы'!G311</f>
        <v>115</v>
      </c>
      <c r="G173" s="209"/>
      <c r="H173" s="266"/>
      <c r="I173" s="209">
        <f>'[1]расх 2016-2017 годы'!J311</f>
        <v>115</v>
      </c>
    </row>
    <row r="174" spans="1:9" ht="18.75">
      <c r="A174" s="264" t="s">
        <v>717</v>
      </c>
      <c r="B174" s="163" t="s">
        <v>564</v>
      </c>
      <c r="C174" s="163"/>
      <c r="D174" s="268">
        <f>D175</f>
        <v>200</v>
      </c>
      <c r="E174" s="268"/>
      <c r="F174" s="217">
        <f>F175</f>
        <v>0</v>
      </c>
      <c r="G174" s="217">
        <f>G175</f>
        <v>0</v>
      </c>
      <c r="H174" s="266"/>
      <c r="I174" s="217">
        <f>I175</f>
        <v>0</v>
      </c>
    </row>
    <row r="175" spans="1:9" ht="37.5">
      <c r="A175" s="264" t="s">
        <v>394</v>
      </c>
      <c r="B175" s="21" t="s">
        <v>564</v>
      </c>
      <c r="C175" s="21" t="s">
        <v>373</v>
      </c>
      <c r="D175" s="269">
        <v>200</v>
      </c>
      <c r="E175" s="269"/>
      <c r="F175" s="209">
        <f>'[1]расх 2016-2017 годы'!G313</f>
        <v>0</v>
      </c>
      <c r="G175" s="209"/>
      <c r="H175" s="266"/>
      <c r="I175" s="209">
        <f>'[1]расх 2016-2017 годы'!J313</f>
        <v>0</v>
      </c>
    </row>
    <row r="176" spans="1:9" ht="37.5">
      <c r="A176" s="295" t="s">
        <v>582</v>
      </c>
      <c r="B176" s="163" t="s">
        <v>583</v>
      </c>
      <c r="C176" s="163"/>
      <c r="D176" s="268">
        <f>D177+D179</f>
        <v>1200</v>
      </c>
      <c r="E176" s="268"/>
      <c r="F176" s="217">
        <f>F177+F179</f>
        <v>1200</v>
      </c>
      <c r="G176" s="217">
        <f>G177+G179</f>
        <v>0</v>
      </c>
      <c r="H176" s="266"/>
      <c r="I176" s="217">
        <f>I177+I179</f>
        <v>1200</v>
      </c>
    </row>
    <row r="177" spans="1:9" ht="37.5">
      <c r="A177" s="264" t="s">
        <v>584</v>
      </c>
      <c r="B177" s="163" t="s">
        <v>585</v>
      </c>
      <c r="C177" s="163"/>
      <c r="D177" s="268">
        <f>D178</f>
        <v>554.7</v>
      </c>
      <c r="E177" s="268"/>
      <c r="F177" s="217">
        <f>F178</f>
        <v>554.7</v>
      </c>
      <c r="G177" s="217">
        <f>G178</f>
        <v>0</v>
      </c>
      <c r="H177" s="266"/>
      <c r="I177" s="217">
        <f>I178</f>
        <v>554.7</v>
      </c>
    </row>
    <row r="178" spans="1:9" ht="37.5">
      <c r="A178" s="264" t="s">
        <v>260</v>
      </c>
      <c r="B178" s="21" t="s">
        <v>585</v>
      </c>
      <c r="C178" s="21" t="s">
        <v>261</v>
      </c>
      <c r="D178" s="269">
        <v>554.7</v>
      </c>
      <c r="E178" s="269"/>
      <c r="F178" s="209">
        <f>'[1]расх 2016-2017 годы'!G316</f>
        <v>554.7</v>
      </c>
      <c r="G178" s="209"/>
      <c r="H178" s="266"/>
      <c r="I178" s="209">
        <f>'[1]расх 2016-2017 годы'!J316</f>
        <v>554.7</v>
      </c>
    </row>
    <row r="179" spans="1:9" ht="37.5">
      <c r="A179" s="264" t="s">
        <v>586</v>
      </c>
      <c r="B179" s="163" t="s">
        <v>587</v>
      </c>
      <c r="C179" s="163"/>
      <c r="D179" s="268">
        <f>D180</f>
        <v>645.3</v>
      </c>
      <c r="E179" s="268"/>
      <c r="F179" s="217">
        <f>F180</f>
        <v>645.3</v>
      </c>
      <c r="G179" s="217">
        <f>G180</f>
        <v>0</v>
      </c>
      <c r="H179" s="266"/>
      <c r="I179" s="217">
        <f>I180</f>
        <v>645.3</v>
      </c>
    </row>
    <row r="180" spans="1:9" ht="37.5">
      <c r="A180" s="264" t="s">
        <v>260</v>
      </c>
      <c r="B180" s="21" t="s">
        <v>587</v>
      </c>
      <c r="C180" s="21" t="s">
        <v>261</v>
      </c>
      <c r="D180" s="269">
        <v>645.3</v>
      </c>
      <c r="E180" s="269"/>
      <c r="F180" s="209">
        <f>'[1]расх 2016-2017 годы'!G318</f>
        <v>645.3</v>
      </c>
      <c r="G180" s="209"/>
      <c r="H180" s="266"/>
      <c r="I180" s="209">
        <f>'[1]расх 2016-2017 годы'!J318</f>
        <v>645.3</v>
      </c>
    </row>
    <row r="181" spans="1:9" ht="37.5">
      <c r="A181" s="295" t="s">
        <v>590</v>
      </c>
      <c r="B181" s="163" t="s">
        <v>591</v>
      </c>
      <c r="C181" s="163"/>
      <c r="D181" s="268">
        <f>D182+D184</f>
        <v>48.6</v>
      </c>
      <c r="E181" s="268"/>
      <c r="F181" s="217">
        <f>F182+F184</f>
        <v>48.6</v>
      </c>
      <c r="G181" s="217">
        <f>G182+G184</f>
        <v>0</v>
      </c>
      <c r="H181" s="266"/>
      <c r="I181" s="217">
        <f>I182+I184</f>
        <v>48.6</v>
      </c>
    </row>
    <row r="182" spans="1:9" ht="37.5">
      <c r="A182" s="264" t="s">
        <v>592</v>
      </c>
      <c r="B182" s="163" t="s">
        <v>593</v>
      </c>
      <c r="C182" s="163"/>
      <c r="D182" s="268">
        <f>D183</f>
        <v>27.5</v>
      </c>
      <c r="E182" s="268"/>
      <c r="F182" s="217">
        <f>F183</f>
        <v>27.5</v>
      </c>
      <c r="G182" s="217">
        <f>G183</f>
        <v>0</v>
      </c>
      <c r="H182" s="266"/>
      <c r="I182" s="217">
        <f>I183</f>
        <v>27.5</v>
      </c>
    </row>
    <row r="183" spans="1:9" ht="37.5">
      <c r="A183" s="264" t="s">
        <v>394</v>
      </c>
      <c r="B183" s="21" t="s">
        <v>593</v>
      </c>
      <c r="C183" s="21" t="s">
        <v>373</v>
      </c>
      <c r="D183" s="269">
        <v>27.5</v>
      </c>
      <c r="E183" s="269"/>
      <c r="F183" s="209">
        <f>'[1]расх 2016-2017 годы'!G322</f>
        <v>27.5</v>
      </c>
      <c r="G183" s="209"/>
      <c r="H183" s="266"/>
      <c r="I183" s="209">
        <f>'[1]расх 2016-2017 годы'!J322</f>
        <v>27.5</v>
      </c>
    </row>
    <row r="184" spans="1:9" ht="37.5">
      <c r="A184" s="264" t="s">
        <v>594</v>
      </c>
      <c r="B184" s="163" t="s">
        <v>595</v>
      </c>
      <c r="C184" s="163"/>
      <c r="D184" s="268">
        <f>D185</f>
        <v>21.1</v>
      </c>
      <c r="E184" s="268"/>
      <c r="F184" s="217">
        <f>F185</f>
        <v>21.1</v>
      </c>
      <c r="G184" s="217">
        <f>G185</f>
        <v>0</v>
      </c>
      <c r="H184" s="266"/>
      <c r="I184" s="217">
        <f>I185</f>
        <v>21.1</v>
      </c>
    </row>
    <row r="185" spans="1:9" ht="37.5">
      <c r="A185" s="264" t="s">
        <v>394</v>
      </c>
      <c r="B185" s="21" t="s">
        <v>595</v>
      </c>
      <c r="C185" s="21" t="s">
        <v>373</v>
      </c>
      <c r="D185" s="269">
        <v>21.1</v>
      </c>
      <c r="E185" s="269"/>
      <c r="F185" s="209">
        <f>'[1]расх 2016-2017 годы'!G325</f>
        <v>21.1</v>
      </c>
      <c r="G185" s="209"/>
      <c r="H185" s="266"/>
      <c r="I185" s="209">
        <f>'[1]расх 2016-2017 годы'!J325</f>
        <v>21.1</v>
      </c>
    </row>
    <row r="186" spans="1:9" ht="37.5">
      <c r="A186" s="298" t="s">
        <v>446</v>
      </c>
      <c r="B186" s="163" t="s">
        <v>596</v>
      </c>
      <c r="C186" s="163"/>
      <c r="D186" s="268">
        <f>D187+D191</f>
        <v>14396.75</v>
      </c>
      <c r="E186" s="268"/>
      <c r="F186" s="217">
        <f>F187+F191</f>
        <v>17248.128</v>
      </c>
      <c r="G186" s="217">
        <f>G187+G191</f>
        <v>0</v>
      </c>
      <c r="H186" s="266"/>
      <c r="I186" s="217">
        <f>I187+I191</f>
        <v>17248.128</v>
      </c>
    </row>
    <row r="187" spans="1:9" ht="37.5">
      <c r="A187" s="264" t="s">
        <v>448</v>
      </c>
      <c r="B187" s="163" t="s">
        <v>597</v>
      </c>
      <c r="C187" s="163"/>
      <c r="D187" s="268">
        <f>D188</f>
        <v>2497.63</v>
      </c>
      <c r="E187" s="268"/>
      <c r="F187" s="217">
        <f>SUM(F188:F190)</f>
        <v>17248.128</v>
      </c>
      <c r="G187" s="217">
        <f>G188</f>
        <v>0</v>
      </c>
      <c r="H187" s="266"/>
      <c r="I187" s="217">
        <f>SUM(I188:I190)</f>
        <v>17248.128</v>
      </c>
    </row>
    <row r="188" spans="1:9" ht="93.75">
      <c r="A188" s="264" t="s">
        <v>256</v>
      </c>
      <c r="B188" s="21" t="s">
        <v>597</v>
      </c>
      <c r="C188" s="21" t="s">
        <v>257</v>
      </c>
      <c r="D188" s="269">
        <v>2497.63</v>
      </c>
      <c r="E188" s="269"/>
      <c r="F188" s="209">
        <f>'[1]расх 2016-2017 годы'!G328</f>
        <v>13828.528</v>
      </c>
      <c r="G188" s="209"/>
      <c r="H188" s="266"/>
      <c r="I188" s="209">
        <f>'[1]расх 2016-2017 годы'!J328</f>
        <v>13828.528</v>
      </c>
    </row>
    <row r="189" spans="1:9" s="17" customFormat="1" ht="37.5">
      <c r="A189" s="264" t="s">
        <v>260</v>
      </c>
      <c r="B189" s="21" t="s">
        <v>597</v>
      </c>
      <c r="C189" s="21" t="s">
        <v>261</v>
      </c>
      <c r="D189" s="269"/>
      <c r="E189" s="269"/>
      <c r="F189" s="209">
        <f>'[1]расх 2016-2017 годы'!G329</f>
        <v>3417.6</v>
      </c>
      <c r="G189" s="209"/>
      <c r="H189" s="209"/>
      <c r="I189" s="209">
        <f>'[1]расх 2016-2017 годы'!J329</f>
        <v>3417.6</v>
      </c>
    </row>
    <row r="190" spans="1:9" s="17" customFormat="1" ht="18.75">
      <c r="A190" s="264" t="s">
        <v>270</v>
      </c>
      <c r="B190" s="21" t="s">
        <v>597</v>
      </c>
      <c r="C190" s="21" t="s">
        <v>271</v>
      </c>
      <c r="D190" s="269"/>
      <c r="E190" s="269"/>
      <c r="F190" s="209">
        <f>'[1]расх 2016-2017 годы'!G330</f>
        <v>2</v>
      </c>
      <c r="G190" s="209"/>
      <c r="H190" s="209"/>
      <c r="I190" s="209">
        <f>'[1]расх 2016-2017 годы'!J330</f>
        <v>2</v>
      </c>
    </row>
    <row r="191" spans="1:9" ht="37.5">
      <c r="A191" s="264" t="s">
        <v>375</v>
      </c>
      <c r="B191" s="163" t="s">
        <v>599</v>
      </c>
      <c r="C191" s="163"/>
      <c r="D191" s="268">
        <f>D192+D193+D194</f>
        <v>11899.119999999999</v>
      </c>
      <c r="E191" s="268"/>
      <c r="F191" s="217">
        <f>SUM(F192:F194)</f>
        <v>0</v>
      </c>
      <c r="G191" s="217">
        <f>G192+G193+G194</f>
        <v>0</v>
      </c>
      <c r="H191" s="266"/>
      <c r="I191" s="217">
        <f>SUM(I192:I194)</f>
        <v>0</v>
      </c>
    </row>
    <row r="192" spans="1:9" ht="93.75">
      <c r="A192" s="264" t="s">
        <v>256</v>
      </c>
      <c r="B192" s="21" t="s">
        <v>599</v>
      </c>
      <c r="C192" s="26" t="s">
        <v>257</v>
      </c>
      <c r="D192" s="269">
        <v>8513.21</v>
      </c>
      <c r="E192" s="269"/>
      <c r="F192" s="209"/>
      <c r="G192" s="209"/>
      <c r="H192" s="266"/>
      <c r="I192" s="209"/>
    </row>
    <row r="193" spans="1:9" ht="37.5">
      <c r="A193" s="264" t="s">
        <v>260</v>
      </c>
      <c r="B193" s="21" t="s">
        <v>599</v>
      </c>
      <c r="C193" s="21" t="s">
        <v>261</v>
      </c>
      <c r="D193" s="269">
        <v>3383.91</v>
      </c>
      <c r="E193" s="269"/>
      <c r="F193" s="209"/>
      <c r="G193" s="209"/>
      <c r="H193" s="266"/>
      <c r="I193" s="209"/>
    </row>
    <row r="194" spans="1:9" ht="18.75">
      <c r="A194" s="264" t="s">
        <v>270</v>
      </c>
      <c r="B194" s="21" t="s">
        <v>599</v>
      </c>
      <c r="C194" s="21" t="s">
        <v>271</v>
      </c>
      <c r="D194" s="269">
        <v>2</v>
      </c>
      <c r="E194" s="269"/>
      <c r="F194" s="209"/>
      <c r="G194" s="209"/>
      <c r="H194" s="266"/>
      <c r="I194" s="209"/>
    </row>
    <row r="195" spans="1:9" ht="39">
      <c r="A195" s="24" t="s">
        <v>906</v>
      </c>
      <c r="B195" s="163" t="s">
        <v>389</v>
      </c>
      <c r="C195" s="163"/>
      <c r="D195" s="268">
        <f>D196+D205+D220+D225+D238</f>
        <v>64180.31</v>
      </c>
      <c r="E195" s="268"/>
      <c r="F195" s="217">
        <f>F196+F205+F220+F225+F238+F246</f>
        <v>66271.27799999999</v>
      </c>
      <c r="G195" s="217">
        <f>G196+G205+G220+G225+G238</f>
        <v>250</v>
      </c>
      <c r="H195" s="266"/>
      <c r="I195" s="217">
        <f>I196+I205+I220+I225+I238+I246</f>
        <v>66518.58299999998</v>
      </c>
    </row>
    <row r="196" spans="1:9" ht="37.5">
      <c r="A196" s="61" t="s">
        <v>719</v>
      </c>
      <c r="B196" s="163" t="s">
        <v>391</v>
      </c>
      <c r="C196" s="163"/>
      <c r="D196" s="268">
        <f>D197+D199+D201+D203</f>
        <v>11874.7</v>
      </c>
      <c r="E196" s="268"/>
      <c r="F196" s="217">
        <f>F197+F199+F201+F203</f>
        <v>11901.800000000001</v>
      </c>
      <c r="G196" s="217">
        <f>G197+G199+G201+G203</f>
        <v>0</v>
      </c>
      <c r="H196" s="266"/>
      <c r="I196" s="217">
        <f>I197+I199+I201+I203</f>
        <v>11881.6</v>
      </c>
    </row>
    <row r="197" spans="1:9" ht="18.75">
      <c r="A197" s="22" t="s">
        <v>392</v>
      </c>
      <c r="B197" s="163" t="s">
        <v>393</v>
      </c>
      <c r="C197" s="163"/>
      <c r="D197" s="268">
        <f>D198</f>
        <v>68.2</v>
      </c>
      <c r="E197" s="268"/>
      <c r="F197" s="217">
        <f>F198</f>
        <v>68.2</v>
      </c>
      <c r="G197" s="217">
        <f>G198</f>
        <v>0</v>
      </c>
      <c r="H197" s="266"/>
      <c r="I197" s="217">
        <f>I198</f>
        <v>68.2</v>
      </c>
    </row>
    <row r="198" spans="1:9" ht="37.5">
      <c r="A198" s="264" t="s">
        <v>394</v>
      </c>
      <c r="B198" s="21" t="s">
        <v>393</v>
      </c>
      <c r="C198" s="21" t="s">
        <v>373</v>
      </c>
      <c r="D198" s="269">
        <v>68.2</v>
      </c>
      <c r="E198" s="269"/>
      <c r="F198" s="209">
        <f>'[1]расх 2016-2017 годы'!G124</f>
        <v>68.2</v>
      </c>
      <c r="G198" s="209"/>
      <c r="H198" s="266"/>
      <c r="I198" s="209">
        <f>'[1]расх 2016-2017 годы'!J124</f>
        <v>68.2</v>
      </c>
    </row>
    <row r="199" spans="1:9" ht="18.75">
      <c r="A199" s="27" t="s">
        <v>395</v>
      </c>
      <c r="B199" s="161" t="s">
        <v>396</v>
      </c>
      <c r="C199" s="163"/>
      <c r="D199" s="268">
        <f>D200</f>
        <v>0</v>
      </c>
      <c r="E199" s="268"/>
      <c r="F199" s="217">
        <f>F200</f>
        <v>0</v>
      </c>
      <c r="G199" s="217">
        <f>G200</f>
        <v>0</v>
      </c>
      <c r="H199" s="266"/>
      <c r="I199" s="217">
        <f>I200</f>
        <v>0</v>
      </c>
    </row>
    <row r="200" spans="1:9" ht="37.5">
      <c r="A200" s="264" t="s">
        <v>394</v>
      </c>
      <c r="B200" s="19" t="s">
        <v>396</v>
      </c>
      <c r="C200" s="21" t="s">
        <v>373</v>
      </c>
      <c r="D200" s="269"/>
      <c r="E200" s="269"/>
      <c r="F200" s="209"/>
      <c r="G200" s="209"/>
      <c r="H200" s="266"/>
      <c r="I200" s="209"/>
    </row>
    <row r="201" spans="1:9" ht="18.75">
      <c r="A201" s="27" t="s">
        <v>397</v>
      </c>
      <c r="B201" s="161" t="s">
        <v>398</v>
      </c>
      <c r="C201" s="163"/>
      <c r="D201" s="277">
        <f>D202</f>
        <v>11533.6</v>
      </c>
      <c r="E201" s="277"/>
      <c r="F201" s="278">
        <f>F202</f>
        <v>11833.6</v>
      </c>
      <c r="G201" s="278">
        <f>G202</f>
        <v>0</v>
      </c>
      <c r="H201" s="266"/>
      <c r="I201" s="278">
        <f>I202</f>
        <v>11813.4</v>
      </c>
    </row>
    <row r="202" spans="1:9" ht="37.5">
      <c r="A202" s="264" t="s">
        <v>394</v>
      </c>
      <c r="B202" s="19" t="s">
        <v>398</v>
      </c>
      <c r="C202" s="21" t="s">
        <v>373</v>
      </c>
      <c r="D202" s="269">
        <v>11533.6</v>
      </c>
      <c r="E202" s="269"/>
      <c r="F202" s="209">
        <f>'[1]расх 2016-2017 годы'!G128</f>
        <v>11833.6</v>
      </c>
      <c r="G202" s="209"/>
      <c r="H202" s="266"/>
      <c r="I202" s="209">
        <f>'[1]расх 2016-2017 годы'!J128</f>
        <v>11813.4</v>
      </c>
    </row>
    <row r="203" spans="1:9" ht="75">
      <c r="A203" s="264" t="s">
        <v>723</v>
      </c>
      <c r="B203" s="161" t="s">
        <v>403</v>
      </c>
      <c r="C203" s="163"/>
      <c r="D203" s="268">
        <f>D204</f>
        <v>272.9</v>
      </c>
      <c r="E203" s="268"/>
      <c r="F203" s="217">
        <f>F204</f>
        <v>0</v>
      </c>
      <c r="G203" s="217">
        <f>G204</f>
        <v>0</v>
      </c>
      <c r="H203" s="266"/>
      <c r="I203" s="217">
        <f>I204</f>
        <v>0</v>
      </c>
    </row>
    <row r="204" spans="1:9" ht="37.5">
      <c r="A204" s="264" t="s">
        <v>394</v>
      </c>
      <c r="B204" s="19" t="s">
        <v>403</v>
      </c>
      <c r="C204" s="21" t="s">
        <v>373</v>
      </c>
      <c r="D204" s="269">
        <v>272.9</v>
      </c>
      <c r="E204" s="269"/>
      <c r="F204" s="209"/>
      <c r="G204" s="209"/>
      <c r="H204" s="266"/>
      <c r="I204" s="209"/>
    </row>
    <row r="205" spans="1:9" ht="18.75">
      <c r="A205" s="61" t="s">
        <v>404</v>
      </c>
      <c r="B205" s="163" t="s">
        <v>405</v>
      </c>
      <c r="C205" s="163"/>
      <c r="D205" s="268">
        <f>D206+D208+D210+D212+D214+D218</f>
        <v>16495.399999999998</v>
      </c>
      <c r="E205" s="268"/>
      <c r="F205" s="217">
        <f>F206+F208+F210+F212+F214+F216+F218</f>
        <v>14814.66</v>
      </c>
      <c r="G205" s="217">
        <f>G206+G208+G210+G212+G214+G218</f>
        <v>0</v>
      </c>
      <c r="H205" s="266"/>
      <c r="I205" s="217">
        <f>I206+I208+I210+I212+I214+I216+I218</f>
        <v>14894.57</v>
      </c>
    </row>
    <row r="206" spans="1:9" ht="18.75">
      <c r="A206" s="22" t="s">
        <v>406</v>
      </c>
      <c r="B206" s="163" t="s">
        <v>407</v>
      </c>
      <c r="C206" s="163"/>
      <c r="D206" s="268">
        <f>D207</f>
        <v>81.3</v>
      </c>
      <c r="E206" s="268"/>
      <c r="F206" s="217">
        <f>F207</f>
        <v>78.7</v>
      </c>
      <c r="G206" s="217">
        <f>G207</f>
        <v>0</v>
      </c>
      <c r="H206" s="266"/>
      <c r="I206" s="217">
        <f>I207</f>
        <v>78.7</v>
      </c>
    </row>
    <row r="207" spans="1:9" ht="37.5">
      <c r="A207" s="264" t="s">
        <v>394</v>
      </c>
      <c r="B207" s="21" t="s">
        <v>407</v>
      </c>
      <c r="C207" s="21" t="s">
        <v>373</v>
      </c>
      <c r="D207" s="269">
        <v>81.3</v>
      </c>
      <c r="E207" s="269"/>
      <c r="F207" s="209">
        <f>'[1]расх 2016-2017 годы'!G133</f>
        <v>78.7</v>
      </c>
      <c r="G207" s="209"/>
      <c r="H207" s="266"/>
      <c r="I207" s="209">
        <f>'[1]расх 2016-2017 годы'!J133</f>
        <v>78.7</v>
      </c>
    </row>
    <row r="208" spans="1:9" ht="18.75">
      <c r="A208" s="22" t="s">
        <v>408</v>
      </c>
      <c r="B208" s="163" t="s">
        <v>409</v>
      </c>
      <c r="C208" s="163"/>
      <c r="D208" s="268">
        <f>D209</f>
        <v>230</v>
      </c>
      <c r="E208" s="268"/>
      <c r="F208" s="217">
        <f>F209</f>
        <v>230</v>
      </c>
      <c r="G208" s="217">
        <f>G209</f>
        <v>0</v>
      </c>
      <c r="H208" s="266"/>
      <c r="I208" s="217">
        <f>I209</f>
        <v>260</v>
      </c>
    </row>
    <row r="209" spans="1:9" ht="37.5">
      <c r="A209" s="264" t="s">
        <v>394</v>
      </c>
      <c r="B209" s="21" t="s">
        <v>409</v>
      </c>
      <c r="C209" s="21" t="s">
        <v>373</v>
      </c>
      <c r="D209" s="269">
        <v>230</v>
      </c>
      <c r="E209" s="269"/>
      <c r="F209" s="209">
        <f>'[1]расх 2016-2017 годы'!G135</f>
        <v>230</v>
      </c>
      <c r="G209" s="209"/>
      <c r="H209" s="266"/>
      <c r="I209" s="209">
        <f>'[1]расх 2016-2017 годы'!J135</f>
        <v>260</v>
      </c>
    </row>
    <row r="210" spans="1:9" ht="18.75">
      <c r="A210" s="264" t="s">
        <v>410</v>
      </c>
      <c r="B210" s="163" t="s">
        <v>411</v>
      </c>
      <c r="C210" s="163"/>
      <c r="D210" s="268">
        <f>D211</f>
        <v>135.3</v>
      </c>
      <c r="E210" s="268"/>
      <c r="F210" s="217">
        <f>F211</f>
        <v>0</v>
      </c>
      <c r="G210" s="217">
        <f>G211</f>
        <v>0</v>
      </c>
      <c r="H210" s="266"/>
      <c r="I210" s="217">
        <f>I211</f>
        <v>0</v>
      </c>
    </row>
    <row r="211" spans="1:9" ht="37.5">
      <c r="A211" s="264" t="s">
        <v>394</v>
      </c>
      <c r="B211" s="21" t="s">
        <v>411</v>
      </c>
      <c r="C211" s="21" t="s">
        <v>373</v>
      </c>
      <c r="D211" s="269">
        <v>135.3</v>
      </c>
      <c r="E211" s="269"/>
      <c r="F211" s="209"/>
      <c r="G211" s="209"/>
      <c r="H211" s="266"/>
      <c r="I211" s="209"/>
    </row>
    <row r="212" spans="1:9" ht="18.75">
      <c r="A212" s="264" t="s">
        <v>907</v>
      </c>
      <c r="B212" s="163" t="s">
        <v>413</v>
      </c>
      <c r="C212" s="163"/>
      <c r="D212" s="268">
        <f>D213</f>
        <v>126</v>
      </c>
      <c r="E212" s="268"/>
      <c r="F212" s="217">
        <f>F213</f>
        <v>126</v>
      </c>
      <c r="G212" s="217">
        <f>G213</f>
        <v>0</v>
      </c>
      <c r="H212" s="266"/>
      <c r="I212" s="217">
        <f>I213</f>
        <v>126</v>
      </c>
    </row>
    <row r="213" spans="1:9" ht="37.5">
      <c r="A213" s="264" t="s">
        <v>394</v>
      </c>
      <c r="B213" s="21" t="s">
        <v>413</v>
      </c>
      <c r="C213" s="21" t="s">
        <v>373</v>
      </c>
      <c r="D213" s="269">
        <v>126</v>
      </c>
      <c r="E213" s="269"/>
      <c r="F213" s="209">
        <f>'[1]расх 2016-2017 годы'!G139</f>
        <v>126</v>
      </c>
      <c r="G213" s="209"/>
      <c r="H213" s="266"/>
      <c r="I213" s="209">
        <f>'[1]расх 2016-2017 годы'!J139</f>
        <v>126</v>
      </c>
    </row>
    <row r="214" spans="1:9" ht="18.75">
      <c r="A214" s="264" t="s">
        <v>397</v>
      </c>
      <c r="B214" s="163" t="s">
        <v>414</v>
      </c>
      <c r="C214" s="163"/>
      <c r="D214" s="268">
        <f>D215</f>
        <v>15842.5</v>
      </c>
      <c r="E214" s="268"/>
      <c r="F214" s="217">
        <f>F215</f>
        <v>14260.66</v>
      </c>
      <c r="G214" s="217">
        <f>G215</f>
        <v>0</v>
      </c>
      <c r="H214" s="266"/>
      <c r="I214" s="217">
        <f>I215</f>
        <v>14310.57</v>
      </c>
    </row>
    <row r="215" spans="1:9" ht="37.5">
      <c r="A215" s="264" t="s">
        <v>394</v>
      </c>
      <c r="B215" s="21" t="s">
        <v>414</v>
      </c>
      <c r="C215" s="21" t="s">
        <v>373</v>
      </c>
      <c r="D215" s="269">
        <v>15842.5</v>
      </c>
      <c r="E215" s="269"/>
      <c r="F215" s="209">
        <f>'[1]расх 2016-2017 годы'!G141</f>
        <v>14260.66</v>
      </c>
      <c r="G215" s="209"/>
      <c r="H215" s="266"/>
      <c r="I215" s="209">
        <f>'[1]расх 2016-2017 годы'!J141</f>
        <v>14310.57</v>
      </c>
    </row>
    <row r="216" spans="1:9" s="164" customFormat="1" ht="56.25">
      <c r="A216" s="214" t="s">
        <v>803</v>
      </c>
      <c r="B216" s="19" t="s">
        <v>804</v>
      </c>
      <c r="C216" s="21"/>
      <c r="D216" s="269"/>
      <c r="E216" s="269"/>
      <c r="F216" s="209">
        <f>F217</f>
        <v>119.3</v>
      </c>
      <c r="G216" s="209"/>
      <c r="H216" s="209"/>
      <c r="I216" s="209">
        <f>I217</f>
        <v>119.3</v>
      </c>
    </row>
    <row r="217" spans="1:9" s="164" customFormat="1" ht="37.5">
      <c r="A217" s="114" t="s">
        <v>394</v>
      </c>
      <c r="B217" s="19" t="s">
        <v>804</v>
      </c>
      <c r="C217" s="21" t="s">
        <v>373</v>
      </c>
      <c r="D217" s="269"/>
      <c r="E217" s="269"/>
      <c r="F217" s="209">
        <f>'[1]расх 2016-2017 годы'!G143</f>
        <v>119.3</v>
      </c>
      <c r="G217" s="209"/>
      <c r="H217" s="209"/>
      <c r="I217" s="209">
        <f>'[1]расх 2016-2017 годы'!J143</f>
        <v>119.3</v>
      </c>
    </row>
    <row r="218" spans="1:9" ht="37.5">
      <c r="A218" s="264" t="s">
        <v>417</v>
      </c>
      <c r="B218" s="285" t="s">
        <v>418</v>
      </c>
      <c r="C218" s="163"/>
      <c r="D218" s="268">
        <f>D219</f>
        <v>80.3</v>
      </c>
      <c r="E218" s="268"/>
      <c r="F218" s="217">
        <f>F219</f>
        <v>0</v>
      </c>
      <c r="G218" s="217">
        <f>G219</f>
        <v>0</v>
      </c>
      <c r="H218" s="266"/>
      <c r="I218" s="217">
        <f>I219</f>
        <v>0</v>
      </c>
    </row>
    <row r="219" spans="1:9" ht="37.5">
      <c r="A219" s="264" t="s">
        <v>260</v>
      </c>
      <c r="B219" s="270" t="s">
        <v>418</v>
      </c>
      <c r="C219" s="21" t="s">
        <v>261</v>
      </c>
      <c r="D219" s="269">
        <v>80.3</v>
      </c>
      <c r="E219" s="269"/>
      <c r="F219" s="209"/>
      <c r="G219" s="209"/>
      <c r="H219" s="266"/>
      <c r="I219" s="209"/>
    </row>
    <row r="220" spans="1:9" ht="18.75">
      <c r="A220" s="295" t="s">
        <v>419</v>
      </c>
      <c r="B220" s="163" t="s">
        <v>420</v>
      </c>
      <c r="C220" s="163"/>
      <c r="D220" s="268">
        <f>D221+D223</f>
        <v>1614.8</v>
      </c>
      <c r="E220" s="268"/>
      <c r="F220" s="217">
        <f>F221+F223</f>
        <v>2098.1349999999998</v>
      </c>
      <c r="G220" s="217">
        <f>G221+G223</f>
        <v>0</v>
      </c>
      <c r="H220" s="266"/>
      <c r="I220" s="217">
        <f>I221+I223</f>
        <v>2110.232</v>
      </c>
    </row>
    <row r="221" spans="1:9" ht="18.75">
      <c r="A221" s="264" t="s">
        <v>410</v>
      </c>
      <c r="B221" s="163" t="s">
        <v>421</v>
      </c>
      <c r="C221" s="163"/>
      <c r="D221" s="268">
        <f>D222</f>
        <v>18.6</v>
      </c>
      <c r="E221" s="268"/>
      <c r="F221" s="217">
        <f>F222</f>
        <v>18.6</v>
      </c>
      <c r="G221" s="217">
        <f>G222</f>
        <v>0</v>
      </c>
      <c r="H221" s="266"/>
      <c r="I221" s="217">
        <f>I222</f>
        <v>18.6</v>
      </c>
    </row>
    <row r="222" spans="1:9" ht="37.5">
      <c r="A222" s="264" t="s">
        <v>394</v>
      </c>
      <c r="B222" s="21" t="s">
        <v>421</v>
      </c>
      <c r="C222" s="21" t="s">
        <v>373</v>
      </c>
      <c r="D222" s="269">
        <v>18.6</v>
      </c>
      <c r="E222" s="269"/>
      <c r="F222" s="209">
        <f>'[1]расх 2016-2017 годы'!G148</f>
        <v>18.6</v>
      </c>
      <c r="G222" s="209"/>
      <c r="H222" s="266"/>
      <c r="I222" s="209">
        <f>'[1]расх 2016-2017 годы'!J148</f>
        <v>18.6</v>
      </c>
    </row>
    <row r="223" spans="1:9" ht="18.75">
      <c r="A223" s="264" t="s">
        <v>397</v>
      </c>
      <c r="B223" s="163" t="s">
        <v>422</v>
      </c>
      <c r="C223" s="163"/>
      <c r="D223" s="268">
        <f>D224</f>
        <v>1596.2</v>
      </c>
      <c r="E223" s="268"/>
      <c r="F223" s="217">
        <f>F224</f>
        <v>2079.535</v>
      </c>
      <c r="G223" s="217">
        <f>G224</f>
        <v>0</v>
      </c>
      <c r="H223" s="266"/>
      <c r="I223" s="217">
        <f>I224</f>
        <v>2091.632</v>
      </c>
    </row>
    <row r="224" spans="1:9" ht="37.5">
      <c r="A224" s="264" t="s">
        <v>394</v>
      </c>
      <c r="B224" s="21" t="s">
        <v>422</v>
      </c>
      <c r="C224" s="21" t="s">
        <v>373</v>
      </c>
      <c r="D224" s="269">
        <v>1596.2</v>
      </c>
      <c r="E224" s="269"/>
      <c r="F224" s="209">
        <f>'[1]расх 2016-2017 годы'!G150</f>
        <v>2079.535</v>
      </c>
      <c r="G224" s="209"/>
      <c r="H224" s="266"/>
      <c r="I224" s="209">
        <f>'[1]расх 2016-2017 годы'!J150</f>
        <v>2091.632</v>
      </c>
    </row>
    <row r="225" spans="1:9" ht="56.25">
      <c r="A225" s="295" t="s">
        <v>721</v>
      </c>
      <c r="B225" s="163" t="s">
        <v>424</v>
      </c>
      <c r="C225" s="163"/>
      <c r="D225" s="268">
        <f>D226+D228+D230+D232+D234+D236</f>
        <v>31141.999999999996</v>
      </c>
      <c r="E225" s="268"/>
      <c r="F225" s="217">
        <f>F226+F228+F230+F232+F234+F236</f>
        <v>23993.299999999996</v>
      </c>
      <c r="G225" s="217">
        <f>G226+G228+G230+G232+G234+G236</f>
        <v>250</v>
      </c>
      <c r="H225" s="266"/>
      <c r="I225" s="217">
        <f>I226+I228+I230+I232+I234+I236</f>
        <v>24142.799999999996</v>
      </c>
    </row>
    <row r="226" spans="1:9" ht="18.75">
      <c r="A226" s="264" t="s">
        <v>397</v>
      </c>
      <c r="B226" s="163" t="s">
        <v>425</v>
      </c>
      <c r="C226" s="163"/>
      <c r="D226" s="268">
        <f>D227</f>
        <v>29913.8</v>
      </c>
      <c r="E226" s="268"/>
      <c r="F226" s="217">
        <f>F227</f>
        <v>23233.6</v>
      </c>
      <c r="G226" s="217">
        <f>G227</f>
        <v>0</v>
      </c>
      <c r="H226" s="266"/>
      <c r="I226" s="217">
        <f>I227</f>
        <v>23383.1</v>
      </c>
    </row>
    <row r="227" spans="1:9" ht="37.5">
      <c r="A227" s="264" t="s">
        <v>394</v>
      </c>
      <c r="B227" s="21" t="s">
        <v>425</v>
      </c>
      <c r="C227" s="21" t="s">
        <v>373</v>
      </c>
      <c r="D227" s="269">
        <v>29913.8</v>
      </c>
      <c r="E227" s="269"/>
      <c r="F227" s="209">
        <f>'[1]расх 2016-2017 годы'!G153</f>
        <v>23233.6</v>
      </c>
      <c r="G227" s="209"/>
      <c r="H227" s="266"/>
      <c r="I227" s="209">
        <f>'[1]расх 2016-2017 годы'!J153</f>
        <v>23383.1</v>
      </c>
    </row>
    <row r="228" spans="1:9" ht="18.75">
      <c r="A228" s="264" t="s">
        <v>426</v>
      </c>
      <c r="B228" s="163" t="s">
        <v>427</v>
      </c>
      <c r="C228" s="163"/>
      <c r="D228" s="268">
        <f>D229</f>
        <v>400</v>
      </c>
      <c r="E228" s="268"/>
      <c r="F228" s="217">
        <f>F229</f>
        <v>400</v>
      </c>
      <c r="G228" s="217">
        <f>G229</f>
        <v>0</v>
      </c>
      <c r="H228" s="266"/>
      <c r="I228" s="217">
        <f>I229</f>
        <v>400</v>
      </c>
    </row>
    <row r="229" spans="1:9" ht="37.5">
      <c r="A229" s="264" t="s">
        <v>394</v>
      </c>
      <c r="B229" s="21" t="s">
        <v>427</v>
      </c>
      <c r="C229" s="21" t="s">
        <v>373</v>
      </c>
      <c r="D229" s="269">
        <v>400</v>
      </c>
      <c r="E229" s="269"/>
      <c r="F229" s="209">
        <f>'[1]расх 2016-2017 годы'!G155</f>
        <v>400</v>
      </c>
      <c r="G229" s="209"/>
      <c r="H229" s="266"/>
      <c r="I229" s="209">
        <f>'[1]расх 2016-2017 годы'!J155</f>
        <v>400</v>
      </c>
    </row>
    <row r="230" spans="1:9" ht="18.75">
      <c r="A230" s="264" t="s">
        <v>428</v>
      </c>
      <c r="B230" s="163" t="s">
        <v>429</v>
      </c>
      <c r="C230" s="163"/>
      <c r="D230" s="268">
        <f>D231</f>
        <v>250</v>
      </c>
      <c r="E230" s="268"/>
      <c r="F230" s="217">
        <f>F231</f>
        <v>195.6</v>
      </c>
      <c r="G230" s="217">
        <f>G231</f>
        <v>0</v>
      </c>
      <c r="H230" s="266"/>
      <c r="I230" s="217">
        <f>I231</f>
        <v>195.6</v>
      </c>
    </row>
    <row r="231" spans="1:9" ht="37.5">
      <c r="A231" s="264" t="s">
        <v>394</v>
      </c>
      <c r="B231" s="21" t="s">
        <v>429</v>
      </c>
      <c r="C231" s="21" t="s">
        <v>373</v>
      </c>
      <c r="D231" s="269">
        <v>250</v>
      </c>
      <c r="E231" s="269"/>
      <c r="F231" s="209">
        <f>'[1]расх 2016-2017 годы'!G157</f>
        <v>195.6</v>
      </c>
      <c r="G231" s="209"/>
      <c r="H231" s="266"/>
      <c r="I231" s="209">
        <f>'[1]расх 2016-2017 годы'!J157</f>
        <v>195.6</v>
      </c>
    </row>
    <row r="232" spans="1:9" ht="37.5">
      <c r="A232" s="264" t="s">
        <v>430</v>
      </c>
      <c r="B232" s="163" t="s">
        <v>431</v>
      </c>
      <c r="C232" s="163"/>
      <c r="D232" s="268">
        <f>D233</f>
        <v>164.1</v>
      </c>
      <c r="E232" s="268"/>
      <c r="F232" s="217">
        <f>F233</f>
        <v>164.1</v>
      </c>
      <c r="G232" s="217">
        <f>G233</f>
        <v>0</v>
      </c>
      <c r="H232" s="266"/>
      <c r="I232" s="217">
        <f>I233</f>
        <v>164.1</v>
      </c>
    </row>
    <row r="233" spans="1:9" ht="37.5">
      <c r="A233" s="264" t="s">
        <v>394</v>
      </c>
      <c r="B233" s="21" t="s">
        <v>431</v>
      </c>
      <c r="C233" s="21" t="s">
        <v>373</v>
      </c>
      <c r="D233" s="269">
        <v>164.1</v>
      </c>
      <c r="E233" s="269"/>
      <c r="F233" s="209">
        <f>'[1]расх 2016-2017 годы'!G159</f>
        <v>164.1</v>
      </c>
      <c r="G233" s="209"/>
      <c r="H233" s="266"/>
      <c r="I233" s="209">
        <f>'[1]расх 2016-2017 годы'!J159</f>
        <v>164.1</v>
      </c>
    </row>
    <row r="234" spans="1:9" ht="112.5">
      <c r="A234" s="264" t="s">
        <v>908</v>
      </c>
      <c r="B234" s="163" t="s">
        <v>444</v>
      </c>
      <c r="C234" s="163"/>
      <c r="D234" s="268">
        <f>D235</f>
        <v>250</v>
      </c>
      <c r="E234" s="268"/>
      <c r="F234" s="217">
        <f>F235</f>
        <v>0</v>
      </c>
      <c r="G234" s="217">
        <v>250</v>
      </c>
      <c r="H234" s="266"/>
      <c r="I234" s="217">
        <f>I235</f>
        <v>0</v>
      </c>
    </row>
    <row r="235" spans="1:9" ht="37.5">
      <c r="A235" s="264" t="s">
        <v>394</v>
      </c>
      <c r="B235" s="21" t="s">
        <v>444</v>
      </c>
      <c r="C235" s="21" t="s">
        <v>373</v>
      </c>
      <c r="D235" s="269">
        <v>250</v>
      </c>
      <c r="E235" s="269"/>
      <c r="F235" s="209"/>
      <c r="G235" s="209"/>
      <c r="H235" s="266"/>
      <c r="I235" s="209"/>
    </row>
    <row r="236" spans="1:9" ht="56.25">
      <c r="A236" s="264" t="s">
        <v>724</v>
      </c>
      <c r="B236" s="163" t="s">
        <v>444</v>
      </c>
      <c r="C236" s="163"/>
      <c r="D236" s="268">
        <f>D237</f>
        <v>164.1</v>
      </c>
      <c r="E236" s="268"/>
      <c r="F236" s="217">
        <f>F237</f>
        <v>0</v>
      </c>
      <c r="G236" s="217">
        <f>G237</f>
        <v>0</v>
      </c>
      <c r="H236" s="266"/>
      <c r="I236" s="217">
        <f>I237</f>
        <v>0</v>
      </c>
    </row>
    <row r="237" spans="1:9" ht="37.5">
      <c r="A237" s="264" t="s">
        <v>394</v>
      </c>
      <c r="B237" s="21" t="s">
        <v>444</v>
      </c>
      <c r="C237" s="21" t="s">
        <v>373</v>
      </c>
      <c r="D237" s="269">
        <v>164.1</v>
      </c>
      <c r="E237" s="269"/>
      <c r="F237" s="209"/>
      <c r="G237" s="209"/>
      <c r="H237" s="266"/>
      <c r="I237" s="209"/>
    </row>
    <row r="238" spans="1:9" ht="37.5">
      <c r="A238" s="63" t="s">
        <v>446</v>
      </c>
      <c r="B238" s="21" t="s">
        <v>447</v>
      </c>
      <c r="C238" s="21"/>
      <c r="D238" s="268">
        <f>D239+D242</f>
        <v>3053.41</v>
      </c>
      <c r="E238" s="268"/>
      <c r="F238" s="217">
        <f>F239+F242</f>
        <v>2844.992</v>
      </c>
      <c r="G238" s="217">
        <f>G239+G242</f>
        <v>0</v>
      </c>
      <c r="H238" s="266"/>
      <c r="I238" s="217">
        <f>I239+I242</f>
        <v>2870.29</v>
      </c>
    </row>
    <row r="239" spans="1:9" ht="37.5">
      <c r="A239" s="64" t="s">
        <v>448</v>
      </c>
      <c r="B239" s="21" t="s">
        <v>449</v>
      </c>
      <c r="C239" s="21"/>
      <c r="D239" s="268">
        <f>D240</f>
        <v>1421.7</v>
      </c>
      <c r="E239" s="268"/>
      <c r="F239" s="217">
        <f>SUM(F240:F241)</f>
        <v>1172.035</v>
      </c>
      <c r="G239" s="217">
        <f>G240</f>
        <v>0</v>
      </c>
      <c r="H239" s="266"/>
      <c r="I239" s="217">
        <f>SUM(I240:I241)</f>
        <v>1182.035</v>
      </c>
    </row>
    <row r="240" spans="1:9" ht="93.75">
      <c r="A240" s="64" t="s">
        <v>256</v>
      </c>
      <c r="B240" s="21" t="s">
        <v>449</v>
      </c>
      <c r="C240" s="21" t="s">
        <v>257</v>
      </c>
      <c r="D240" s="269">
        <v>1421.7</v>
      </c>
      <c r="E240" s="269"/>
      <c r="F240" s="209">
        <f>'[1]расх 2016-2017 годы'!G168</f>
        <v>1172.035</v>
      </c>
      <c r="G240" s="209"/>
      <c r="H240" s="266"/>
      <c r="I240" s="209">
        <f>'[1]расх 2016-2017 годы'!J168</f>
        <v>1172.035</v>
      </c>
    </row>
    <row r="241" spans="1:9" s="164" customFormat="1" ht="37.5">
      <c r="A241" s="114" t="s">
        <v>260</v>
      </c>
      <c r="B241" s="21" t="s">
        <v>449</v>
      </c>
      <c r="C241" s="21" t="s">
        <v>261</v>
      </c>
      <c r="D241" s="269"/>
      <c r="E241" s="269"/>
      <c r="F241" s="209">
        <f>'[1]расх 2016-2017 годы'!G169</f>
        <v>0</v>
      </c>
      <c r="G241" s="209"/>
      <c r="H241" s="209"/>
      <c r="I241" s="209">
        <f>'[1]расх 2016-2017 годы'!J169</f>
        <v>10</v>
      </c>
    </row>
    <row r="242" spans="1:9" ht="37.5">
      <c r="A242" s="64" t="s">
        <v>375</v>
      </c>
      <c r="B242" s="21" t="s">
        <v>450</v>
      </c>
      <c r="C242" s="19"/>
      <c r="D242" s="268">
        <f>D243+D244+D245</f>
        <v>1631.71</v>
      </c>
      <c r="E242" s="268"/>
      <c r="F242" s="217">
        <f>F243+F244+F245</f>
        <v>1672.9569999999999</v>
      </c>
      <c r="G242" s="217">
        <f>G243+G244+G245</f>
        <v>0</v>
      </c>
      <c r="H242" s="266"/>
      <c r="I242" s="217">
        <f>I243+I244+I245</f>
        <v>1688.255</v>
      </c>
    </row>
    <row r="243" spans="1:9" ht="93.75">
      <c r="A243" s="64" t="s">
        <v>256</v>
      </c>
      <c r="B243" s="21" t="s">
        <v>450</v>
      </c>
      <c r="C243" s="21" t="s">
        <v>257</v>
      </c>
      <c r="D243" s="269">
        <v>1075.71</v>
      </c>
      <c r="E243" s="269"/>
      <c r="F243" s="209">
        <f>'[1]расх 2016-2017 годы'!G171</f>
        <v>1150.847</v>
      </c>
      <c r="G243" s="209"/>
      <c r="H243" s="266"/>
      <c r="I243" s="209">
        <f>'[1]расх 2016-2017 годы'!J171</f>
        <v>1150.847</v>
      </c>
    </row>
    <row r="244" spans="1:9" ht="37.5">
      <c r="A244" s="64" t="s">
        <v>260</v>
      </c>
      <c r="B244" s="21" t="s">
        <v>450</v>
      </c>
      <c r="C244" s="21" t="s">
        <v>261</v>
      </c>
      <c r="D244" s="269">
        <v>555</v>
      </c>
      <c r="E244" s="269"/>
      <c r="F244" s="209">
        <f>'[1]расх 2016-2017 годы'!G172</f>
        <v>521.11</v>
      </c>
      <c r="G244" s="209"/>
      <c r="H244" s="266"/>
      <c r="I244" s="209">
        <f>'[1]расх 2016-2017 годы'!J172</f>
        <v>536.408</v>
      </c>
    </row>
    <row r="245" spans="1:9" ht="18.75">
      <c r="A245" s="64" t="s">
        <v>270</v>
      </c>
      <c r="B245" s="21" t="s">
        <v>450</v>
      </c>
      <c r="C245" s="21" t="s">
        <v>271</v>
      </c>
      <c r="D245" s="269">
        <v>1</v>
      </c>
      <c r="E245" s="269"/>
      <c r="F245" s="209">
        <f>'[1]расх 2016-2017 годы'!G173</f>
        <v>1</v>
      </c>
      <c r="G245" s="209"/>
      <c r="H245" s="266"/>
      <c r="I245" s="209">
        <f>'[1]расх 2016-2017 годы'!J173</f>
        <v>1</v>
      </c>
    </row>
    <row r="246" spans="1:9" s="164" customFormat="1" ht="39">
      <c r="A246" s="123" t="s">
        <v>451</v>
      </c>
      <c r="B246" s="163" t="s">
        <v>452</v>
      </c>
      <c r="C246" s="21"/>
      <c r="D246" s="269"/>
      <c r="E246" s="269"/>
      <c r="F246" s="217">
        <f>F247</f>
        <v>10618.391</v>
      </c>
      <c r="G246" s="217"/>
      <c r="H246" s="217"/>
      <c r="I246" s="217">
        <f>I247</f>
        <v>10619.091</v>
      </c>
    </row>
    <row r="247" spans="1:9" s="164" customFormat="1" ht="18.75">
      <c r="A247" s="114" t="s">
        <v>397</v>
      </c>
      <c r="B247" s="21" t="s">
        <v>453</v>
      </c>
      <c r="C247" s="21"/>
      <c r="D247" s="269"/>
      <c r="E247" s="269"/>
      <c r="F247" s="209">
        <f>F248</f>
        <v>10618.391</v>
      </c>
      <c r="G247" s="209"/>
      <c r="H247" s="209"/>
      <c r="I247" s="209">
        <f>I248</f>
        <v>10619.091</v>
      </c>
    </row>
    <row r="248" spans="1:9" s="164" customFormat="1" ht="37.5">
      <c r="A248" s="114" t="s">
        <v>394</v>
      </c>
      <c r="B248" s="21" t="s">
        <v>453</v>
      </c>
      <c r="C248" s="21" t="s">
        <v>373</v>
      </c>
      <c r="D248" s="269"/>
      <c r="E248" s="269"/>
      <c r="F248" s="209">
        <f>'[1]расх 2016-2017 годы'!G176</f>
        <v>10618.391</v>
      </c>
      <c r="G248" s="209"/>
      <c r="H248" s="209"/>
      <c r="I248" s="209">
        <f>'[1]расх 2016-2017 годы'!J176</f>
        <v>10619.091</v>
      </c>
    </row>
    <row r="249" spans="1:9" ht="58.5">
      <c r="A249" s="267" t="s">
        <v>628</v>
      </c>
      <c r="B249" s="163" t="s">
        <v>292</v>
      </c>
      <c r="C249" s="163"/>
      <c r="D249" s="268">
        <f>D250+D253+D258</f>
        <v>601.8199999999999</v>
      </c>
      <c r="E249" s="268"/>
      <c r="F249" s="217">
        <f>F250+F253+F258</f>
        <v>800</v>
      </c>
      <c r="G249" s="217">
        <f>G250+G253+G258</f>
        <v>0</v>
      </c>
      <c r="H249" s="266"/>
      <c r="I249" s="217">
        <f>I250+I253+I258</f>
        <v>800</v>
      </c>
    </row>
    <row r="250" spans="1:9" ht="37.5">
      <c r="A250" s="295" t="s">
        <v>293</v>
      </c>
      <c r="B250" s="163" t="s">
        <v>294</v>
      </c>
      <c r="C250" s="163"/>
      <c r="D250" s="268">
        <f>D251</f>
        <v>0</v>
      </c>
      <c r="E250" s="268"/>
      <c r="F250" s="217">
        <f>F251</f>
        <v>0</v>
      </c>
      <c r="G250" s="217">
        <f>G251</f>
        <v>0</v>
      </c>
      <c r="H250" s="266"/>
      <c r="I250" s="217">
        <f>I251</f>
        <v>0</v>
      </c>
    </row>
    <row r="251" spans="1:9" ht="56.25">
      <c r="A251" s="264" t="s">
        <v>909</v>
      </c>
      <c r="B251" s="163" t="s">
        <v>296</v>
      </c>
      <c r="C251" s="163"/>
      <c r="D251" s="268">
        <f>D252</f>
        <v>0</v>
      </c>
      <c r="E251" s="268"/>
      <c r="F251" s="217">
        <f>F252</f>
        <v>0</v>
      </c>
      <c r="G251" s="217">
        <f>G252</f>
        <v>0</v>
      </c>
      <c r="H251" s="266"/>
      <c r="I251" s="217">
        <f>I252</f>
        <v>0</v>
      </c>
    </row>
    <row r="252" spans="1:9" ht="37.5">
      <c r="A252" s="264" t="s">
        <v>260</v>
      </c>
      <c r="B252" s="21" t="s">
        <v>296</v>
      </c>
      <c r="C252" s="21" t="s">
        <v>261</v>
      </c>
      <c r="D252" s="269"/>
      <c r="E252" s="269"/>
      <c r="F252" s="209"/>
      <c r="G252" s="209"/>
      <c r="H252" s="266"/>
      <c r="I252" s="209"/>
    </row>
    <row r="253" spans="1:9" ht="18.75">
      <c r="A253" s="295" t="s">
        <v>297</v>
      </c>
      <c r="B253" s="163" t="s">
        <v>298</v>
      </c>
      <c r="C253" s="163"/>
      <c r="D253" s="268">
        <f>D254+D256</f>
        <v>301.82</v>
      </c>
      <c r="E253" s="268"/>
      <c r="F253" s="217">
        <f>F254+F256</f>
        <v>400</v>
      </c>
      <c r="G253" s="217">
        <f>G254+G256</f>
        <v>0</v>
      </c>
      <c r="H253" s="266"/>
      <c r="I253" s="217">
        <f>I254+I256</f>
        <v>400</v>
      </c>
    </row>
    <row r="254" spans="1:9" ht="37.5">
      <c r="A254" s="264" t="s">
        <v>299</v>
      </c>
      <c r="B254" s="163" t="s">
        <v>300</v>
      </c>
      <c r="C254" s="163"/>
      <c r="D254" s="268">
        <f>D255</f>
        <v>1.82</v>
      </c>
      <c r="E254" s="268"/>
      <c r="F254" s="217">
        <f>F255</f>
        <v>0</v>
      </c>
      <c r="G254" s="217">
        <f>G255</f>
        <v>0</v>
      </c>
      <c r="H254" s="266"/>
      <c r="I254" s="217">
        <f>I255</f>
        <v>0</v>
      </c>
    </row>
    <row r="255" spans="1:9" ht="37.5">
      <c r="A255" s="264" t="s">
        <v>260</v>
      </c>
      <c r="B255" s="21" t="s">
        <v>300</v>
      </c>
      <c r="C255" s="21" t="s">
        <v>261</v>
      </c>
      <c r="D255" s="269">
        <v>1.82</v>
      </c>
      <c r="E255" s="269"/>
      <c r="F255" s="209"/>
      <c r="G255" s="209"/>
      <c r="H255" s="266"/>
      <c r="I255" s="209"/>
    </row>
    <row r="256" spans="1:9" ht="75">
      <c r="A256" s="264" t="s">
        <v>301</v>
      </c>
      <c r="B256" s="163" t="s">
        <v>302</v>
      </c>
      <c r="C256" s="163"/>
      <c r="D256" s="268">
        <f>D257</f>
        <v>300</v>
      </c>
      <c r="E256" s="268"/>
      <c r="F256" s="217">
        <f>F257</f>
        <v>400</v>
      </c>
      <c r="G256" s="217">
        <f>G257</f>
        <v>0</v>
      </c>
      <c r="H256" s="266"/>
      <c r="I256" s="217">
        <f>I257</f>
        <v>400</v>
      </c>
    </row>
    <row r="257" spans="1:9" ht="37.5">
      <c r="A257" s="264" t="s">
        <v>260</v>
      </c>
      <c r="B257" s="21" t="s">
        <v>302</v>
      </c>
      <c r="C257" s="21" t="s">
        <v>261</v>
      </c>
      <c r="D257" s="269">
        <v>300</v>
      </c>
      <c r="E257" s="269"/>
      <c r="F257" s="209">
        <f>'[1]расх 2016-2017 годы'!G50</f>
        <v>400</v>
      </c>
      <c r="G257" s="209"/>
      <c r="H257" s="266"/>
      <c r="I257" s="209">
        <f>'[1]расх 2016-2017 годы'!J50</f>
        <v>400</v>
      </c>
    </row>
    <row r="258" spans="1:9" ht="18.75">
      <c r="A258" s="295" t="s">
        <v>303</v>
      </c>
      <c r="B258" s="163" t="s">
        <v>304</v>
      </c>
      <c r="C258" s="163"/>
      <c r="D258" s="268">
        <f>D259</f>
        <v>300</v>
      </c>
      <c r="E258" s="268"/>
      <c r="F258" s="217">
        <f>F259</f>
        <v>400</v>
      </c>
      <c r="G258" s="217">
        <f>G259</f>
        <v>0</v>
      </c>
      <c r="H258" s="266"/>
      <c r="I258" s="217">
        <f>I259</f>
        <v>400</v>
      </c>
    </row>
    <row r="259" spans="1:9" ht="56.25">
      <c r="A259" s="264" t="s">
        <v>305</v>
      </c>
      <c r="B259" s="163" t="s">
        <v>306</v>
      </c>
      <c r="C259" s="163"/>
      <c r="D259" s="268">
        <f>D262</f>
        <v>300</v>
      </c>
      <c r="E259" s="268"/>
      <c r="F259" s="217">
        <f>SUM(F260:F262)</f>
        <v>400</v>
      </c>
      <c r="G259" s="217">
        <f>G262</f>
        <v>0</v>
      </c>
      <c r="H259" s="266"/>
      <c r="I259" s="217">
        <f>SUM(I260:I262)</f>
        <v>400</v>
      </c>
    </row>
    <row r="260" spans="1:9" s="105" customFormat="1" ht="93.75">
      <c r="A260" s="114" t="s">
        <v>256</v>
      </c>
      <c r="B260" s="21" t="s">
        <v>306</v>
      </c>
      <c r="C260" s="21" t="s">
        <v>257</v>
      </c>
      <c r="D260" s="269"/>
      <c r="E260" s="269"/>
      <c r="F260" s="209">
        <f>'[1]расх 2016-2017 годы'!G53</f>
        <v>40</v>
      </c>
      <c r="G260" s="209"/>
      <c r="H260" s="299"/>
      <c r="I260" s="209">
        <f>'[1]расх 2016-2017 годы'!J53</f>
        <v>40</v>
      </c>
    </row>
    <row r="261" spans="1:9" s="105" customFormat="1" ht="37.5">
      <c r="A261" s="64" t="s">
        <v>260</v>
      </c>
      <c r="B261" s="21" t="s">
        <v>306</v>
      </c>
      <c r="C261" s="21" t="s">
        <v>261</v>
      </c>
      <c r="D261" s="269"/>
      <c r="E261" s="269"/>
      <c r="F261" s="209">
        <f>'[1]расх 2016-2017 годы'!G54</f>
        <v>130</v>
      </c>
      <c r="G261" s="209"/>
      <c r="H261" s="299"/>
      <c r="I261" s="209">
        <f>'[1]расх 2016-2017 годы'!J54</f>
        <v>130</v>
      </c>
    </row>
    <row r="262" spans="1:9" s="105" customFormat="1" ht="18.75">
      <c r="A262" s="114" t="s">
        <v>307</v>
      </c>
      <c r="B262" s="21" t="s">
        <v>306</v>
      </c>
      <c r="C262" s="21" t="s">
        <v>308</v>
      </c>
      <c r="D262" s="269">
        <v>300</v>
      </c>
      <c r="E262" s="269"/>
      <c r="F262" s="209">
        <f>'[1]расх 2016-2017 годы'!G55</f>
        <v>230</v>
      </c>
      <c r="G262" s="209"/>
      <c r="H262" s="299"/>
      <c r="I262" s="209">
        <f>'[1]расх 2016-2017 годы'!J55</f>
        <v>230</v>
      </c>
    </row>
    <row r="263" spans="1:9" ht="58.5">
      <c r="A263" s="24" t="s">
        <v>725</v>
      </c>
      <c r="B263" s="163" t="s">
        <v>310</v>
      </c>
      <c r="C263" s="163"/>
      <c r="D263" s="268">
        <f>D264+D269+D274+D281+D277+D290</f>
        <v>77542.72</v>
      </c>
      <c r="E263" s="268"/>
      <c r="F263" s="217">
        <f>F264+F269+F274+F281+F277+F290</f>
        <v>76966.37099999998</v>
      </c>
      <c r="G263" s="217">
        <f>G264+G269+G274+G281+G277+G290</f>
        <v>0</v>
      </c>
      <c r="H263" s="266"/>
      <c r="I263" s="217">
        <f>I264+I269+I274+I281+I277+I290</f>
        <v>76901.014</v>
      </c>
    </row>
    <row r="264" spans="1:9" ht="56.25">
      <c r="A264" s="61" t="s">
        <v>311</v>
      </c>
      <c r="B264" s="163" t="s">
        <v>312</v>
      </c>
      <c r="C264" s="163"/>
      <c r="D264" s="268">
        <f>D265+D267</f>
        <v>10</v>
      </c>
      <c r="E264" s="268"/>
      <c r="F264" s="217">
        <f>F265+F267</f>
        <v>10</v>
      </c>
      <c r="G264" s="217">
        <f>G265+G267</f>
        <v>0</v>
      </c>
      <c r="H264" s="266"/>
      <c r="I264" s="217">
        <f>I265+I267</f>
        <v>10</v>
      </c>
    </row>
    <row r="265" spans="1:9" ht="18.75">
      <c r="A265" s="22" t="s">
        <v>313</v>
      </c>
      <c r="B265" s="163" t="s">
        <v>314</v>
      </c>
      <c r="C265" s="163"/>
      <c r="D265" s="268">
        <f>D266</f>
        <v>5</v>
      </c>
      <c r="E265" s="268"/>
      <c r="F265" s="217">
        <f>F266</f>
        <v>5</v>
      </c>
      <c r="G265" s="217">
        <f>G266</f>
        <v>0</v>
      </c>
      <c r="H265" s="266"/>
      <c r="I265" s="217">
        <f>I266</f>
        <v>5</v>
      </c>
    </row>
    <row r="266" spans="1:9" ht="37.5">
      <c r="A266" s="264" t="s">
        <v>260</v>
      </c>
      <c r="B266" s="21" t="s">
        <v>314</v>
      </c>
      <c r="C266" s="21" t="s">
        <v>261</v>
      </c>
      <c r="D266" s="269">
        <v>5</v>
      </c>
      <c r="E266" s="269"/>
      <c r="F266" s="209">
        <f>'[1]расх 2016-2017 годы'!G59</f>
        <v>5</v>
      </c>
      <c r="G266" s="209"/>
      <c r="H266" s="266"/>
      <c r="I266" s="209">
        <f>'[1]расх 2016-2017 годы'!J59</f>
        <v>5</v>
      </c>
    </row>
    <row r="267" spans="1:9" ht="18.75">
      <c r="A267" s="264" t="s">
        <v>315</v>
      </c>
      <c r="B267" s="163" t="s">
        <v>316</v>
      </c>
      <c r="C267" s="163"/>
      <c r="D267" s="268">
        <f>D268</f>
        <v>5</v>
      </c>
      <c r="E267" s="268"/>
      <c r="F267" s="217">
        <f>F268</f>
        <v>5</v>
      </c>
      <c r="G267" s="217">
        <f>G268</f>
        <v>0</v>
      </c>
      <c r="H267" s="266"/>
      <c r="I267" s="217">
        <f>I268</f>
        <v>5</v>
      </c>
    </row>
    <row r="268" spans="1:9" ht="37.5">
      <c r="A268" s="264" t="s">
        <v>260</v>
      </c>
      <c r="B268" s="21" t="s">
        <v>316</v>
      </c>
      <c r="C268" s="21" t="s">
        <v>261</v>
      </c>
      <c r="D268" s="269">
        <v>5</v>
      </c>
      <c r="E268" s="269"/>
      <c r="F268" s="209">
        <f>'[1]расх 2016-2017 годы'!G61</f>
        <v>5</v>
      </c>
      <c r="G268" s="209"/>
      <c r="H268" s="266"/>
      <c r="I268" s="209">
        <f>'[1]расх 2016-2017 годы'!J61</f>
        <v>5</v>
      </c>
    </row>
    <row r="269" spans="1:9" ht="56.25">
      <c r="A269" s="295" t="s">
        <v>317</v>
      </c>
      <c r="B269" s="163" t="s">
        <v>318</v>
      </c>
      <c r="C269" s="163"/>
      <c r="D269" s="268">
        <f>D270</f>
        <v>10</v>
      </c>
      <c r="E269" s="268"/>
      <c r="F269" s="217">
        <f>F270+F272</f>
        <v>4146</v>
      </c>
      <c r="G269" s="217">
        <f>G270</f>
        <v>0</v>
      </c>
      <c r="H269" s="266"/>
      <c r="I269" s="217">
        <f>I270+I272</f>
        <v>4146</v>
      </c>
    </row>
    <row r="270" spans="1:9" ht="18.75">
      <c r="A270" s="300" t="s">
        <v>910</v>
      </c>
      <c r="B270" s="163" t="s">
        <v>321</v>
      </c>
      <c r="C270" s="163"/>
      <c r="D270" s="268">
        <f>D271</f>
        <v>10</v>
      </c>
      <c r="E270" s="268"/>
      <c r="F270" s="217">
        <f>F271</f>
        <v>10</v>
      </c>
      <c r="G270" s="217">
        <f>G271</f>
        <v>0</v>
      </c>
      <c r="H270" s="266"/>
      <c r="I270" s="217">
        <f>I271</f>
        <v>10</v>
      </c>
    </row>
    <row r="271" spans="1:9" ht="37.5">
      <c r="A271" s="264" t="s">
        <v>260</v>
      </c>
      <c r="B271" s="21" t="s">
        <v>321</v>
      </c>
      <c r="C271" s="21" t="s">
        <v>261</v>
      </c>
      <c r="D271" s="269">
        <v>10</v>
      </c>
      <c r="E271" s="269"/>
      <c r="F271" s="209">
        <f>'[1]расх 2016-2017 годы'!G64</f>
        <v>10</v>
      </c>
      <c r="G271" s="209"/>
      <c r="H271" s="266"/>
      <c r="I271" s="209">
        <f>'[1]расх 2016-2017 годы'!J64</f>
        <v>10</v>
      </c>
    </row>
    <row r="272" spans="1:9" s="17" customFormat="1" ht="18.75">
      <c r="A272" s="114" t="s">
        <v>798</v>
      </c>
      <c r="B272" s="21" t="s">
        <v>797</v>
      </c>
      <c r="C272" s="21"/>
      <c r="D272" s="269"/>
      <c r="E272" s="269"/>
      <c r="F272" s="209">
        <f>F273</f>
        <v>4136</v>
      </c>
      <c r="G272" s="209"/>
      <c r="H272" s="209"/>
      <c r="I272" s="209">
        <f>I273</f>
        <v>4136</v>
      </c>
    </row>
    <row r="273" spans="1:9" s="17" customFormat="1" ht="37.5">
      <c r="A273" s="114" t="s">
        <v>394</v>
      </c>
      <c r="B273" s="21" t="s">
        <v>797</v>
      </c>
      <c r="C273" s="21" t="s">
        <v>373</v>
      </c>
      <c r="D273" s="269"/>
      <c r="E273" s="269"/>
      <c r="F273" s="209">
        <f>'[1]расх 2016-2017 годы'!G66</f>
        <v>4136</v>
      </c>
      <c r="G273" s="209"/>
      <c r="H273" s="209"/>
      <c r="I273" s="209">
        <f>'[1]расх 2016-2017 годы'!J66</f>
        <v>4136</v>
      </c>
    </row>
    <row r="274" spans="1:9" ht="56.25">
      <c r="A274" s="295" t="s">
        <v>322</v>
      </c>
      <c r="B274" s="163" t="s">
        <v>323</v>
      </c>
      <c r="C274" s="163"/>
      <c r="D274" s="268">
        <f>D275</f>
        <v>60</v>
      </c>
      <c r="E274" s="268"/>
      <c r="F274" s="217">
        <f>F275</f>
        <v>70</v>
      </c>
      <c r="G274" s="217">
        <f>G275</f>
        <v>0</v>
      </c>
      <c r="H274" s="266"/>
      <c r="I274" s="217">
        <f>I275</f>
        <v>70</v>
      </c>
    </row>
    <row r="275" spans="1:9" ht="56.25">
      <c r="A275" s="264" t="s">
        <v>911</v>
      </c>
      <c r="B275" s="163" t="s">
        <v>325</v>
      </c>
      <c r="C275" s="163"/>
      <c r="D275" s="268">
        <f>D276</f>
        <v>60</v>
      </c>
      <c r="E275" s="268"/>
      <c r="F275" s="217">
        <f>F276</f>
        <v>70</v>
      </c>
      <c r="G275" s="217">
        <f>G276</f>
        <v>0</v>
      </c>
      <c r="H275" s="266"/>
      <c r="I275" s="217">
        <f>I276</f>
        <v>70</v>
      </c>
    </row>
    <row r="276" spans="1:9" ht="37.5">
      <c r="A276" s="264" t="s">
        <v>260</v>
      </c>
      <c r="B276" s="21" t="s">
        <v>325</v>
      </c>
      <c r="C276" s="21" t="s">
        <v>261</v>
      </c>
      <c r="D276" s="269">
        <v>60</v>
      </c>
      <c r="E276" s="269"/>
      <c r="F276" s="209">
        <f>'[1]расх 2016-2017 годы'!G69</f>
        <v>70</v>
      </c>
      <c r="G276" s="209"/>
      <c r="H276" s="266"/>
      <c r="I276" s="209">
        <f>'[1]расх 2016-2017 годы'!J69</f>
        <v>70</v>
      </c>
    </row>
    <row r="277" spans="1:9" ht="37.5">
      <c r="A277" s="298" t="s">
        <v>498</v>
      </c>
      <c r="B277" s="163" t="s">
        <v>499</v>
      </c>
      <c r="C277" s="163"/>
      <c r="D277" s="268">
        <f>D278</f>
        <v>3298.6</v>
      </c>
      <c r="E277" s="268"/>
      <c r="F277" s="217">
        <f>F278</f>
        <v>5748.2339999999995</v>
      </c>
      <c r="G277" s="217">
        <f>G278</f>
        <v>0</v>
      </c>
      <c r="H277" s="301"/>
      <c r="I277" s="217">
        <f>I278</f>
        <v>5670.219</v>
      </c>
    </row>
    <row r="278" spans="1:9" ht="37.5">
      <c r="A278" s="264" t="s">
        <v>500</v>
      </c>
      <c r="B278" s="21" t="s">
        <v>501</v>
      </c>
      <c r="C278" s="21"/>
      <c r="D278" s="269">
        <f>D279+D280</f>
        <v>3298.6</v>
      </c>
      <c r="E278" s="269"/>
      <c r="F278" s="209">
        <f>F279+F280</f>
        <v>5748.2339999999995</v>
      </c>
      <c r="G278" s="209">
        <f>G279+G280</f>
        <v>0</v>
      </c>
      <c r="H278" s="266"/>
      <c r="I278" s="209">
        <f>I279+I280</f>
        <v>5670.219</v>
      </c>
    </row>
    <row r="279" spans="1:9" ht="93.75">
      <c r="A279" s="264" t="s">
        <v>256</v>
      </c>
      <c r="B279" s="21" t="s">
        <v>501</v>
      </c>
      <c r="C279" s="302" t="s">
        <v>257</v>
      </c>
      <c r="D279" s="291">
        <v>3019.54</v>
      </c>
      <c r="E279" s="291"/>
      <c r="F279" s="209">
        <f>'[1]расх 2016-2017 годы'!G232</f>
        <v>5449.459</v>
      </c>
      <c r="G279" s="209"/>
      <c r="H279" s="303"/>
      <c r="I279" s="209">
        <f>'[1]расх 2016-2017 годы'!J232</f>
        <v>5449.459</v>
      </c>
    </row>
    <row r="280" spans="1:9" ht="37.5">
      <c r="A280" s="264" t="s">
        <v>260</v>
      </c>
      <c r="B280" s="21" t="s">
        <v>501</v>
      </c>
      <c r="C280" s="302" t="s">
        <v>261</v>
      </c>
      <c r="D280" s="269">
        <v>279.06</v>
      </c>
      <c r="E280" s="269"/>
      <c r="F280" s="209">
        <f>'[1]расх 2016-2017 годы'!G233</f>
        <v>298.775</v>
      </c>
      <c r="G280" s="209"/>
      <c r="H280" s="266"/>
      <c r="I280" s="209">
        <f>'[1]расх 2016-2017 годы'!J233</f>
        <v>220.76</v>
      </c>
    </row>
    <row r="281" spans="1:9" ht="39">
      <c r="A281" s="267" t="s">
        <v>634</v>
      </c>
      <c r="B281" s="285" t="s">
        <v>635</v>
      </c>
      <c r="C281" s="270"/>
      <c r="D281" s="286">
        <f>D282+D284+D288</f>
        <v>47831.97</v>
      </c>
      <c r="E281" s="286"/>
      <c r="F281" s="287">
        <f>F282+F284+F288</f>
        <v>39326.748999999996</v>
      </c>
      <c r="G281" s="287">
        <f>G282+G284+G288</f>
        <v>0</v>
      </c>
      <c r="H281" s="266"/>
      <c r="I281" s="287">
        <f>I282+I284+I288</f>
        <v>39465.549</v>
      </c>
    </row>
    <row r="282" spans="1:9" ht="18.75">
      <c r="A282" s="264" t="s">
        <v>636</v>
      </c>
      <c r="B282" s="285" t="s">
        <v>637</v>
      </c>
      <c r="C282" s="285" t="s">
        <v>353</v>
      </c>
      <c r="D282" s="271">
        <f>D283</f>
        <v>37650</v>
      </c>
      <c r="E282" s="271"/>
      <c r="F282" s="272">
        <f>F283</f>
        <v>28580</v>
      </c>
      <c r="G282" s="272">
        <f>G283</f>
        <v>0</v>
      </c>
      <c r="H282" s="266"/>
      <c r="I282" s="272">
        <f>I283</f>
        <v>28780</v>
      </c>
    </row>
    <row r="283" spans="1:9" ht="18.75">
      <c r="A283" s="264" t="s">
        <v>606</v>
      </c>
      <c r="B283" s="270" t="s">
        <v>637</v>
      </c>
      <c r="C283" s="270" t="s">
        <v>607</v>
      </c>
      <c r="D283" s="274">
        <v>37650</v>
      </c>
      <c r="E283" s="274"/>
      <c r="F283" s="275">
        <v>28580</v>
      </c>
      <c r="G283" s="275"/>
      <c r="H283" s="266"/>
      <c r="I283" s="275">
        <v>28780</v>
      </c>
    </row>
    <row r="284" spans="1:9" ht="18.75">
      <c r="A284" s="264" t="s">
        <v>638</v>
      </c>
      <c r="B284" s="270" t="s">
        <v>639</v>
      </c>
      <c r="C284" s="285" t="s">
        <v>353</v>
      </c>
      <c r="D284" s="271">
        <f>D285+D286+D287</f>
        <v>9528.77</v>
      </c>
      <c r="E284" s="271"/>
      <c r="F284" s="272">
        <f>F285+F286+F287</f>
        <v>10093.549</v>
      </c>
      <c r="G284" s="272">
        <f>G285+G286+G287</f>
        <v>0</v>
      </c>
      <c r="H284" s="266"/>
      <c r="I284" s="272">
        <f>I285+I286+I287</f>
        <v>10053.049</v>
      </c>
    </row>
    <row r="285" spans="1:9" ht="93.75">
      <c r="A285" s="264" t="s">
        <v>256</v>
      </c>
      <c r="B285" s="270" t="s">
        <v>639</v>
      </c>
      <c r="C285" s="270" t="s">
        <v>257</v>
      </c>
      <c r="D285" s="274">
        <v>8832.01</v>
      </c>
      <c r="E285" s="274"/>
      <c r="F285" s="275">
        <f>'[1]расх 2016-2017 годы'!G373</f>
        <v>9518.349</v>
      </c>
      <c r="G285" s="275"/>
      <c r="H285" s="266"/>
      <c r="I285" s="275">
        <f>'[1]расх 2016-2017 годы'!J373</f>
        <v>9518.349</v>
      </c>
    </row>
    <row r="286" spans="1:9" ht="37.5">
      <c r="A286" s="264" t="s">
        <v>260</v>
      </c>
      <c r="B286" s="270" t="s">
        <v>639</v>
      </c>
      <c r="C286" s="270" t="s">
        <v>261</v>
      </c>
      <c r="D286" s="274">
        <v>694.66</v>
      </c>
      <c r="E286" s="274"/>
      <c r="F286" s="275">
        <f>'[1]расх 2016-2017 годы'!G374</f>
        <v>572.1</v>
      </c>
      <c r="G286" s="275"/>
      <c r="H286" s="266"/>
      <c r="I286" s="275">
        <f>'[1]расх 2016-2017 годы'!J374</f>
        <v>531.6</v>
      </c>
    </row>
    <row r="287" spans="1:9" ht="18.75">
      <c r="A287" s="264" t="s">
        <v>270</v>
      </c>
      <c r="B287" s="270" t="s">
        <v>639</v>
      </c>
      <c r="C287" s="270" t="s">
        <v>271</v>
      </c>
      <c r="D287" s="291">
        <v>2.1</v>
      </c>
      <c r="E287" s="291"/>
      <c r="F287" s="292">
        <f>'[1]расх 2016-2017 годы'!G375</f>
        <v>3.1</v>
      </c>
      <c r="G287" s="292"/>
      <c r="H287" s="266"/>
      <c r="I287" s="292">
        <f>'[1]расх 2016-2017 годы'!J375</f>
        <v>3.1</v>
      </c>
    </row>
    <row r="288" spans="1:9" ht="56.25">
      <c r="A288" s="264" t="s">
        <v>640</v>
      </c>
      <c r="B288" s="285" t="s">
        <v>641</v>
      </c>
      <c r="C288" s="270"/>
      <c r="D288" s="286">
        <f>D289</f>
        <v>653.2</v>
      </c>
      <c r="E288" s="286"/>
      <c r="F288" s="287">
        <f>F289</f>
        <v>653.2</v>
      </c>
      <c r="G288" s="287">
        <f>G289</f>
        <v>0</v>
      </c>
      <c r="H288" s="266"/>
      <c r="I288" s="287">
        <f>I289</f>
        <v>632.5</v>
      </c>
    </row>
    <row r="289" spans="1:9" ht="18.75">
      <c r="A289" s="264" t="s">
        <v>606</v>
      </c>
      <c r="B289" s="270" t="s">
        <v>641</v>
      </c>
      <c r="C289" s="270" t="s">
        <v>607</v>
      </c>
      <c r="D289" s="274">
        <v>653.2</v>
      </c>
      <c r="E289" s="274"/>
      <c r="F289" s="275">
        <f>'[1]расх 2016-2017 годы'!G377</f>
        <v>653.2</v>
      </c>
      <c r="G289" s="275"/>
      <c r="H289" s="217"/>
      <c r="I289" s="275">
        <f>'[1]расх 2016-2017 годы'!J377</f>
        <v>632.5</v>
      </c>
    </row>
    <row r="290" spans="1:9" ht="37.5">
      <c r="A290" s="114" t="s">
        <v>326</v>
      </c>
      <c r="B290" s="161" t="s">
        <v>327</v>
      </c>
      <c r="C290" s="161"/>
      <c r="D290" s="268">
        <f>D291</f>
        <v>26332.149999999998</v>
      </c>
      <c r="E290" s="268"/>
      <c r="F290" s="217">
        <f>F291</f>
        <v>27665.388</v>
      </c>
      <c r="G290" s="217">
        <f>G291</f>
        <v>0</v>
      </c>
      <c r="H290" s="217"/>
      <c r="I290" s="217">
        <f>I291</f>
        <v>27539.246</v>
      </c>
    </row>
    <row r="291" spans="1:9" ht="37.5">
      <c r="A291" s="114" t="s">
        <v>912</v>
      </c>
      <c r="B291" s="161" t="s">
        <v>329</v>
      </c>
      <c r="C291" s="161"/>
      <c r="D291" s="268">
        <f>D292+D293+D294</f>
        <v>26332.149999999998</v>
      </c>
      <c r="E291" s="268"/>
      <c r="F291" s="217">
        <f>SUM(F292:F294)</f>
        <v>27665.388</v>
      </c>
      <c r="G291" s="217">
        <f>G292+G293+G294</f>
        <v>0</v>
      </c>
      <c r="H291" s="217"/>
      <c r="I291" s="217">
        <f>SUM(I292:I294)</f>
        <v>27539.246</v>
      </c>
    </row>
    <row r="292" spans="1:9" ht="93.75">
      <c r="A292" s="304" t="s">
        <v>256</v>
      </c>
      <c r="B292" s="302" t="s">
        <v>329</v>
      </c>
      <c r="C292" s="302" t="s">
        <v>257</v>
      </c>
      <c r="D292" s="305">
        <v>21915.62</v>
      </c>
      <c r="E292" s="305"/>
      <c r="F292" s="306">
        <f>'[1]расх 2016-2017 годы'!G72</f>
        <v>23538.572</v>
      </c>
      <c r="G292" s="306"/>
      <c r="H292" s="217"/>
      <c r="I292" s="306">
        <f>'[1]расх 2016-2017 годы'!J72</f>
        <v>23528.572</v>
      </c>
    </row>
    <row r="293" spans="1:9" ht="37.5">
      <c r="A293" s="304" t="s">
        <v>260</v>
      </c>
      <c r="B293" s="302" t="s">
        <v>329</v>
      </c>
      <c r="C293" s="302" t="s">
        <v>261</v>
      </c>
      <c r="D293" s="274">
        <v>4400.53</v>
      </c>
      <c r="E293" s="274"/>
      <c r="F293" s="275">
        <f>'[1]расх 2016-2017 годы'!G73</f>
        <v>4110.816</v>
      </c>
      <c r="G293" s="275"/>
      <c r="H293" s="217"/>
      <c r="I293" s="275">
        <f>'[1]расх 2016-2017 годы'!J73</f>
        <v>3994.674</v>
      </c>
    </row>
    <row r="294" spans="1:9" ht="18.75">
      <c r="A294" s="304" t="s">
        <v>270</v>
      </c>
      <c r="B294" s="302" t="s">
        <v>329</v>
      </c>
      <c r="C294" s="302" t="s">
        <v>271</v>
      </c>
      <c r="D294" s="274">
        <v>16</v>
      </c>
      <c r="E294" s="274"/>
      <c r="F294" s="275">
        <f>'[1]расх 2016-2017 годы'!G74</f>
        <v>16</v>
      </c>
      <c r="G294" s="275"/>
      <c r="H294" s="217"/>
      <c r="I294" s="275">
        <f>'[1]расх 2016-2017 годы'!J74</f>
        <v>16</v>
      </c>
    </row>
    <row r="295" spans="1:9" ht="56.25">
      <c r="A295" s="298" t="s">
        <v>913</v>
      </c>
      <c r="B295" s="285" t="s">
        <v>331</v>
      </c>
      <c r="C295" s="163"/>
      <c r="D295" s="268">
        <f>D296+D302+D312+D316</f>
        <v>12393.5</v>
      </c>
      <c r="E295" s="268">
        <f>E296+E302+E316+E311</f>
        <v>-12000</v>
      </c>
      <c r="F295" s="217">
        <f>O315+F296+F302+F311+F316</f>
        <v>8189.8</v>
      </c>
      <c r="G295" s="217">
        <f>G296+G302+G312+G316</f>
        <v>0</v>
      </c>
      <c r="H295" s="217">
        <f>H296+H302+H316+H311</f>
        <v>0</v>
      </c>
      <c r="I295" s="217">
        <f>R315+I296+I302+I311+I316</f>
        <v>8307.2</v>
      </c>
    </row>
    <row r="296" spans="1:9" ht="19.5">
      <c r="A296" s="267" t="s">
        <v>455</v>
      </c>
      <c r="B296" s="285" t="s">
        <v>456</v>
      </c>
      <c r="C296" s="163"/>
      <c r="D296" s="268">
        <f>D297</f>
        <v>393.5</v>
      </c>
      <c r="E296" s="268"/>
      <c r="F296" s="217">
        <f>F297+F300</f>
        <v>6456.5</v>
      </c>
      <c r="G296" s="217">
        <f>G297</f>
        <v>0</v>
      </c>
      <c r="H296" s="266"/>
      <c r="I296" s="217">
        <f>I297+I300</f>
        <v>6717.5</v>
      </c>
    </row>
    <row r="297" spans="1:9" ht="37.5">
      <c r="A297" s="264" t="s">
        <v>457</v>
      </c>
      <c r="B297" s="285" t="s">
        <v>458</v>
      </c>
      <c r="C297" s="163"/>
      <c r="D297" s="268">
        <f>D298</f>
        <v>393.5</v>
      </c>
      <c r="E297" s="268"/>
      <c r="F297" s="217">
        <f>SUM(F298:F299)</f>
        <v>393.5</v>
      </c>
      <c r="G297" s="217">
        <f>G298</f>
        <v>0</v>
      </c>
      <c r="H297" s="266"/>
      <c r="I297" s="217">
        <f>I298+I299</f>
        <v>393.5</v>
      </c>
    </row>
    <row r="298" spans="1:9" ht="18.75">
      <c r="A298" s="264" t="s">
        <v>307</v>
      </c>
      <c r="B298" s="26" t="s">
        <v>458</v>
      </c>
      <c r="C298" s="26" t="s">
        <v>308</v>
      </c>
      <c r="D298" s="269">
        <f>363.5+30</f>
        <v>393.5</v>
      </c>
      <c r="E298" s="269"/>
      <c r="F298" s="209">
        <f>'[1]расх 2016-2017 годы'!G338</f>
        <v>30</v>
      </c>
      <c r="G298" s="209"/>
      <c r="H298" s="266"/>
      <c r="I298" s="209">
        <f>'[1]расх 2016-2017 годы'!J338</f>
        <v>30</v>
      </c>
    </row>
    <row r="299" spans="1:9" s="164" customFormat="1" ht="37.5">
      <c r="A299" s="114" t="s">
        <v>394</v>
      </c>
      <c r="B299" s="19" t="s">
        <v>458</v>
      </c>
      <c r="C299" s="19" t="s">
        <v>373</v>
      </c>
      <c r="D299" s="269">
        <v>363.5</v>
      </c>
      <c r="E299" s="269"/>
      <c r="F299" s="209">
        <f>'[1]расх 2016-2017 годы'!G180</f>
        <v>363.5</v>
      </c>
      <c r="G299" s="209"/>
      <c r="H299" s="209"/>
      <c r="I299" s="209">
        <f>'[1]расх 2016-2017 годы'!J180</f>
        <v>363.5</v>
      </c>
    </row>
    <row r="300" spans="1:9" s="17" customFormat="1" ht="93.75">
      <c r="A300" s="27" t="s">
        <v>821</v>
      </c>
      <c r="B300" s="19" t="s">
        <v>822</v>
      </c>
      <c r="C300" s="19"/>
      <c r="D300" s="269"/>
      <c r="E300" s="269"/>
      <c r="F300" s="209">
        <f>F301</f>
        <v>6063</v>
      </c>
      <c r="G300" s="209"/>
      <c r="H300" s="209"/>
      <c r="I300" s="209">
        <f>I301</f>
        <v>6324</v>
      </c>
    </row>
    <row r="301" spans="1:9" s="17" customFormat="1" ht="18.75">
      <c r="A301" s="114" t="s">
        <v>307</v>
      </c>
      <c r="B301" s="19" t="s">
        <v>822</v>
      </c>
      <c r="C301" s="19" t="s">
        <v>308</v>
      </c>
      <c r="D301" s="269"/>
      <c r="E301" s="269"/>
      <c r="F301" s="209">
        <f>'[1]расх 2016-2017 годы'!G340</f>
        <v>6063</v>
      </c>
      <c r="G301" s="209"/>
      <c r="H301" s="209"/>
      <c r="I301" s="209">
        <f>'[1]расх 2016-2017 годы'!J340</f>
        <v>6324</v>
      </c>
    </row>
    <row r="302" spans="1:9" ht="39">
      <c r="A302" s="267" t="s">
        <v>726</v>
      </c>
      <c r="B302" s="285" t="s">
        <v>643</v>
      </c>
      <c r="C302" s="270"/>
      <c r="D302" s="286">
        <f>D303+D305</f>
        <v>0</v>
      </c>
      <c r="E302" s="286"/>
      <c r="F302" s="287">
        <f>F303+F305+F307+F309</f>
        <v>1556</v>
      </c>
      <c r="G302" s="287">
        <f>G303+G305</f>
        <v>0</v>
      </c>
      <c r="H302" s="266"/>
      <c r="I302" s="287">
        <f>I303+I305+I307+I309</f>
        <v>1406</v>
      </c>
    </row>
    <row r="303" spans="1:9" ht="37.5">
      <c r="A303" s="264" t="s">
        <v>644</v>
      </c>
      <c r="B303" s="285" t="s">
        <v>645</v>
      </c>
      <c r="C303" s="270"/>
      <c r="D303" s="286">
        <f>D304</f>
        <v>0</v>
      </c>
      <c r="E303" s="286"/>
      <c r="F303" s="287">
        <f>F304</f>
        <v>0</v>
      </c>
      <c r="G303" s="287">
        <f>G304</f>
        <v>0</v>
      </c>
      <c r="H303" s="266"/>
      <c r="I303" s="287">
        <f>I304</f>
        <v>0</v>
      </c>
    </row>
    <row r="304" spans="1:9" ht="18.75">
      <c r="A304" s="264" t="s">
        <v>606</v>
      </c>
      <c r="B304" s="270" t="s">
        <v>645</v>
      </c>
      <c r="C304" s="270" t="s">
        <v>607</v>
      </c>
      <c r="D304" s="307"/>
      <c r="E304" s="307"/>
      <c r="F304" s="308"/>
      <c r="G304" s="308"/>
      <c r="H304" s="266"/>
      <c r="I304" s="308"/>
    </row>
    <row r="305" spans="1:9" ht="19.5">
      <c r="A305" s="267" t="s">
        <v>332</v>
      </c>
      <c r="B305" s="285" t="s">
        <v>647</v>
      </c>
      <c r="C305" s="285"/>
      <c r="D305" s="286">
        <f>D306</f>
        <v>0</v>
      </c>
      <c r="E305" s="286"/>
      <c r="F305" s="287">
        <f>F306</f>
        <v>0</v>
      </c>
      <c r="G305" s="287">
        <f>G306</f>
        <v>0</v>
      </c>
      <c r="H305" s="266"/>
      <c r="I305" s="287">
        <f>I306</f>
        <v>0</v>
      </c>
    </row>
    <row r="306" spans="1:9" ht="18.75">
      <c r="A306" s="264" t="s">
        <v>606</v>
      </c>
      <c r="B306" s="270" t="s">
        <v>647</v>
      </c>
      <c r="C306" s="270" t="s">
        <v>607</v>
      </c>
      <c r="D306" s="291"/>
      <c r="E306" s="291"/>
      <c r="F306" s="292"/>
      <c r="G306" s="292"/>
      <c r="H306" s="266"/>
      <c r="I306" s="292"/>
    </row>
    <row r="307" spans="1:9" s="17" customFormat="1" ht="37.5">
      <c r="A307" s="27" t="s">
        <v>823</v>
      </c>
      <c r="B307" s="19" t="s">
        <v>824</v>
      </c>
      <c r="C307" s="19"/>
      <c r="D307" s="286">
        <f>D308</f>
        <v>0</v>
      </c>
      <c r="E307" s="286"/>
      <c r="F307" s="292">
        <f>F308</f>
        <v>856</v>
      </c>
      <c r="G307" s="292">
        <f>G308</f>
        <v>0</v>
      </c>
      <c r="H307" s="292"/>
      <c r="I307" s="292">
        <f>I308</f>
        <v>856</v>
      </c>
    </row>
    <row r="308" spans="1:9" s="17" customFormat="1" ht="18.75">
      <c r="A308" s="114" t="s">
        <v>606</v>
      </c>
      <c r="B308" s="19" t="s">
        <v>824</v>
      </c>
      <c r="C308" s="19" t="s">
        <v>607</v>
      </c>
      <c r="D308" s="291"/>
      <c r="E308" s="291"/>
      <c r="F308" s="292">
        <f>'[1]расх 2016-2017 годы'!G381</f>
        <v>856</v>
      </c>
      <c r="G308" s="292"/>
      <c r="H308" s="292"/>
      <c r="I308" s="292">
        <f>'[1]расх 2016-2017 годы'!J381</f>
        <v>856</v>
      </c>
    </row>
    <row r="309" spans="1:9" s="17" customFormat="1" ht="37.5">
      <c r="A309" s="27" t="s">
        <v>825</v>
      </c>
      <c r="B309" s="19" t="s">
        <v>826</v>
      </c>
      <c r="C309" s="19"/>
      <c r="D309" s="291"/>
      <c r="E309" s="291"/>
      <c r="F309" s="292">
        <f>F310</f>
        <v>700</v>
      </c>
      <c r="G309" s="292"/>
      <c r="H309" s="292"/>
      <c r="I309" s="292">
        <f>I310</f>
        <v>550</v>
      </c>
    </row>
    <row r="310" spans="1:9" s="17" customFormat="1" ht="18.75">
      <c r="A310" s="114" t="s">
        <v>606</v>
      </c>
      <c r="B310" s="19" t="s">
        <v>827</v>
      </c>
      <c r="C310" s="19" t="s">
        <v>607</v>
      </c>
      <c r="D310" s="291"/>
      <c r="E310" s="291"/>
      <c r="F310" s="292">
        <f>'[1]расх 2016-2017 годы'!G383</f>
        <v>700</v>
      </c>
      <c r="G310" s="292"/>
      <c r="H310" s="292"/>
      <c r="I310" s="292">
        <f>'[1]расх 2016-2017 годы'!J383</f>
        <v>550</v>
      </c>
    </row>
    <row r="311" spans="1:9" ht="19.5">
      <c r="A311" s="267" t="s">
        <v>332</v>
      </c>
      <c r="B311" s="285" t="s">
        <v>333</v>
      </c>
      <c r="C311" s="270"/>
      <c r="D311" s="291"/>
      <c r="E311" s="291"/>
      <c r="F311" s="292">
        <f>F312+F314</f>
        <v>177.3</v>
      </c>
      <c r="G311" s="292"/>
      <c r="H311" s="266"/>
      <c r="I311" s="292">
        <f>I312+I314</f>
        <v>183.7</v>
      </c>
    </row>
    <row r="312" spans="1:9" ht="18.75">
      <c r="A312" s="264" t="s">
        <v>395</v>
      </c>
      <c r="B312" s="285" t="s">
        <v>502</v>
      </c>
      <c r="C312" s="285"/>
      <c r="D312" s="268">
        <f>D313</f>
        <v>0</v>
      </c>
      <c r="E312" s="268"/>
      <c r="F312" s="217">
        <f>F313</f>
        <v>0</v>
      </c>
      <c r="G312" s="217">
        <f>G313</f>
        <v>0</v>
      </c>
      <c r="H312" s="266"/>
      <c r="I312" s="217">
        <f>I313</f>
        <v>0</v>
      </c>
    </row>
    <row r="313" spans="1:9" ht="37.5">
      <c r="A313" s="304" t="s">
        <v>260</v>
      </c>
      <c r="B313" s="270" t="s">
        <v>502</v>
      </c>
      <c r="C313" s="270" t="s">
        <v>261</v>
      </c>
      <c r="D313" s="269"/>
      <c r="E313" s="269"/>
      <c r="F313" s="209"/>
      <c r="G313" s="209"/>
      <c r="H313" s="266"/>
      <c r="I313" s="209"/>
    </row>
    <row r="314" spans="1:9" s="17" customFormat="1" ht="56.25">
      <c r="A314" s="114" t="s">
        <v>334</v>
      </c>
      <c r="B314" s="19" t="s">
        <v>335</v>
      </c>
      <c r="C314" s="19"/>
      <c r="D314" s="274"/>
      <c r="E314" s="274"/>
      <c r="F314" s="306">
        <f>F315</f>
        <v>177.3</v>
      </c>
      <c r="G314" s="306"/>
      <c r="H314" s="306"/>
      <c r="I314" s="306">
        <f>I315</f>
        <v>183.7</v>
      </c>
    </row>
    <row r="315" spans="1:9" s="17" customFormat="1" ht="37.5">
      <c r="A315" s="114" t="s">
        <v>260</v>
      </c>
      <c r="B315" s="19" t="s">
        <v>335</v>
      </c>
      <c r="C315" s="19" t="s">
        <v>261</v>
      </c>
      <c r="D315" s="274"/>
      <c r="E315" s="274"/>
      <c r="F315" s="306">
        <v>177.3</v>
      </c>
      <c r="G315" s="306"/>
      <c r="H315" s="306"/>
      <c r="I315" s="306">
        <v>183.7</v>
      </c>
    </row>
    <row r="316" spans="1:9" ht="39">
      <c r="A316" s="267" t="s">
        <v>648</v>
      </c>
      <c r="B316" s="285" t="s">
        <v>649</v>
      </c>
      <c r="C316" s="270"/>
      <c r="D316" s="286">
        <f>D317</f>
        <v>12000</v>
      </c>
      <c r="E316" s="286">
        <f>E317+E319</f>
        <v>-12000</v>
      </c>
      <c r="F316" s="287">
        <f>F317</f>
        <v>0</v>
      </c>
      <c r="G316" s="287">
        <f>G317</f>
        <v>0</v>
      </c>
      <c r="H316" s="266"/>
      <c r="I316" s="287">
        <f>I317</f>
        <v>0</v>
      </c>
    </row>
    <row r="317" spans="1:9" ht="18.75">
      <c r="A317" s="264" t="s">
        <v>650</v>
      </c>
      <c r="B317" s="285" t="s">
        <v>651</v>
      </c>
      <c r="C317" s="285"/>
      <c r="D317" s="286">
        <f>D318+D320</f>
        <v>12000</v>
      </c>
      <c r="E317" s="286">
        <f>E318</f>
        <v>-2400</v>
      </c>
      <c r="F317" s="287">
        <f>F318+F320</f>
        <v>0</v>
      </c>
      <c r="G317" s="287">
        <f>G318+G320</f>
        <v>0</v>
      </c>
      <c r="H317" s="266"/>
      <c r="I317" s="287">
        <f>I318+I320</f>
        <v>0</v>
      </c>
    </row>
    <row r="318" spans="1:9" ht="18.75">
      <c r="A318" s="264" t="s">
        <v>606</v>
      </c>
      <c r="B318" s="270" t="s">
        <v>651</v>
      </c>
      <c r="C318" s="270" t="s">
        <v>607</v>
      </c>
      <c r="D318" s="291">
        <v>2400</v>
      </c>
      <c r="E318" s="291">
        <v>-2400</v>
      </c>
      <c r="F318" s="292">
        <f>D318+E318</f>
        <v>0</v>
      </c>
      <c r="G318" s="292">
        <v>0</v>
      </c>
      <c r="H318" s="266"/>
      <c r="I318" s="292">
        <v>0</v>
      </c>
    </row>
    <row r="319" spans="1:9" ht="75">
      <c r="A319" s="264" t="s">
        <v>652</v>
      </c>
      <c r="B319" s="285" t="s">
        <v>653</v>
      </c>
      <c r="C319" s="285"/>
      <c r="D319" s="286">
        <f>D320</f>
        <v>9600</v>
      </c>
      <c r="E319" s="286">
        <v>-9600</v>
      </c>
      <c r="F319" s="287">
        <f>D319+E319</f>
        <v>0</v>
      </c>
      <c r="G319" s="287"/>
      <c r="H319" s="301"/>
      <c r="I319" s="287">
        <f>I320</f>
        <v>0</v>
      </c>
    </row>
    <row r="320" spans="1:9" ht="18.75">
      <c r="A320" s="264" t="s">
        <v>606</v>
      </c>
      <c r="B320" s="270" t="s">
        <v>653</v>
      </c>
      <c r="C320" s="270" t="s">
        <v>607</v>
      </c>
      <c r="D320" s="291">
        <v>9600</v>
      </c>
      <c r="E320" s="291">
        <v>-9600</v>
      </c>
      <c r="F320" s="292">
        <f>D320+E320</f>
        <v>0</v>
      </c>
      <c r="G320" s="292">
        <v>0</v>
      </c>
      <c r="H320" s="266"/>
      <c r="I320" s="292">
        <v>0</v>
      </c>
    </row>
    <row r="321" spans="1:9" ht="19.5">
      <c r="A321" s="267" t="s">
        <v>727</v>
      </c>
      <c r="B321" s="163" t="s">
        <v>337</v>
      </c>
      <c r="C321" s="163"/>
      <c r="D321" s="268">
        <f>D322+D331</f>
        <v>1600</v>
      </c>
      <c r="E321" s="268"/>
      <c r="F321" s="217">
        <f>F322+F331</f>
        <v>1000</v>
      </c>
      <c r="G321" s="217">
        <f>G322+G331</f>
        <v>0</v>
      </c>
      <c r="H321" s="266"/>
      <c r="I321" s="217">
        <f>I322+I331</f>
        <v>1000</v>
      </c>
    </row>
    <row r="322" spans="1:9" ht="75">
      <c r="A322" s="295" t="s">
        <v>338</v>
      </c>
      <c r="B322" s="163" t="s">
        <v>339</v>
      </c>
      <c r="C322" s="163"/>
      <c r="D322" s="268">
        <f>D323+D325+D327+D329</f>
        <v>1415</v>
      </c>
      <c r="E322" s="268"/>
      <c r="F322" s="217">
        <f>F323+F325+F327+F329</f>
        <v>900</v>
      </c>
      <c r="G322" s="217">
        <f>G323+G325+G327+G329</f>
        <v>0</v>
      </c>
      <c r="H322" s="266"/>
      <c r="I322" s="217">
        <f>I323+I325+I327+I329</f>
        <v>900</v>
      </c>
    </row>
    <row r="323" spans="1:9" ht="75">
      <c r="A323" s="264" t="s">
        <v>340</v>
      </c>
      <c r="B323" s="163" t="s">
        <v>341</v>
      </c>
      <c r="C323" s="163"/>
      <c r="D323" s="268">
        <f>D324</f>
        <v>310</v>
      </c>
      <c r="E323" s="268"/>
      <c r="F323" s="217">
        <f>F324</f>
        <v>150</v>
      </c>
      <c r="G323" s="217">
        <f>G324</f>
        <v>0</v>
      </c>
      <c r="H323" s="266"/>
      <c r="I323" s="217">
        <f>I324</f>
        <v>150</v>
      </c>
    </row>
    <row r="324" spans="1:9" ht="18.75">
      <c r="A324" s="264" t="s">
        <v>307</v>
      </c>
      <c r="B324" s="21" t="s">
        <v>341</v>
      </c>
      <c r="C324" s="21" t="s">
        <v>308</v>
      </c>
      <c r="D324" s="269">
        <v>310</v>
      </c>
      <c r="E324" s="269"/>
      <c r="F324" s="209">
        <f>'[1]расх 2016-2017 годы'!G82</f>
        <v>150</v>
      </c>
      <c r="G324" s="209"/>
      <c r="H324" s="266"/>
      <c r="I324" s="209">
        <f>'[1]расх 2016-2017 годы'!J82</f>
        <v>150</v>
      </c>
    </row>
    <row r="325" spans="1:9" ht="18.75">
      <c r="A325" s="264" t="s">
        <v>342</v>
      </c>
      <c r="B325" s="163" t="s">
        <v>343</v>
      </c>
      <c r="C325" s="163"/>
      <c r="D325" s="268">
        <f>D326</f>
        <v>550</v>
      </c>
      <c r="E325" s="268"/>
      <c r="F325" s="217">
        <f>F326</f>
        <v>50</v>
      </c>
      <c r="G325" s="217">
        <f>G326</f>
        <v>0</v>
      </c>
      <c r="H325" s="266"/>
      <c r="I325" s="217">
        <f>I326</f>
        <v>50</v>
      </c>
    </row>
    <row r="326" spans="1:9" ht="37.5">
      <c r="A326" s="264" t="s">
        <v>260</v>
      </c>
      <c r="B326" s="21" t="s">
        <v>343</v>
      </c>
      <c r="C326" s="21" t="s">
        <v>261</v>
      </c>
      <c r="D326" s="269">
        <v>550</v>
      </c>
      <c r="E326" s="269"/>
      <c r="F326" s="209">
        <f>'[1]расх 2016-2017 годы'!G84</f>
        <v>50</v>
      </c>
      <c r="G326" s="209"/>
      <c r="H326" s="266"/>
      <c r="I326" s="209">
        <f>'[1]расх 2016-2017 годы'!J84</f>
        <v>50</v>
      </c>
    </row>
    <row r="327" spans="1:9" ht="37.5">
      <c r="A327" s="264" t="s">
        <v>344</v>
      </c>
      <c r="B327" s="163" t="s">
        <v>345</v>
      </c>
      <c r="C327" s="163"/>
      <c r="D327" s="268">
        <f>D328</f>
        <v>190</v>
      </c>
      <c r="E327" s="268"/>
      <c r="F327" s="217">
        <f>F328</f>
        <v>300</v>
      </c>
      <c r="G327" s="217">
        <f>G328</f>
        <v>0</v>
      </c>
      <c r="H327" s="266"/>
      <c r="I327" s="217">
        <f>I328</f>
        <v>300</v>
      </c>
    </row>
    <row r="328" spans="1:9" ht="18.75">
      <c r="A328" s="264" t="s">
        <v>270</v>
      </c>
      <c r="B328" s="21" t="s">
        <v>345</v>
      </c>
      <c r="C328" s="21" t="s">
        <v>271</v>
      </c>
      <c r="D328" s="269">
        <v>190</v>
      </c>
      <c r="E328" s="269"/>
      <c r="F328" s="209">
        <f>'[1]расх 2016-2017 годы'!G86</f>
        <v>300</v>
      </c>
      <c r="G328" s="209"/>
      <c r="H328" s="266"/>
      <c r="I328" s="209">
        <f>'[1]расх 2016-2017 годы'!J86</f>
        <v>300</v>
      </c>
    </row>
    <row r="329" spans="1:9" ht="37.5">
      <c r="A329" s="264" t="s">
        <v>346</v>
      </c>
      <c r="B329" s="163" t="s">
        <v>347</v>
      </c>
      <c r="C329" s="163"/>
      <c r="D329" s="268">
        <f>D330</f>
        <v>365</v>
      </c>
      <c r="E329" s="268"/>
      <c r="F329" s="217">
        <f>F330</f>
        <v>400</v>
      </c>
      <c r="G329" s="217">
        <f>G330</f>
        <v>0</v>
      </c>
      <c r="H329" s="266"/>
      <c r="I329" s="217">
        <f>I330</f>
        <v>400</v>
      </c>
    </row>
    <row r="330" spans="1:9" ht="37.5">
      <c r="A330" s="264" t="s">
        <v>260</v>
      </c>
      <c r="B330" s="21" t="s">
        <v>347</v>
      </c>
      <c r="C330" s="21" t="s">
        <v>261</v>
      </c>
      <c r="D330" s="269">
        <v>365</v>
      </c>
      <c r="E330" s="269"/>
      <c r="F330" s="209">
        <f>'[1]расх 2016-2017 годы'!G88</f>
        <v>400</v>
      </c>
      <c r="G330" s="209"/>
      <c r="H330" s="266"/>
      <c r="I330" s="209">
        <f>'[1]расх 2016-2017 годы'!J88</f>
        <v>400</v>
      </c>
    </row>
    <row r="331" spans="1:9" ht="37.5">
      <c r="A331" s="295" t="s">
        <v>348</v>
      </c>
      <c r="B331" s="163" t="s">
        <v>349</v>
      </c>
      <c r="C331" s="163"/>
      <c r="D331" s="268">
        <f>D332</f>
        <v>185</v>
      </c>
      <c r="E331" s="268"/>
      <c r="F331" s="217">
        <f>F332</f>
        <v>100</v>
      </c>
      <c r="G331" s="217">
        <f>G332</f>
        <v>0</v>
      </c>
      <c r="H331" s="266"/>
      <c r="I331" s="217">
        <f>I332</f>
        <v>100</v>
      </c>
    </row>
    <row r="332" spans="1:9" ht="18.75">
      <c r="A332" s="264" t="s">
        <v>350</v>
      </c>
      <c r="B332" s="163" t="s">
        <v>351</v>
      </c>
      <c r="C332" s="163"/>
      <c r="D332" s="268">
        <f>D333</f>
        <v>185</v>
      </c>
      <c r="E332" s="268"/>
      <c r="F332" s="217">
        <f>F333</f>
        <v>100</v>
      </c>
      <c r="G332" s="217">
        <f>G333</f>
        <v>0</v>
      </c>
      <c r="H332" s="266"/>
      <c r="I332" s="217">
        <f>I333</f>
        <v>100</v>
      </c>
    </row>
    <row r="333" spans="1:9" ht="18.75">
      <c r="A333" s="264" t="s">
        <v>307</v>
      </c>
      <c r="B333" s="25" t="s">
        <v>351</v>
      </c>
      <c r="C333" s="25">
        <v>300</v>
      </c>
      <c r="D333" s="269">
        <v>185</v>
      </c>
      <c r="E333" s="269"/>
      <c r="F333" s="209">
        <f>'[1]расх 2016-2017 годы'!G91</f>
        <v>100</v>
      </c>
      <c r="G333" s="209"/>
      <c r="H333" s="266"/>
      <c r="I333" s="209">
        <f>'[1]расх 2016-2017 годы'!J91</f>
        <v>100</v>
      </c>
    </row>
    <row r="334" spans="1:9" ht="19.5">
      <c r="A334" s="267" t="s">
        <v>252</v>
      </c>
      <c r="B334" s="285" t="s">
        <v>352</v>
      </c>
      <c r="C334" s="285" t="s">
        <v>353</v>
      </c>
      <c r="D334" s="271">
        <f aca="true" t="shared" si="1" ref="D334:I334">D335</f>
        <v>11016.970000000001</v>
      </c>
      <c r="E334" s="271">
        <f t="shared" si="1"/>
        <v>0</v>
      </c>
      <c r="F334" s="272">
        <f t="shared" si="1"/>
        <v>18469.994</v>
      </c>
      <c r="G334" s="272">
        <f t="shared" si="1"/>
        <v>60.8</v>
      </c>
      <c r="H334" s="309">
        <f t="shared" si="1"/>
        <v>0</v>
      </c>
      <c r="I334" s="272">
        <f t="shared" si="1"/>
        <v>25717.951999999997</v>
      </c>
    </row>
    <row r="335" spans="1:9" ht="18.75">
      <c r="A335" s="264" t="s">
        <v>354</v>
      </c>
      <c r="B335" s="285" t="s">
        <v>355</v>
      </c>
      <c r="C335" s="285"/>
      <c r="D335" s="271">
        <f>D336+D340+D344+D348+D351+D353+D355+D357+D359+D371+D375+D379+D381+D342+D338</f>
        <v>11016.970000000001</v>
      </c>
      <c r="E335" s="271">
        <f>E336+E340+E344+E348+E351+E353+E355+E357+E359+E371+E375+E379+E381+E342+E338</f>
        <v>0</v>
      </c>
      <c r="F335" s="272">
        <f>F336+F340+F344+F346+F348+F351+F353+F355+F357+F359+F379+F381+F342+F338+F361+F363+F365+F367+F369+F371+F375+F385</f>
        <v>18469.994</v>
      </c>
      <c r="G335" s="272">
        <f>G336+G340+G344+G348+G351+G353+G355+G357+G359+G371+G375+G379+G381+G342+G338</f>
        <v>60.8</v>
      </c>
      <c r="H335" s="272">
        <f>H336+H340+H344+H348+H351+H353+H355+H357+H359+H371+H375+H379+H381+H342+H338</f>
        <v>0</v>
      </c>
      <c r="I335" s="272">
        <f>I336+I340+I344+I346+I348+I351+I353+I355+I357+I359+I379+I381+I342+I338+I361+I363+I365+I367+I369+I371+I375+I385</f>
        <v>25717.951999999997</v>
      </c>
    </row>
    <row r="336" spans="1:9" ht="18.75">
      <c r="A336" s="264" t="s">
        <v>356</v>
      </c>
      <c r="B336" s="285" t="s">
        <v>357</v>
      </c>
      <c r="C336" s="285"/>
      <c r="D336" s="271">
        <f>D337</f>
        <v>1632</v>
      </c>
      <c r="E336" s="271"/>
      <c r="F336" s="272">
        <f>F337</f>
        <v>1712.6</v>
      </c>
      <c r="G336" s="272">
        <f>G337</f>
        <v>0</v>
      </c>
      <c r="H336" s="266"/>
      <c r="I336" s="272">
        <f>I337</f>
        <v>1712.6</v>
      </c>
    </row>
    <row r="337" spans="1:9" ht="93.75">
      <c r="A337" s="264" t="s">
        <v>256</v>
      </c>
      <c r="B337" s="270" t="s">
        <v>357</v>
      </c>
      <c r="C337" s="270" t="s">
        <v>257</v>
      </c>
      <c r="D337" s="274">
        <v>1632</v>
      </c>
      <c r="E337" s="274"/>
      <c r="F337" s="275">
        <f>'[1]расх 2016-2017 годы'!G95</f>
        <v>1712.6</v>
      </c>
      <c r="G337" s="275"/>
      <c r="H337" s="266"/>
      <c r="I337" s="275">
        <f>'[1]расх 2016-2017 годы'!J95</f>
        <v>1712.6</v>
      </c>
    </row>
    <row r="338" spans="1:9" ht="18.75">
      <c r="A338" s="22" t="s">
        <v>254</v>
      </c>
      <c r="B338" s="285" t="s">
        <v>255</v>
      </c>
      <c r="C338" s="285"/>
      <c r="D338" s="271">
        <f aca="true" t="shared" si="2" ref="D338:I338">D339</f>
        <v>750.91</v>
      </c>
      <c r="E338" s="271">
        <f t="shared" si="2"/>
        <v>0</v>
      </c>
      <c r="F338" s="272">
        <f t="shared" si="2"/>
        <v>808.461</v>
      </c>
      <c r="G338" s="272">
        <f t="shared" si="2"/>
        <v>0</v>
      </c>
      <c r="H338" s="272">
        <f t="shared" si="2"/>
        <v>0</v>
      </c>
      <c r="I338" s="272">
        <f t="shared" si="2"/>
        <v>808.461</v>
      </c>
    </row>
    <row r="339" spans="1:9" ht="93.75">
      <c r="A339" s="264" t="s">
        <v>256</v>
      </c>
      <c r="B339" s="270" t="s">
        <v>255</v>
      </c>
      <c r="C339" s="270" t="s">
        <v>257</v>
      </c>
      <c r="D339" s="274">
        <v>750.91</v>
      </c>
      <c r="E339" s="274"/>
      <c r="F339" s="275">
        <f>'[1]расх 2016-2017 годы'!G17</f>
        <v>808.461</v>
      </c>
      <c r="G339" s="275"/>
      <c r="H339" s="310"/>
      <c r="I339" s="275">
        <f>'[1]расх 2016-2017 годы'!J17</f>
        <v>808.461</v>
      </c>
    </row>
    <row r="340" spans="1:9" ht="56.25">
      <c r="A340" s="264" t="s">
        <v>658</v>
      </c>
      <c r="B340" s="285" t="s">
        <v>659</v>
      </c>
      <c r="C340" s="285" t="s">
        <v>353</v>
      </c>
      <c r="D340" s="271">
        <f>D341</f>
        <v>1135.4</v>
      </c>
      <c r="E340" s="271"/>
      <c r="F340" s="272">
        <f>F341</f>
        <v>1173.4</v>
      </c>
      <c r="G340" s="272">
        <f>G341</f>
        <v>0</v>
      </c>
      <c r="H340" s="266"/>
      <c r="I340" s="272">
        <f>I341</f>
        <v>1119.6</v>
      </c>
    </row>
    <row r="341" spans="1:9" ht="18.75">
      <c r="A341" s="264" t="s">
        <v>606</v>
      </c>
      <c r="B341" s="270" t="s">
        <v>659</v>
      </c>
      <c r="C341" s="270" t="s">
        <v>607</v>
      </c>
      <c r="D341" s="274">
        <v>1135.4</v>
      </c>
      <c r="E341" s="274"/>
      <c r="F341" s="275">
        <f>'[1]расх 2016-2017 годы'!G392</f>
        <v>1173.4</v>
      </c>
      <c r="G341" s="275"/>
      <c r="H341" s="266"/>
      <c r="I341" s="275">
        <f>'[1]расх 2016-2017 годы'!J392</f>
        <v>1119.6</v>
      </c>
    </row>
    <row r="342" spans="1:9" ht="56.25">
      <c r="A342" s="264" t="s">
        <v>914</v>
      </c>
      <c r="B342" s="285" t="s">
        <v>779</v>
      </c>
      <c r="C342" s="285" t="s">
        <v>353</v>
      </c>
      <c r="D342" s="271">
        <f>D343</f>
        <v>0</v>
      </c>
      <c r="E342" s="271"/>
      <c r="F342" s="272">
        <f>F343</f>
        <v>78.5</v>
      </c>
      <c r="G342" s="272">
        <f>G343</f>
        <v>60.8</v>
      </c>
      <c r="H342" s="272"/>
      <c r="I342" s="272">
        <f>I343</f>
        <v>0</v>
      </c>
    </row>
    <row r="343" spans="1:9" ht="18.75">
      <c r="A343" s="264" t="s">
        <v>606</v>
      </c>
      <c r="B343" s="270" t="s">
        <v>779</v>
      </c>
      <c r="C343" s="270" t="s">
        <v>607</v>
      </c>
      <c r="D343" s="270"/>
      <c r="E343" s="270"/>
      <c r="F343" s="275">
        <f>'[1]расх 2016-2017 годы'!G97</f>
        <v>78.5</v>
      </c>
      <c r="G343" s="275">
        <v>60.8</v>
      </c>
      <c r="H343" s="275"/>
      <c r="I343" s="275">
        <f>'[1]расх 2016-2017 годы'!J97</f>
        <v>0</v>
      </c>
    </row>
    <row r="344" spans="1:9" ht="18.75">
      <c r="A344" s="264" t="s">
        <v>606</v>
      </c>
      <c r="B344" s="285" t="s">
        <v>915</v>
      </c>
      <c r="C344" s="285" t="s">
        <v>353</v>
      </c>
      <c r="D344" s="271">
        <f>D345</f>
        <v>82</v>
      </c>
      <c r="E344" s="271"/>
      <c r="F344" s="272">
        <f>F345</f>
        <v>0</v>
      </c>
      <c r="G344" s="272">
        <f>G345</f>
        <v>0</v>
      </c>
      <c r="H344" s="266"/>
      <c r="I344" s="272">
        <f>I345</f>
        <v>0</v>
      </c>
    </row>
    <row r="345" spans="1:9" ht="75">
      <c r="A345" s="264" t="s">
        <v>660</v>
      </c>
      <c r="B345" s="270" t="s">
        <v>915</v>
      </c>
      <c r="C345" s="270" t="s">
        <v>607</v>
      </c>
      <c r="D345" s="274">
        <v>82</v>
      </c>
      <c r="E345" s="274"/>
      <c r="F345" s="275"/>
      <c r="G345" s="275"/>
      <c r="H345" s="266"/>
      <c r="I345" s="275"/>
    </row>
    <row r="346" spans="1:9" s="17" customFormat="1" ht="75">
      <c r="A346" s="264" t="s">
        <v>660</v>
      </c>
      <c r="B346" s="285" t="s">
        <v>661</v>
      </c>
      <c r="C346" s="285" t="s">
        <v>353</v>
      </c>
      <c r="D346" s="271">
        <f>D347</f>
        <v>82</v>
      </c>
      <c r="E346" s="271"/>
      <c r="F346" s="272">
        <f>F347</f>
        <v>84.4</v>
      </c>
      <c r="G346" s="272">
        <f>G347</f>
        <v>0</v>
      </c>
      <c r="H346" s="272"/>
      <c r="I346" s="272">
        <f>I347</f>
        <v>84.4</v>
      </c>
    </row>
    <row r="347" spans="1:9" s="17" customFormat="1" ht="18.75">
      <c r="A347" s="264" t="s">
        <v>606</v>
      </c>
      <c r="B347" s="270" t="s">
        <v>661</v>
      </c>
      <c r="C347" s="270" t="s">
        <v>607</v>
      </c>
      <c r="D347" s="274">
        <v>82</v>
      </c>
      <c r="E347" s="274"/>
      <c r="F347" s="275">
        <v>84.4</v>
      </c>
      <c r="G347" s="275"/>
      <c r="H347" s="275"/>
      <c r="I347" s="275">
        <v>84.4</v>
      </c>
    </row>
    <row r="348" spans="1:9" ht="150">
      <c r="A348" s="288" t="s">
        <v>600</v>
      </c>
      <c r="B348" s="285" t="s">
        <v>601</v>
      </c>
      <c r="C348" s="163"/>
      <c r="D348" s="286">
        <f>D349</f>
        <v>26.8</v>
      </c>
      <c r="E348" s="286"/>
      <c r="F348" s="287">
        <f>F349+F350</f>
        <v>28.1</v>
      </c>
      <c r="G348" s="287">
        <f>G349</f>
        <v>0</v>
      </c>
      <c r="H348" s="266"/>
      <c r="I348" s="287">
        <f>I349+I350</f>
        <v>28.1</v>
      </c>
    </row>
    <row r="349" spans="1:9" ht="93.75">
      <c r="A349" s="264" t="s">
        <v>256</v>
      </c>
      <c r="B349" s="26" t="s">
        <v>601</v>
      </c>
      <c r="C349" s="26" t="s">
        <v>257</v>
      </c>
      <c r="D349" s="269">
        <v>26.8</v>
      </c>
      <c r="E349" s="269"/>
      <c r="F349" s="209">
        <v>16.8</v>
      </c>
      <c r="G349" s="209"/>
      <c r="H349" s="266"/>
      <c r="I349" s="209">
        <v>16.8</v>
      </c>
    </row>
    <row r="350" spans="1:9" ht="37.5">
      <c r="A350" s="64" t="s">
        <v>260</v>
      </c>
      <c r="B350" s="26" t="s">
        <v>601</v>
      </c>
      <c r="C350" s="26" t="s">
        <v>261</v>
      </c>
      <c r="D350" s="269"/>
      <c r="E350" s="269"/>
      <c r="F350" s="209">
        <v>11.3</v>
      </c>
      <c r="G350" s="209"/>
      <c r="H350" s="266"/>
      <c r="I350" s="209">
        <v>11.3</v>
      </c>
    </row>
    <row r="351" spans="1:9" ht="131.25">
      <c r="A351" s="288" t="s">
        <v>503</v>
      </c>
      <c r="B351" s="285" t="s">
        <v>504</v>
      </c>
      <c r="C351" s="285" t="s">
        <v>353</v>
      </c>
      <c r="D351" s="286">
        <f>D352</f>
        <v>8.9</v>
      </c>
      <c r="E351" s="286"/>
      <c r="F351" s="287">
        <f>F352</f>
        <v>9.4</v>
      </c>
      <c r="G351" s="287">
        <f>G352</f>
        <v>0</v>
      </c>
      <c r="H351" s="266"/>
      <c r="I351" s="287">
        <f>I352</f>
        <v>9.4</v>
      </c>
    </row>
    <row r="352" spans="1:9" ht="37.5">
      <c r="A352" s="264" t="s">
        <v>260</v>
      </c>
      <c r="B352" s="270" t="s">
        <v>504</v>
      </c>
      <c r="C352" s="270" t="s">
        <v>261</v>
      </c>
      <c r="D352" s="269">
        <v>8.9</v>
      </c>
      <c r="E352" s="269"/>
      <c r="F352" s="209">
        <v>9.4</v>
      </c>
      <c r="G352" s="209"/>
      <c r="H352" s="266"/>
      <c r="I352" s="209">
        <v>9.4</v>
      </c>
    </row>
    <row r="353" spans="1:9" ht="93.75">
      <c r="A353" s="264" t="s">
        <v>358</v>
      </c>
      <c r="B353" s="163" t="s">
        <v>359</v>
      </c>
      <c r="C353" s="163"/>
      <c r="D353" s="268">
        <f>D354</f>
        <v>48.3</v>
      </c>
      <c r="E353" s="268"/>
      <c r="F353" s="217">
        <f>F354</f>
        <v>50.5</v>
      </c>
      <c r="G353" s="217">
        <f>G354</f>
        <v>0</v>
      </c>
      <c r="H353" s="266"/>
      <c r="I353" s="217">
        <f>I354</f>
        <v>50.5</v>
      </c>
    </row>
    <row r="354" spans="1:9" ht="37.5">
      <c r="A354" s="264" t="s">
        <v>260</v>
      </c>
      <c r="B354" s="21" t="s">
        <v>359</v>
      </c>
      <c r="C354" s="21" t="s">
        <v>261</v>
      </c>
      <c r="D354" s="269">
        <v>48.3</v>
      </c>
      <c r="E354" s="269"/>
      <c r="F354" s="209">
        <v>50.5</v>
      </c>
      <c r="G354" s="209"/>
      <c r="H354" s="266"/>
      <c r="I354" s="209">
        <v>50.5</v>
      </c>
    </row>
    <row r="355" spans="1:9" ht="243.75">
      <c r="A355" s="288" t="s">
        <v>360</v>
      </c>
      <c r="B355" s="311" t="s">
        <v>361</v>
      </c>
      <c r="C355" s="285"/>
      <c r="D355" s="271">
        <f>D356</f>
        <v>116.9</v>
      </c>
      <c r="E355" s="271"/>
      <c r="F355" s="272">
        <f>F356</f>
        <v>174.7</v>
      </c>
      <c r="G355" s="272">
        <f>G356</f>
        <v>0</v>
      </c>
      <c r="H355" s="266"/>
      <c r="I355" s="272">
        <f>I356</f>
        <v>174.7</v>
      </c>
    </row>
    <row r="356" spans="1:9" ht="37.5">
      <c r="A356" s="264" t="s">
        <v>260</v>
      </c>
      <c r="B356" s="21" t="s">
        <v>361</v>
      </c>
      <c r="C356" s="21" t="s">
        <v>261</v>
      </c>
      <c r="D356" s="269">
        <v>116.9</v>
      </c>
      <c r="E356" s="269"/>
      <c r="F356" s="209">
        <v>174.7</v>
      </c>
      <c r="G356" s="209"/>
      <c r="H356" s="266"/>
      <c r="I356" s="209">
        <v>174.7</v>
      </c>
    </row>
    <row r="357" spans="1:9" ht="18.75">
      <c r="A357" s="264" t="s">
        <v>606</v>
      </c>
      <c r="B357" s="285" t="s">
        <v>663</v>
      </c>
      <c r="C357" s="285"/>
      <c r="D357" s="271">
        <f>D358</f>
        <v>4.5</v>
      </c>
      <c r="E357" s="271"/>
      <c r="F357" s="272">
        <f>F358</f>
        <v>4.5</v>
      </c>
      <c r="G357" s="272">
        <f>G358</f>
        <v>0</v>
      </c>
      <c r="H357" s="266"/>
      <c r="I357" s="272">
        <f>I358</f>
        <v>4.5</v>
      </c>
    </row>
    <row r="358" spans="1:9" ht="131.25">
      <c r="A358" s="288" t="s">
        <v>729</v>
      </c>
      <c r="B358" s="270" t="s">
        <v>663</v>
      </c>
      <c r="C358" s="270" t="s">
        <v>261</v>
      </c>
      <c r="D358" s="274">
        <v>4.5</v>
      </c>
      <c r="E358" s="274"/>
      <c r="F358" s="275">
        <f>'[1]расх 2016-2017 годы'!G396</f>
        <v>4.5</v>
      </c>
      <c r="G358" s="275"/>
      <c r="H358" s="266"/>
      <c r="I358" s="275">
        <f>'[1]расх 2016-2017 годы'!J396</f>
        <v>4.5</v>
      </c>
    </row>
    <row r="359" spans="1:9" ht="37.5">
      <c r="A359" s="264" t="s">
        <v>260</v>
      </c>
      <c r="B359" s="285" t="s">
        <v>665</v>
      </c>
      <c r="C359" s="285"/>
      <c r="D359" s="271">
        <f>D360</f>
        <v>5</v>
      </c>
      <c r="E359" s="271"/>
      <c r="F359" s="272">
        <f>F360</f>
        <v>4.5</v>
      </c>
      <c r="G359" s="272">
        <f>G360</f>
        <v>0</v>
      </c>
      <c r="H359" s="266"/>
      <c r="I359" s="272">
        <f>I360</f>
        <v>4.5</v>
      </c>
    </row>
    <row r="360" spans="1:9" ht="243.75">
      <c r="A360" s="288" t="s">
        <v>916</v>
      </c>
      <c r="B360" s="270" t="s">
        <v>665</v>
      </c>
      <c r="C360" s="270" t="s">
        <v>261</v>
      </c>
      <c r="D360" s="274">
        <v>5</v>
      </c>
      <c r="E360" s="274"/>
      <c r="F360" s="275">
        <f>'[1]расх 2016-2017 годы'!G398</f>
        <v>4.5</v>
      </c>
      <c r="G360" s="275"/>
      <c r="H360" s="266"/>
      <c r="I360" s="275">
        <f>'[1]расх 2016-2017 годы'!J398</f>
        <v>4.5</v>
      </c>
    </row>
    <row r="361" spans="1:9" s="17" customFormat="1" ht="225">
      <c r="A361" s="114" t="s">
        <v>917</v>
      </c>
      <c r="B361" s="21" t="s">
        <v>362</v>
      </c>
      <c r="C361" s="21"/>
      <c r="D361" s="274"/>
      <c r="E361" s="274"/>
      <c r="F361" s="306">
        <f>F362</f>
        <v>0</v>
      </c>
      <c r="G361" s="306"/>
      <c r="H361" s="306"/>
      <c r="I361" s="306">
        <f>I362</f>
        <v>0</v>
      </c>
    </row>
    <row r="362" spans="1:9" s="17" customFormat="1" ht="37.5">
      <c r="A362" s="114" t="s">
        <v>260</v>
      </c>
      <c r="B362" s="21" t="s">
        <v>362</v>
      </c>
      <c r="C362" s="21" t="s">
        <v>261</v>
      </c>
      <c r="D362" s="274"/>
      <c r="E362" s="274"/>
      <c r="F362" s="306"/>
      <c r="G362" s="306"/>
      <c r="H362" s="306"/>
      <c r="I362" s="306"/>
    </row>
    <row r="363" spans="1:9" s="17" customFormat="1" ht="150">
      <c r="A363" s="114" t="s">
        <v>867</v>
      </c>
      <c r="B363" s="25" t="s">
        <v>668</v>
      </c>
      <c r="C363" s="33"/>
      <c r="D363" s="274"/>
      <c r="E363" s="274"/>
      <c r="F363" s="306">
        <f>F364</f>
        <v>120.56</v>
      </c>
      <c r="G363" s="306"/>
      <c r="H363" s="306"/>
      <c r="I363" s="306">
        <f>I364</f>
        <v>120.56</v>
      </c>
    </row>
    <row r="364" spans="1:9" s="17" customFormat="1" ht="18.75">
      <c r="A364" s="114" t="s">
        <v>606</v>
      </c>
      <c r="B364" s="25" t="s">
        <v>668</v>
      </c>
      <c r="C364" s="33">
        <v>500</v>
      </c>
      <c r="D364" s="274"/>
      <c r="E364" s="274"/>
      <c r="F364" s="306">
        <v>120.56</v>
      </c>
      <c r="G364" s="306"/>
      <c r="H364" s="306"/>
      <c r="I364" s="306">
        <v>120.56</v>
      </c>
    </row>
    <row r="365" spans="1:9" s="17" customFormat="1" ht="93.75">
      <c r="A365" s="237" t="s">
        <v>850</v>
      </c>
      <c r="B365" s="19" t="s">
        <v>363</v>
      </c>
      <c r="C365" s="19"/>
      <c r="D365" s="274"/>
      <c r="E365" s="274"/>
      <c r="F365" s="306">
        <f>F366</f>
        <v>5</v>
      </c>
      <c r="G365" s="306"/>
      <c r="H365" s="306"/>
      <c r="I365" s="306">
        <f>I366</f>
        <v>5</v>
      </c>
    </row>
    <row r="366" spans="1:9" s="17" customFormat="1" ht="37.5">
      <c r="A366" s="114" t="s">
        <v>260</v>
      </c>
      <c r="B366" s="19" t="s">
        <v>363</v>
      </c>
      <c r="C366" s="19" t="s">
        <v>261</v>
      </c>
      <c r="D366" s="274"/>
      <c r="E366" s="274"/>
      <c r="F366" s="306">
        <v>5</v>
      </c>
      <c r="G366" s="306"/>
      <c r="H366" s="306"/>
      <c r="I366" s="306">
        <v>5</v>
      </c>
    </row>
    <row r="367" spans="1:9" s="17" customFormat="1" ht="150">
      <c r="A367" s="114" t="s">
        <v>364</v>
      </c>
      <c r="B367" s="21" t="s">
        <v>365</v>
      </c>
      <c r="C367" s="21"/>
      <c r="D367" s="269"/>
      <c r="E367" s="269"/>
      <c r="F367" s="209">
        <f>F368</f>
        <v>66.308</v>
      </c>
      <c r="G367" s="209"/>
      <c r="H367" s="209"/>
      <c r="I367" s="209">
        <f>I368</f>
        <v>66.308</v>
      </c>
    </row>
    <row r="368" spans="1:9" s="17" customFormat="1" ht="37.5">
      <c r="A368" s="114" t="s">
        <v>260</v>
      </c>
      <c r="B368" s="21" t="s">
        <v>365</v>
      </c>
      <c r="C368" s="21" t="s">
        <v>261</v>
      </c>
      <c r="D368" s="269"/>
      <c r="E368" s="269"/>
      <c r="F368" s="209">
        <v>66.308</v>
      </c>
      <c r="G368" s="209"/>
      <c r="H368" s="209"/>
      <c r="I368" s="209">
        <v>66.308</v>
      </c>
    </row>
    <row r="369" spans="1:9" s="17" customFormat="1" ht="187.5">
      <c r="A369" s="114" t="s">
        <v>366</v>
      </c>
      <c r="B369" s="19" t="s">
        <v>367</v>
      </c>
      <c r="C369" s="19" t="s">
        <v>353</v>
      </c>
      <c r="D369" s="274"/>
      <c r="E369" s="274"/>
      <c r="F369" s="306">
        <f>F370</f>
        <v>5</v>
      </c>
      <c r="G369" s="306"/>
      <c r="H369" s="306"/>
      <c r="I369" s="306">
        <f>I370</f>
        <v>5</v>
      </c>
    </row>
    <row r="370" spans="1:9" s="17" customFormat="1" ht="37.5">
      <c r="A370" s="114" t="s">
        <v>260</v>
      </c>
      <c r="B370" s="19" t="s">
        <v>367</v>
      </c>
      <c r="C370" s="19" t="s">
        <v>261</v>
      </c>
      <c r="D370" s="274"/>
      <c r="E370" s="274"/>
      <c r="F370" s="306">
        <v>5</v>
      </c>
      <c r="G370" s="306"/>
      <c r="H370" s="306"/>
      <c r="I370" s="306">
        <v>5</v>
      </c>
    </row>
    <row r="371" spans="1:9" ht="37.5">
      <c r="A371" s="264" t="s">
        <v>328</v>
      </c>
      <c r="B371" s="285" t="s">
        <v>259</v>
      </c>
      <c r="C371" s="285" t="s">
        <v>353</v>
      </c>
      <c r="D371" s="271">
        <f aca="true" t="shared" si="3" ref="D371:I371">D372+D373+D374</f>
        <v>445.46000000000004</v>
      </c>
      <c r="E371" s="271">
        <f t="shared" si="3"/>
        <v>0</v>
      </c>
      <c r="F371" s="272">
        <f t="shared" si="3"/>
        <v>406.502</v>
      </c>
      <c r="G371" s="272">
        <f t="shared" si="3"/>
        <v>0</v>
      </c>
      <c r="H371" s="272">
        <f t="shared" si="3"/>
        <v>0</v>
      </c>
      <c r="I371" s="272">
        <f t="shared" si="3"/>
        <v>406.76</v>
      </c>
    </row>
    <row r="372" spans="1:9" ht="93.75">
      <c r="A372" s="264" t="s">
        <v>256</v>
      </c>
      <c r="B372" s="270" t="s">
        <v>259</v>
      </c>
      <c r="C372" s="270" t="s">
        <v>257</v>
      </c>
      <c r="D372" s="274">
        <v>357.62</v>
      </c>
      <c r="E372" s="274">
        <v>0</v>
      </c>
      <c r="F372" s="275">
        <f>'[1]расх 2016-2017 годы'!G19+'[1]расх 2016-2017 годы'!G105</f>
        <v>375.502</v>
      </c>
      <c r="G372" s="275"/>
      <c r="H372" s="312"/>
      <c r="I372" s="275">
        <f>'[1]расх 2016-2017 годы'!J19+'[1]расх 2016-2017 годы'!J105</f>
        <v>375.502</v>
      </c>
    </row>
    <row r="373" spans="1:9" ht="37.5">
      <c r="A373" s="264" t="s">
        <v>260</v>
      </c>
      <c r="B373" s="270" t="s">
        <v>259</v>
      </c>
      <c r="C373" s="270" t="s">
        <v>261</v>
      </c>
      <c r="D373" s="274">
        <v>87.84</v>
      </c>
      <c r="E373" s="274">
        <v>0</v>
      </c>
      <c r="F373" s="275">
        <f>'[1]расх 2016-2017 годы'!G20+'[1]расх 2016-2017 годы'!G106</f>
        <v>31</v>
      </c>
      <c r="G373" s="275"/>
      <c r="H373" s="217"/>
      <c r="I373" s="275">
        <f>'[1]расх 2016-2017 годы'!J20+'[1]расх 2016-2017 годы'!J106</f>
        <v>31.258</v>
      </c>
    </row>
    <row r="374" spans="1:9" ht="18.75">
      <c r="A374" s="264" t="s">
        <v>270</v>
      </c>
      <c r="B374" s="270" t="s">
        <v>259</v>
      </c>
      <c r="C374" s="270" t="s">
        <v>271</v>
      </c>
      <c r="D374" s="274">
        <f>16-16</f>
        <v>0</v>
      </c>
      <c r="E374" s="274"/>
      <c r="F374" s="275">
        <f>'[1]расх 2016-2017 годы'!G107</f>
        <v>0</v>
      </c>
      <c r="G374" s="275"/>
      <c r="H374" s="217"/>
      <c r="I374" s="275">
        <f>'[1]расх 2016-2017 годы'!J107</f>
        <v>0</v>
      </c>
    </row>
    <row r="375" spans="1:9" ht="37.5">
      <c r="A375" s="264" t="s">
        <v>375</v>
      </c>
      <c r="B375" s="285" t="s">
        <v>918</v>
      </c>
      <c r="C375" s="285"/>
      <c r="D375" s="268">
        <f>D376+D377+D378</f>
        <v>0</v>
      </c>
      <c r="E375" s="268"/>
      <c r="F375" s="217">
        <f>F376+F377+F378</f>
        <v>0</v>
      </c>
      <c r="G375" s="217">
        <f>G376+G377+G378</f>
        <v>0</v>
      </c>
      <c r="H375" s="217"/>
      <c r="I375" s="217">
        <f>I376+I377+I378</f>
        <v>0</v>
      </c>
    </row>
    <row r="376" spans="1:9" ht="93.75">
      <c r="A376" s="264" t="s">
        <v>256</v>
      </c>
      <c r="B376" s="26" t="s">
        <v>918</v>
      </c>
      <c r="C376" s="26" t="s">
        <v>257</v>
      </c>
      <c r="D376" s="269">
        <f>1075.71+8513.21-8513.21-1075.71</f>
        <v>0</v>
      </c>
      <c r="E376" s="269"/>
      <c r="F376" s="209">
        <f>1075.71+8513.21-8513.21-1075.71</f>
        <v>0</v>
      </c>
      <c r="G376" s="209">
        <f>1075.71+8513.21-8513.21-1075.71</f>
        <v>0</v>
      </c>
      <c r="H376" s="217"/>
      <c r="I376" s="209">
        <f>1075.71+8513.21-8513.21-1075.71</f>
        <v>0</v>
      </c>
    </row>
    <row r="377" spans="1:9" ht="37.5">
      <c r="A377" s="264" t="s">
        <v>260</v>
      </c>
      <c r="B377" s="270" t="s">
        <v>918</v>
      </c>
      <c r="C377" s="21" t="s">
        <v>261</v>
      </c>
      <c r="D377" s="269">
        <f>555+3383.91-3383.91-555</f>
        <v>0</v>
      </c>
      <c r="E377" s="269"/>
      <c r="F377" s="209">
        <f>555+3383.91-3383.91-555</f>
        <v>0</v>
      </c>
      <c r="G377" s="209">
        <f>555+3402.71-3402.71-555</f>
        <v>0</v>
      </c>
      <c r="H377" s="266"/>
      <c r="I377" s="209">
        <f>555+3402.71-3402.71-555</f>
        <v>0</v>
      </c>
    </row>
    <row r="378" spans="1:9" ht="18.75">
      <c r="A378" s="264" t="s">
        <v>270</v>
      </c>
      <c r="B378" s="270" t="s">
        <v>918</v>
      </c>
      <c r="C378" s="21" t="s">
        <v>271</v>
      </c>
      <c r="D378" s="269">
        <f>1+2-2-1</f>
        <v>0</v>
      </c>
      <c r="E378" s="269"/>
      <c r="F378" s="209">
        <f>1+2-2-1</f>
        <v>0</v>
      </c>
      <c r="G378" s="209">
        <f>1+2-2-1</f>
        <v>0</v>
      </c>
      <c r="H378" s="266"/>
      <c r="I378" s="209">
        <f>1+2-2-1</f>
        <v>0</v>
      </c>
    </row>
    <row r="379" spans="1:9" ht="56.25">
      <c r="A379" s="264" t="s">
        <v>368</v>
      </c>
      <c r="B379" s="285" t="s">
        <v>369</v>
      </c>
      <c r="C379" s="285"/>
      <c r="D379" s="271">
        <f>D380</f>
        <v>3000</v>
      </c>
      <c r="E379" s="271"/>
      <c r="F379" s="272">
        <f>F380</f>
        <v>1500</v>
      </c>
      <c r="G379" s="272">
        <f>G380</f>
        <v>0</v>
      </c>
      <c r="H379" s="266"/>
      <c r="I379" s="272">
        <f>I380</f>
        <v>1500</v>
      </c>
    </row>
    <row r="380" spans="1:9" ht="18.75">
      <c r="A380" s="264" t="s">
        <v>270</v>
      </c>
      <c r="B380" s="270" t="s">
        <v>369</v>
      </c>
      <c r="C380" s="270" t="s">
        <v>271</v>
      </c>
      <c r="D380" s="274">
        <v>3000</v>
      </c>
      <c r="E380" s="274"/>
      <c r="F380" s="275">
        <f>'[1]расх 2016-2017 годы'!G109</f>
        <v>1500</v>
      </c>
      <c r="G380" s="275"/>
      <c r="H380" s="266"/>
      <c r="I380" s="275">
        <f>'[1]расх 2016-2017 годы'!J109</f>
        <v>1500</v>
      </c>
    </row>
    <row r="381" spans="1:9" ht="18.75">
      <c r="A381" s="264" t="s">
        <v>919</v>
      </c>
      <c r="B381" s="285" t="s">
        <v>371</v>
      </c>
      <c r="C381" s="285"/>
      <c r="D381" s="271">
        <f>D382+D384+D383</f>
        <v>3760.8</v>
      </c>
      <c r="E381" s="271"/>
      <c r="F381" s="272">
        <f>F382+F384+F383</f>
        <v>4037.563</v>
      </c>
      <c r="G381" s="272">
        <f>G382+G384+G383</f>
        <v>0</v>
      </c>
      <c r="H381" s="292"/>
      <c r="I381" s="272">
        <f>I382+I384+I383</f>
        <v>3967.563</v>
      </c>
    </row>
    <row r="382" spans="1:9" ht="37.5">
      <c r="A382" s="264" t="s">
        <v>260</v>
      </c>
      <c r="B382" s="26" t="s">
        <v>371</v>
      </c>
      <c r="C382" s="26" t="s">
        <v>261</v>
      </c>
      <c r="D382" s="313">
        <v>210</v>
      </c>
      <c r="E382" s="313"/>
      <c r="F382" s="221">
        <f>'[1]расх 2016-2017 годы'!G111</f>
        <v>310</v>
      </c>
      <c r="G382" s="221"/>
      <c r="H382" s="292"/>
      <c r="I382" s="221">
        <f>'[1]расх 2016-2017 годы'!J111</f>
        <v>310</v>
      </c>
    </row>
    <row r="383" spans="1:9" ht="18.75">
      <c r="A383" s="264" t="s">
        <v>307</v>
      </c>
      <c r="B383" s="26" t="s">
        <v>371</v>
      </c>
      <c r="C383" s="26" t="s">
        <v>308</v>
      </c>
      <c r="D383" s="313">
        <v>3480.8</v>
      </c>
      <c r="E383" s="313"/>
      <c r="F383" s="221">
        <f>'[1]расх 2016-2017 годы'!G112</f>
        <v>3657.563</v>
      </c>
      <c r="G383" s="221"/>
      <c r="H383" s="292"/>
      <c r="I383" s="221">
        <f>'[1]расх 2016-2017 годы'!J112</f>
        <v>3657.563</v>
      </c>
    </row>
    <row r="384" spans="1:9" ht="18.75">
      <c r="A384" s="264" t="s">
        <v>270</v>
      </c>
      <c r="B384" s="270" t="s">
        <v>374</v>
      </c>
      <c r="C384" s="270" t="s">
        <v>271</v>
      </c>
      <c r="D384" s="274">
        <v>70</v>
      </c>
      <c r="E384" s="274"/>
      <c r="F384" s="275">
        <f>'[1]расх 2016-2017 годы'!G113</f>
        <v>70</v>
      </c>
      <c r="G384" s="275"/>
      <c r="H384" s="292"/>
      <c r="I384" s="275">
        <f>'[1]расх 2016-2017 годы'!J113</f>
        <v>0</v>
      </c>
    </row>
    <row r="385" spans="1:9" ht="18.75">
      <c r="A385" s="264" t="s">
        <v>920</v>
      </c>
      <c r="B385" s="270" t="s">
        <v>921</v>
      </c>
      <c r="C385" s="270"/>
      <c r="D385" s="274">
        <v>15200</v>
      </c>
      <c r="E385" s="274"/>
      <c r="F385" s="275">
        <v>8200</v>
      </c>
      <c r="G385" s="314"/>
      <c r="H385" s="292"/>
      <c r="I385" s="314">
        <v>15650</v>
      </c>
    </row>
    <row r="386" spans="1:9" ht="18.75">
      <c r="A386" s="264"/>
      <c r="B386" s="270"/>
      <c r="C386" s="270"/>
      <c r="D386" s="270"/>
      <c r="E386" s="270"/>
      <c r="F386" s="270"/>
      <c r="G386" s="315"/>
      <c r="H386" s="291"/>
      <c r="I386" s="315"/>
    </row>
    <row r="387" spans="1:9" ht="18.75">
      <c r="A387" s="264"/>
      <c r="B387" s="270"/>
      <c r="C387" s="270"/>
      <c r="D387" s="270"/>
      <c r="E387" s="270"/>
      <c r="F387" s="270"/>
      <c r="G387" s="315"/>
      <c r="H387" s="291"/>
      <c r="I387" s="315"/>
    </row>
    <row r="388" spans="1:9" ht="18.75">
      <c r="A388" s="264"/>
      <c r="B388" s="270"/>
      <c r="C388" s="270"/>
      <c r="D388" s="270"/>
      <c r="E388" s="270"/>
      <c r="F388" s="270"/>
      <c r="G388" s="315"/>
      <c r="H388" s="291"/>
      <c r="I388" s="315"/>
    </row>
    <row r="389" spans="1:9" ht="18.75">
      <c r="A389" s="264"/>
      <c r="B389" s="285"/>
      <c r="C389" s="285"/>
      <c r="D389" s="285"/>
      <c r="E389" s="285"/>
      <c r="F389" s="285"/>
      <c r="G389" s="271"/>
      <c r="H389" s="291"/>
      <c r="I389" s="271"/>
    </row>
    <row r="390" spans="1:9" ht="15.75">
      <c r="A390" s="66"/>
      <c r="B390" s="67"/>
      <c r="C390" s="67"/>
      <c r="D390" s="67"/>
      <c r="E390" s="67"/>
      <c r="F390" s="67"/>
      <c r="G390" s="316"/>
      <c r="I390" s="316"/>
    </row>
    <row r="391" spans="1:9" ht="15.75">
      <c r="A391" s="66"/>
      <c r="B391" s="67"/>
      <c r="C391" s="67"/>
      <c r="D391" s="67"/>
      <c r="E391" s="67"/>
      <c r="F391" s="67"/>
      <c r="G391" s="67"/>
      <c r="I391" s="67"/>
    </row>
    <row r="392" spans="1:9" ht="15.75">
      <c r="A392" s="66"/>
      <c r="B392" s="67"/>
      <c r="C392" s="67"/>
      <c r="D392" s="67"/>
      <c r="E392" s="67"/>
      <c r="F392" s="67"/>
      <c r="G392" s="67"/>
      <c r="I392" s="67"/>
    </row>
    <row r="393" spans="1:9" ht="15.75">
      <c r="A393" s="66"/>
      <c r="B393" s="67"/>
      <c r="C393" s="67"/>
      <c r="D393" s="67"/>
      <c r="E393" s="67"/>
      <c r="F393" s="67"/>
      <c r="G393" s="67"/>
      <c r="I393" s="67"/>
    </row>
    <row r="394" spans="1:9" ht="15.75">
      <c r="A394" s="66"/>
      <c r="B394" s="67"/>
      <c r="C394" s="67"/>
      <c r="D394" s="67"/>
      <c r="E394" s="67"/>
      <c r="F394" s="67"/>
      <c r="G394" s="67"/>
      <c r="I394" s="67"/>
    </row>
    <row r="395" spans="1:9" ht="15.75">
      <c r="A395" s="66"/>
      <c r="B395" s="67"/>
      <c r="C395" s="67"/>
      <c r="D395" s="67"/>
      <c r="E395" s="67"/>
      <c r="F395" s="67"/>
      <c r="G395" s="67"/>
      <c r="I395" s="67"/>
    </row>
    <row r="396" spans="1:9" ht="15.75">
      <c r="A396" s="66"/>
      <c r="B396" s="67"/>
      <c r="C396" s="67"/>
      <c r="D396" s="67"/>
      <c r="E396" s="67"/>
      <c r="F396" s="67"/>
      <c r="G396" s="67"/>
      <c r="I396" s="67"/>
    </row>
    <row r="397" ht="15.75">
      <c r="A397" s="66"/>
    </row>
    <row r="403" spans="2:9" ht="15.75">
      <c r="B403" s="67"/>
      <c r="C403" s="67"/>
      <c r="D403" s="67"/>
      <c r="E403" s="67"/>
      <c r="F403" s="67"/>
      <c r="G403" s="68"/>
      <c r="I403" s="68"/>
    </row>
    <row r="404" spans="1:9" ht="15.75">
      <c r="A404" s="66"/>
      <c r="B404" s="67"/>
      <c r="C404" s="67"/>
      <c r="D404" s="67"/>
      <c r="E404" s="67"/>
      <c r="F404" s="67"/>
      <c r="G404" s="68"/>
      <c r="I404" s="68"/>
    </row>
    <row r="405" spans="1:9" ht="15.75">
      <c r="A405" s="66"/>
      <c r="B405" s="67"/>
      <c r="C405" s="67"/>
      <c r="D405" s="67"/>
      <c r="E405" s="67"/>
      <c r="F405" s="67"/>
      <c r="G405" s="68"/>
      <c r="I405" s="68"/>
    </row>
    <row r="406" spans="1:9" ht="15.75">
      <c r="A406" s="66"/>
      <c r="B406" s="67"/>
      <c r="C406" s="67"/>
      <c r="D406" s="67"/>
      <c r="E406" s="67"/>
      <c r="F406" s="67"/>
      <c r="G406" s="68"/>
      <c r="I406" s="68"/>
    </row>
    <row r="407" spans="1:9" ht="15.75">
      <c r="A407" s="66"/>
      <c r="B407" s="67"/>
      <c r="C407" s="67"/>
      <c r="D407" s="67"/>
      <c r="E407" s="67"/>
      <c r="F407" s="67"/>
      <c r="G407" s="68"/>
      <c r="I407" s="68"/>
    </row>
    <row r="408" spans="1:9" ht="15.75">
      <c r="A408" s="66"/>
      <c r="B408" s="67"/>
      <c r="C408" s="67"/>
      <c r="D408" s="67"/>
      <c r="E408" s="67"/>
      <c r="F408" s="67"/>
      <c r="G408" s="68"/>
      <c r="I408" s="68"/>
    </row>
    <row r="409" spans="1:9" ht="15.75">
      <c r="A409" s="66"/>
      <c r="B409" s="67"/>
      <c r="C409" s="67"/>
      <c r="D409" s="67"/>
      <c r="E409" s="67"/>
      <c r="F409" s="67"/>
      <c r="G409" s="68"/>
      <c r="I409" s="68"/>
    </row>
    <row r="410" spans="1:9" ht="15.75">
      <c r="A410" s="66"/>
      <c r="B410" s="67"/>
      <c r="C410" s="67"/>
      <c r="D410" s="67"/>
      <c r="E410" s="67"/>
      <c r="F410" s="67"/>
      <c r="G410" s="68"/>
      <c r="I410" s="68"/>
    </row>
    <row r="411" spans="1:9" ht="15.75">
      <c r="A411" s="66"/>
      <c r="B411" s="67"/>
      <c r="C411" s="67"/>
      <c r="D411" s="67"/>
      <c r="E411" s="67"/>
      <c r="F411" s="67"/>
      <c r="G411" s="68"/>
      <c r="I411" s="68"/>
    </row>
    <row r="412" spans="1:9" ht="15.75">
      <c r="A412" s="66"/>
      <c r="B412" s="67"/>
      <c r="C412" s="67"/>
      <c r="D412" s="67"/>
      <c r="E412" s="67"/>
      <c r="F412" s="67"/>
      <c r="G412" s="68"/>
      <c r="I412" s="68"/>
    </row>
    <row r="413" spans="1:9" ht="15.75">
      <c r="A413" s="66"/>
      <c r="B413" s="67"/>
      <c r="C413" s="67"/>
      <c r="D413" s="67"/>
      <c r="E413" s="67"/>
      <c r="F413" s="67"/>
      <c r="G413" s="68"/>
      <c r="I413" s="68"/>
    </row>
    <row r="414" spans="1:9" ht="15.75">
      <c r="A414" s="66"/>
      <c r="B414" s="67"/>
      <c r="C414" s="67"/>
      <c r="D414" s="67"/>
      <c r="E414" s="67"/>
      <c r="F414" s="67"/>
      <c r="G414" s="68"/>
      <c r="I414" s="68"/>
    </row>
    <row r="415" spans="1:9" ht="15.75">
      <c r="A415" s="66"/>
      <c r="B415" s="67"/>
      <c r="C415" s="67"/>
      <c r="D415" s="67"/>
      <c r="E415" s="67"/>
      <c r="F415" s="67"/>
      <c r="G415" s="68"/>
      <c r="I415" s="68"/>
    </row>
    <row r="416" spans="1:9" ht="15.75">
      <c r="A416" s="66"/>
      <c r="B416" s="67"/>
      <c r="C416" s="67"/>
      <c r="D416" s="67"/>
      <c r="E416" s="67"/>
      <c r="F416" s="67"/>
      <c r="G416" s="68"/>
      <c r="I416" s="68"/>
    </row>
    <row r="417" spans="1:9" ht="15.75">
      <c r="A417" s="66"/>
      <c r="B417" s="67"/>
      <c r="C417" s="67"/>
      <c r="D417" s="67"/>
      <c r="E417" s="67"/>
      <c r="F417" s="67"/>
      <c r="G417" s="68"/>
      <c r="I417" s="68"/>
    </row>
    <row r="418" spans="1:9" ht="15.75">
      <c r="A418" s="66"/>
      <c r="B418" s="67"/>
      <c r="C418" s="67"/>
      <c r="D418" s="67"/>
      <c r="E418" s="67"/>
      <c r="F418" s="67"/>
      <c r="G418" s="68"/>
      <c r="I418" s="68"/>
    </row>
    <row r="419" spans="1:9" ht="15.75">
      <c r="A419" s="66"/>
      <c r="B419" s="67"/>
      <c r="C419" s="67"/>
      <c r="D419" s="67"/>
      <c r="E419" s="67"/>
      <c r="F419" s="67"/>
      <c r="G419" s="68"/>
      <c r="I419" s="68"/>
    </row>
    <row r="420" spans="1:9" ht="15.75">
      <c r="A420" s="66"/>
      <c r="B420" s="67"/>
      <c r="C420" s="67"/>
      <c r="D420" s="67"/>
      <c r="E420" s="67"/>
      <c r="F420" s="67"/>
      <c r="G420" s="68"/>
      <c r="I420" s="68"/>
    </row>
    <row r="421" spans="1:9" ht="15.75">
      <c r="A421" s="66"/>
      <c r="B421" s="67"/>
      <c r="C421" s="67"/>
      <c r="D421" s="67"/>
      <c r="E421" s="67"/>
      <c r="F421" s="67"/>
      <c r="G421" s="68"/>
      <c r="I421" s="68"/>
    </row>
    <row r="422" spans="1:9" ht="15.75">
      <c r="A422" s="66"/>
      <c r="B422" s="67"/>
      <c r="C422" s="67"/>
      <c r="D422" s="67"/>
      <c r="E422" s="67"/>
      <c r="F422" s="67"/>
      <c r="G422" s="68"/>
      <c r="I422" s="68"/>
    </row>
    <row r="423" spans="1:9" ht="15.75">
      <c r="A423" s="66"/>
      <c r="B423" s="67"/>
      <c r="C423" s="67"/>
      <c r="D423" s="67"/>
      <c r="E423" s="67"/>
      <c r="F423" s="67"/>
      <c r="G423" s="68"/>
      <c r="I423" s="68"/>
    </row>
    <row r="424" spans="1:9" ht="15.75">
      <c r="A424" s="66"/>
      <c r="B424" s="67"/>
      <c r="C424" s="67"/>
      <c r="D424" s="67"/>
      <c r="E424" s="67"/>
      <c r="F424" s="67"/>
      <c r="G424" s="68"/>
      <c r="I424" s="68"/>
    </row>
    <row r="425" spans="1:9" ht="15.75">
      <c r="A425" s="66"/>
      <c r="B425" s="67"/>
      <c r="C425" s="67"/>
      <c r="D425" s="67"/>
      <c r="E425" s="67"/>
      <c r="F425" s="67"/>
      <c r="G425" s="68"/>
      <c r="I425" s="68"/>
    </row>
    <row r="426" spans="1:9" ht="15.75">
      <c r="A426" s="66"/>
      <c r="B426" s="67"/>
      <c r="C426" s="67"/>
      <c r="D426" s="67"/>
      <c r="E426" s="67"/>
      <c r="F426" s="67"/>
      <c r="G426" s="68"/>
      <c r="I426" s="68"/>
    </row>
    <row r="427" spans="1:9" ht="15.75">
      <c r="A427" s="66"/>
      <c r="B427" s="67"/>
      <c r="C427" s="67"/>
      <c r="D427" s="67"/>
      <c r="E427" s="67"/>
      <c r="F427" s="67"/>
      <c r="G427" s="68"/>
      <c r="I427" s="68"/>
    </row>
    <row r="428" spans="1:9" ht="15.75">
      <c r="A428" s="66"/>
      <c r="B428" s="67"/>
      <c r="C428" s="67"/>
      <c r="D428" s="67"/>
      <c r="E428" s="67"/>
      <c r="F428" s="67"/>
      <c r="G428" s="68"/>
      <c r="I428" s="68"/>
    </row>
    <row r="429" spans="1:9" ht="15.75">
      <c r="A429" s="66"/>
      <c r="B429" s="67"/>
      <c r="C429" s="67"/>
      <c r="D429" s="67"/>
      <c r="E429" s="67"/>
      <c r="F429" s="67"/>
      <c r="G429" s="68"/>
      <c r="I429" s="68"/>
    </row>
    <row r="430" spans="1:9" ht="15.75">
      <c r="A430" s="66"/>
      <c r="B430" s="67"/>
      <c r="C430" s="67"/>
      <c r="D430" s="67"/>
      <c r="E430" s="67"/>
      <c r="F430" s="67"/>
      <c r="G430" s="68"/>
      <c r="I430" s="68"/>
    </row>
    <row r="431" spans="1:9" ht="15.75">
      <c r="A431" s="66"/>
      <c r="B431" s="67"/>
      <c r="C431" s="67"/>
      <c r="D431" s="67"/>
      <c r="E431" s="67"/>
      <c r="F431" s="67"/>
      <c r="G431" s="68"/>
      <c r="I431" s="68"/>
    </row>
    <row r="432" spans="1:9" ht="15.75">
      <c r="A432" s="66"/>
      <c r="B432" s="67"/>
      <c r="C432" s="67"/>
      <c r="D432" s="67"/>
      <c r="E432" s="67"/>
      <c r="F432" s="67"/>
      <c r="G432" s="68"/>
      <c r="I432" s="68"/>
    </row>
    <row r="433" spans="1:9" ht="15.75">
      <c r="A433" s="66"/>
      <c r="B433" s="67"/>
      <c r="C433" s="67"/>
      <c r="D433" s="67"/>
      <c r="E433" s="67"/>
      <c r="F433" s="67"/>
      <c r="G433" s="68"/>
      <c r="I433" s="68"/>
    </row>
    <row r="434" spans="1:9" ht="15.75">
      <c r="A434" s="69"/>
      <c r="B434" s="67"/>
      <c r="C434" s="67"/>
      <c r="D434" s="67"/>
      <c r="E434" s="67"/>
      <c r="F434" s="67"/>
      <c r="G434" s="68"/>
      <c r="I434" s="68"/>
    </row>
    <row r="435" spans="1:9" ht="15.75">
      <c r="A435" s="66"/>
      <c r="B435" s="67"/>
      <c r="C435" s="67"/>
      <c r="D435" s="67"/>
      <c r="E435" s="67"/>
      <c r="F435" s="67"/>
      <c r="G435" s="68"/>
      <c r="I435" s="68"/>
    </row>
    <row r="436" spans="1:9" ht="15.75">
      <c r="A436" s="69"/>
      <c r="B436" s="67"/>
      <c r="C436" s="67"/>
      <c r="D436" s="67"/>
      <c r="E436" s="67"/>
      <c r="F436" s="67"/>
      <c r="G436" s="68"/>
      <c r="I436" s="68"/>
    </row>
    <row r="437" spans="1:9" ht="15.75">
      <c r="A437" s="66"/>
      <c r="B437" s="67"/>
      <c r="C437" s="67"/>
      <c r="D437" s="67"/>
      <c r="E437" s="67"/>
      <c r="F437" s="67"/>
      <c r="G437" s="68"/>
      <c r="I437" s="68"/>
    </row>
    <row r="438" spans="1:9" ht="15.75">
      <c r="A438" s="66"/>
      <c r="B438" s="67"/>
      <c r="C438" s="67"/>
      <c r="D438" s="67"/>
      <c r="E438" s="67"/>
      <c r="F438" s="67"/>
      <c r="G438" s="68"/>
      <c r="I438" s="68"/>
    </row>
    <row r="439" spans="1:9" ht="15.75">
      <c r="A439" s="66"/>
      <c r="B439" s="67"/>
      <c r="C439" s="67"/>
      <c r="D439" s="67"/>
      <c r="E439" s="67"/>
      <c r="F439" s="67"/>
      <c r="G439" s="68"/>
      <c r="I439" s="68"/>
    </row>
    <row r="440" spans="1:9" ht="15.75">
      <c r="A440" s="66"/>
      <c r="B440" s="67"/>
      <c r="C440" s="67"/>
      <c r="D440" s="67"/>
      <c r="E440" s="67"/>
      <c r="F440" s="67"/>
      <c r="G440" s="68"/>
      <c r="I440" s="68"/>
    </row>
    <row r="441" spans="1:9" ht="15.75">
      <c r="A441" s="66"/>
      <c r="B441" s="67"/>
      <c r="C441" s="67"/>
      <c r="D441" s="67"/>
      <c r="E441" s="67"/>
      <c r="F441" s="67"/>
      <c r="G441" s="68"/>
      <c r="I441" s="68"/>
    </row>
    <row r="442" spans="1:9" ht="15.75">
      <c r="A442" s="66"/>
      <c r="B442" s="67"/>
      <c r="C442" s="67"/>
      <c r="D442" s="67"/>
      <c r="E442" s="67"/>
      <c r="F442" s="67"/>
      <c r="G442" s="68"/>
      <c r="I442" s="68"/>
    </row>
    <row r="443" spans="1:9" ht="15.75">
      <c r="A443" s="66"/>
      <c r="B443" s="67"/>
      <c r="C443" s="67"/>
      <c r="D443" s="67"/>
      <c r="E443" s="67"/>
      <c r="F443" s="67"/>
      <c r="G443" s="68"/>
      <c r="I443" s="68"/>
    </row>
    <row r="444" spans="1:9" ht="15.75">
      <c r="A444" s="66"/>
      <c r="B444" s="67"/>
      <c r="C444" s="67"/>
      <c r="D444" s="67"/>
      <c r="E444" s="67"/>
      <c r="F444" s="67"/>
      <c r="G444" s="68"/>
      <c r="I444" s="68"/>
    </row>
    <row r="445" spans="1:9" ht="15.75">
      <c r="A445" s="66"/>
      <c r="B445" s="67"/>
      <c r="C445" s="67"/>
      <c r="D445" s="67"/>
      <c r="E445" s="67"/>
      <c r="F445" s="67"/>
      <c r="G445" s="68"/>
      <c r="I445" s="68"/>
    </row>
    <row r="446" spans="1:9" ht="15.75">
      <c r="A446" s="66"/>
      <c r="B446" s="67"/>
      <c r="C446" s="67"/>
      <c r="D446" s="67"/>
      <c r="E446" s="67"/>
      <c r="F446" s="67"/>
      <c r="G446" s="68"/>
      <c r="I446" s="68"/>
    </row>
    <row r="447" spans="1:9" ht="15.75">
      <c r="A447" s="66"/>
      <c r="B447" s="67"/>
      <c r="C447" s="67"/>
      <c r="D447" s="67"/>
      <c r="E447" s="67"/>
      <c r="F447" s="67"/>
      <c r="G447" s="68"/>
      <c r="I447" s="68"/>
    </row>
    <row r="448" spans="1:9" ht="15.75">
      <c r="A448" s="66"/>
      <c r="B448" s="67"/>
      <c r="C448" s="67"/>
      <c r="D448" s="67"/>
      <c r="E448" s="67"/>
      <c r="F448" s="67"/>
      <c r="G448" s="68"/>
      <c r="I448" s="68"/>
    </row>
    <row r="449" spans="1:9" ht="15.75">
      <c r="A449" s="66"/>
      <c r="B449" s="67"/>
      <c r="C449" s="67"/>
      <c r="D449" s="67"/>
      <c r="E449" s="67"/>
      <c r="F449" s="67"/>
      <c r="G449" s="68"/>
      <c r="I449" s="68"/>
    </row>
    <row r="450" spans="1:9" ht="15.75">
      <c r="A450" s="66"/>
      <c r="B450" s="67"/>
      <c r="C450" s="67"/>
      <c r="D450" s="67"/>
      <c r="E450" s="67"/>
      <c r="F450" s="67"/>
      <c r="G450" s="68"/>
      <c r="I450" s="68"/>
    </row>
    <row r="451" spans="1:9" ht="15.75">
      <c r="A451" s="69"/>
      <c r="B451" s="67"/>
      <c r="C451" s="67"/>
      <c r="D451" s="67"/>
      <c r="E451" s="67"/>
      <c r="F451" s="67"/>
      <c r="G451" s="68"/>
      <c r="I451" s="68"/>
    </row>
    <row r="452" spans="1:9" ht="15.75">
      <c r="A452" s="66"/>
      <c r="B452" s="67"/>
      <c r="C452" s="67"/>
      <c r="D452" s="67"/>
      <c r="E452" s="67"/>
      <c r="F452" s="67"/>
      <c r="G452" s="68"/>
      <c r="I452" s="68"/>
    </row>
    <row r="453" spans="1:9" ht="15.75">
      <c r="A453" s="66"/>
      <c r="B453" s="67"/>
      <c r="C453" s="67"/>
      <c r="D453" s="67"/>
      <c r="E453" s="67"/>
      <c r="F453" s="67"/>
      <c r="G453" s="68"/>
      <c r="I453" s="68"/>
    </row>
    <row r="454" spans="1:9" ht="15.75">
      <c r="A454" s="66"/>
      <c r="B454" s="67"/>
      <c r="C454" s="67"/>
      <c r="D454" s="67"/>
      <c r="E454" s="67"/>
      <c r="F454" s="67"/>
      <c r="G454" s="68"/>
      <c r="I454" s="68"/>
    </row>
    <row r="455" spans="1:9" ht="15.75">
      <c r="A455" s="66"/>
      <c r="B455" s="67"/>
      <c r="C455" s="67"/>
      <c r="D455" s="67"/>
      <c r="E455" s="67"/>
      <c r="F455" s="67"/>
      <c r="G455" s="68"/>
      <c r="I455" s="68"/>
    </row>
    <row r="456" spans="1:9" ht="15.75">
      <c r="A456" s="66"/>
      <c r="B456" s="67"/>
      <c r="C456" s="67"/>
      <c r="D456" s="67"/>
      <c r="E456" s="67"/>
      <c r="F456" s="67"/>
      <c r="G456" s="68"/>
      <c r="I456" s="68"/>
    </row>
    <row r="457" spans="1:9" ht="15.75">
      <c r="A457" s="66"/>
      <c r="B457" s="67"/>
      <c r="C457" s="67"/>
      <c r="D457" s="67"/>
      <c r="E457" s="67"/>
      <c r="F457" s="67"/>
      <c r="G457" s="68"/>
      <c r="I457" s="68"/>
    </row>
    <row r="458" spans="1:9" ht="15.75">
      <c r="A458" s="66"/>
      <c r="B458" s="67"/>
      <c r="C458" s="67"/>
      <c r="D458" s="67"/>
      <c r="E458" s="67"/>
      <c r="F458" s="67"/>
      <c r="G458" s="68"/>
      <c r="I458" s="68"/>
    </row>
    <row r="459" spans="1:9" ht="15.75">
      <c r="A459" s="66"/>
      <c r="B459" s="67"/>
      <c r="C459" s="67"/>
      <c r="D459" s="67"/>
      <c r="E459" s="67"/>
      <c r="F459" s="67"/>
      <c r="G459" s="68"/>
      <c r="I459" s="68"/>
    </row>
    <row r="460" spans="1:9" ht="15.75">
      <c r="A460" s="66"/>
      <c r="B460" s="67"/>
      <c r="C460" s="67"/>
      <c r="D460" s="67"/>
      <c r="E460" s="67"/>
      <c r="F460" s="67"/>
      <c r="G460" s="68"/>
      <c r="I460" s="68"/>
    </row>
    <row r="461" spans="1:9" ht="15.75">
      <c r="A461" s="66"/>
      <c r="B461" s="70"/>
      <c r="C461" s="70"/>
      <c r="D461" s="70"/>
      <c r="E461" s="70"/>
      <c r="F461" s="70"/>
      <c r="G461" s="70"/>
      <c r="I461" s="70"/>
    </row>
    <row r="462" ht="12.75">
      <c r="A462" s="70"/>
    </row>
  </sheetData>
  <sheetProtection password="EEDF" sheet="1"/>
  <mergeCells count="13">
    <mergeCell ref="B3:I3"/>
    <mergeCell ref="B4:I4"/>
    <mergeCell ref="B1:I1"/>
    <mergeCell ref="B2:I2"/>
    <mergeCell ref="C6:I6"/>
    <mergeCell ref="B7:I7"/>
    <mergeCell ref="A8:I8"/>
    <mergeCell ref="B9:I9"/>
    <mergeCell ref="A11:I14"/>
    <mergeCell ref="A16:A17"/>
    <mergeCell ref="B16:B17"/>
    <mergeCell ref="C16:C17"/>
    <mergeCell ref="D16:I16"/>
  </mergeCells>
  <printOptions/>
  <pageMargins left="0.7086614173228347" right="0.7086614173228347" top="0.7480314960629921" bottom="0.7480314960629921" header="0.31496062992125984" footer="0.31496062992125984"/>
  <pageSetup fitToHeight="50" fitToWidth="1" horizontalDpi="600" verticalDpi="600" orientation="portrait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4"/>
  <sheetViews>
    <sheetView zoomScalePageLayoutView="0" workbookViewId="0" topLeftCell="A1">
      <selection activeCell="E14" sqref="E14"/>
    </sheetView>
  </sheetViews>
  <sheetFormatPr defaultColWidth="9.00390625" defaultRowHeight="12.75"/>
  <cols>
    <col min="1" max="1" width="19.125" style="460" bestFit="1" customWidth="1"/>
    <col min="2" max="2" width="27.75390625" style="93" customWidth="1"/>
    <col min="3" max="3" width="72.375" style="461" customWidth="1"/>
    <col min="4" max="4" width="23.75390625" style="461" customWidth="1"/>
    <col min="5" max="5" width="68.375" style="461" customWidth="1"/>
    <col min="6" max="16384" width="9.125" style="461" customWidth="1"/>
  </cols>
  <sheetData>
    <row r="1" spans="2:3" ht="18.75">
      <c r="B1" s="550" t="s">
        <v>988</v>
      </c>
      <c r="C1" s="550"/>
    </row>
    <row r="2" spans="2:3" ht="18.75">
      <c r="B2" s="550" t="s">
        <v>174</v>
      </c>
      <c r="C2" s="550"/>
    </row>
    <row r="3" spans="2:3" ht="18.75">
      <c r="B3" s="550" t="s">
        <v>670</v>
      </c>
      <c r="C3" s="550"/>
    </row>
    <row r="4" spans="2:3" ht="18.75">
      <c r="B4" s="550" t="s">
        <v>1142</v>
      </c>
      <c r="C4" s="550"/>
    </row>
    <row r="6" spans="3:5" ht="18.75">
      <c r="C6" s="462" t="s">
        <v>988</v>
      </c>
      <c r="E6" s="463"/>
    </row>
    <row r="7" ht="18.75">
      <c r="C7" s="462" t="s">
        <v>174</v>
      </c>
    </row>
    <row r="8" ht="18.75">
      <c r="C8" s="462" t="s">
        <v>171</v>
      </c>
    </row>
    <row r="9" ht="18.75">
      <c r="C9" s="462" t="s">
        <v>843</v>
      </c>
    </row>
    <row r="10" ht="18" customHeight="1">
      <c r="C10" s="462"/>
    </row>
    <row r="11" spans="1:3" ht="18.75">
      <c r="A11" s="584" t="s">
        <v>989</v>
      </c>
      <c r="B11" s="584"/>
      <c r="C11" s="584"/>
    </row>
    <row r="12" spans="1:3" ht="18.75">
      <c r="A12" s="584" t="s">
        <v>990</v>
      </c>
      <c r="B12" s="584"/>
      <c r="C12" s="584"/>
    </row>
    <row r="13" spans="1:3" ht="21" customHeight="1">
      <c r="A13" s="464"/>
      <c r="B13" s="465"/>
      <c r="C13" s="464"/>
    </row>
    <row r="14" spans="1:3" s="467" customFormat="1" ht="60" customHeight="1">
      <c r="A14" s="579" t="s">
        <v>991</v>
      </c>
      <c r="B14" s="580"/>
      <c r="C14" s="579" t="s">
        <v>243</v>
      </c>
    </row>
    <row r="15" spans="1:3" s="467" customFormat="1" ht="75">
      <c r="A15" s="466" t="s">
        <v>992</v>
      </c>
      <c r="B15" s="466" t="s">
        <v>993</v>
      </c>
      <c r="C15" s="581"/>
    </row>
    <row r="16" spans="1:3" s="470" customFormat="1" ht="14.25" customHeight="1">
      <c r="A16" s="468">
        <v>1</v>
      </c>
      <c r="B16" s="468">
        <v>2</v>
      </c>
      <c r="C16" s="469">
        <v>3</v>
      </c>
    </row>
    <row r="17" spans="1:3" s="467" customFormat="1" ht="20.25" customHeight="1">
      <c r="A17" s="471">
        <v>905</v>
      </c>
      <c r="B17" s="582" t="s">
        <v>994</v>
      </c>
      <c r="C17" s="582"/>
    </row>
    <row r="18" spans="1:3" s="467" customFormat="1" ht="66">
      <c r="A18" s="472">
        <v>905</v>
      </c>
      <c r="B18" s="473" t="s">
        <v>995</v>
      </c>
      <c r="C18" s="473" t="s">
        <v>43</v>
      </c>
    </row>
    <row r="19" spans="1:3" s="467" customFormat="1" ht="18.75" customHeight="1">
      <c r="A19" s="472">
        <v>923</v>
      </c>
      <c r="B19" s="578" t="s">
        <v>262</v>
      </c>
      <c r="C19" s="578"/>
    </row>
    <row r="20" spans="1:3" s="467" customFormat="1" ht="33">
      <c r="A20" s="472">
        <v>923</v>
      </c>
      <c r="B20" s="473" t="s">
        <v>996</v>
      </c>
      <c r="C20" s="473" t="s">
        <v>997</v>
      </c>
    </row>
    <row r="21" spans="1:3" s="467" customFormat="1" ht="33">
      <c r="A21" s="472">
        <v>923</v>
      </c>
      <c r="B21" s="473" t="s">
        <v>998</v>
      </c>
      <c r="C21" s="473" t="s">
        <v>213</v>
      </c>
    </row>
    <row r="22" spans="1:3" s="467" customFormat="1" ht="33">
      <c r="A22" s="472">
        <v>923</v>
      </c>
      <c r="B22" s="473" t="s">
        <v>999</v>
      </c>
      <c r="C22" s="473" t="s">
        <v>203</v>
      </c>
    </row>
    <row r="23" spans="1:3" s="467" customFormat="1" ht="49.5">
      <c r="A23" s="472">
        <v>923</v>
      </c>
      <c r="B23" s="474" t="s">
        <v>1000</v>
      </c>
      <c r="C23" s="473" t="s">
        <v>1001</v>
      </c>
    </row>
    <row r="24" spans="1:3" s="467" customFormat="1" ht="49.5">
      <c r="A24" s="472">
        <v>923</v>
      </c>
      <c r="B24" s="473" t="s">
        <v>1002</v>
      </c>
      <c r="C24" s="473" t="s">
        <v>1003</v>
      </c>
    </row>
    <row r="25" spans="1:3" s="467" customFormat="1" ht="66">
      <c r="A25" s="472">
        <v>923</v>
      </c>
      <c r="B25" s="473" t="s">
        <v>1004</v>
      </c>
      <c r="C25" s="473" t="s">
        <v>1005</v>
      </c>
    </row>
    <row r="26" spans="1:3" s="467" customFormat="1" ht="49.5">
      <c r="A26" s="472">
        <v>923</v>
      </c>
      <c r="B26" s="473" t="s">
        <v>1006</v>
      </c>
      <c r="C26" s="473" t="s">
        <v>1007</v>
      </c>
    </row>
    <row r="27" spans="1:3" s="467" customFormat="1" ht="66">
      <c r="A27" s="472">
        <v>923</v>
      </c>
      <c r="B27" s="473" t="s">
        <v>1008</v>
      </c>
      <c r="C27" s="473" t="s">
        <v>1009</v>
      </c>
    </row>
    <row r="28" spans="1:3" s="467" customFormat="1" ht="49.5">
      <c r="A28" s="472">
        <v>923</v>
      </c>
      <c r="B28" s="473" t="s">
        <v>1010</v>
      </c>
      <c r="C28" s="473" t="s">
        <v>1011</v>
      </c>
    </row>
    <row r="29" spans="1:3" s="467" customFormat="1" ht="33">
      <c r="A29" s="472">
        <v>923</v>
      </c>
      <c r="B29" s="473" t="s">
        <v>1012</v>
      </c>
      <c r="C29" s="473" t="s">
        <v>1013</v>
      </c>
    </row>
    <row r="30" spans="1:3" s="467" customFormat="1" ht="66">
      <c r="A30" s="472">
        <v>923</v>
      </c>
      <c r="B30" s="473" t="s">
        <v>1014</v>
      </c>
      <c r="C30" s="473" t="s">
        <v>1015</v>
      </c>
    </row>
    <row r="31" spans="1:3" s="467" customFormat="1" ht="18.75">
      <c r="A31" s="472">
        <v>923</v>
      </c>
      <c r="B31" s="473" t="s">
        <v>1016</v>
      </c>
      <c r="C31" s="473" t="s">
        <v>239</v>
      </c>
    </row>
    <row r="32" spans="1:3" s="467" customFormat="1" ht="49.5">
      <c r="A32" s="472">
        <v>923</v>
      </c>
      <c r="B32" s="473" t="s">
        <v>1017</v>
      </c>
      <c r="C32" s="473" t="s">
        <v>1018</v>
      </c>
    </row>
    <row r="33" spans="1:3" s="467" customFormat="1" ht="18.75">
      <c r="A33" s="472">
        <v>923</v>
      </c>
      <c r="B33" s="473" t="s">
        <v>1019</v>
      </c>
      <c r="C33" s="473" t="s">
        <v>772</v>
      </c>
    </row>
    <row r="34" spans="1:3" s="467" customFormat="1" ht="33">
      <c r="A34" s="472">
        <v>923</v>
      </c>
      <c r="B34" s="473" t="s">
        <v>1020</v>
      </c>
      <c r="C34" s="473" t="s">
        <v>1021</v>
      </c>
    </row>
    <row r="35" spans="1:3" s="467" customFormat="1" ht="49.5">
      <c r="A35" s="472">
        <v>923</v>
      </c>
      <c r="B35" s="473" t="s">
        <v>1022</v>
      </c>
      <c r="C35" s="473" t="s">
        <v>158</v>
      </c>
    </row>
    <row r="36" spans="1:3" s="467" customFormat="1" ht="33">
      <c r="A36" s="472">
        <v>923</v>
      </c>
      <c r="B36" s="473" t="s">
        <v>1023</v>
      </c>
      <c r="C36" s="473" t="s">
        <v>41</v>
      </c>
    </row>
    <row r="37" spans="1:3" s="467" customFormat="1" ht="66">
      <c r="A37" s="472">
        <v>923</v>
      </c>
      <c r="B37" s="473" t="s">
        <v>995</v>
      </c>
      <c r="C37" s="473" t="s">
        <v>1024</v>
      </c>
    </row>
    <row r="38" spans="1:3" s="467" customFormat="1" ht="33">
      <c r="A38" s="472">
        <v>923</v>
      </c>
      <c r="B38" s="473" t="s">
        <v>1025</v>
      </c>
      <c r="C38" s="473" t="s">
        <v>3</v>
      </c>
    </row>
    <row r="39" spans="1:3" s="467" customFormat="1" ht="49.5">
      <c r="A39" s="472">
        <v>923</v>
      </c>
      <c r="B39" s="473" t="s">
        <v>1026</v>
      </c>
      <c r="C39" s="475" t="s">
        <v>1027</v>
      </c>
    </row>
    <row r="40" spans="1:3" s="467" customFormat="1" ht="18.75">
      <c r="A40" s="472"/>
      <c r="B40" s="473"/>
      <c r="C40" s="475"/>
    </row>
    <row r="41" spans="1:3" s="467" customFormat="1" ht="18.75">
      <c r="A41" s="472">
        <v>956</v>
      </c>
      <c r="B41" s="583" t="s">
        <v>377</v>
      </c>
      <c r="C41" s="583"/>
    </row>
    <row r="42" spans="1:3" s="467" customFormat="1" ht="33">
      <c r="A42" s="472">
        <v>956</v>
      </c>
      <c r="B42" s="473" t="s">
        <v>998</v>
      </c>
      <c r="C42" s="473" t="s">
        <v>213</v>
      </c>
    </row>
    <row r="43" spans="1:3" s="467" customFormat="1" ht="33">
      <c r="A43" s="472">
        <v>956</v>
      </c>
      <c r="B43" s="473" t="s">
        <v>999</v>
      </c>
      <c r="C43" s="473" t="s">
        <v>203</v>
      </c>
    </row>
    <row r="44" spans="1:3" s="467" customFormat="1" ht="33">
      <c r="A44" s="472">
        <v>956</v>
      </c>
      <c r="B44" s="473" t="s">
        <v>1012</v>
      </c>
      <c r="C44" s="473" t="s">
        <v>1013</v>
      </c>
    </row>
    <row r="45" spans="1:3" s="467" customFormat="1" ht="49.5">
      <c r="A45" s="472">
        <v>956</v>
      </c>
      <c r="B45" s="473" t="s">
        <v>1017</v>
      </c>
      <c r="C45" s="473" t="s">
        <v>1018</v>
      </c>
    </row>
    <row r="46" spans="1:3" s="467" customFormat="1" ht="33">
      <c r="A46" s="472">
        <v>956</v>
      </c>
      <c r="B46" s="473" t="s">
        <v>1028</v>
      </c>
      <c r="C46" s="473" t="s">
        <v>222</v>
      </c>
    </row>
    <row r="47" spans="1:3" s="467" customFormat="1" ht="18.75">
      <c r="A47" s="472">
        <v>956</v>
      </c>
      <c r="B47" s="473" t="s">
        <v>1019</v>
      </c>
      <c r="C47" s="473" t="s">
        <v>772</v>
      </c>
    </row>
    <row r="48" spans="1:3" s="467" customFormat="1" ht="49.5">
      <c r="A48" s="472">
        <v>956</v>
      </c>
      <c r="B48" s="473" t="s">
        <v>1029</v>
      </c>
      <c r="C48" s="473" t="s">
        <v>969</v>
      </c>
    </row>
    <row r="49" spans="1:3" s="467" customFormat="1" ht="82.5">
      <c r="A49" s="472">
        <v>956</v>
      </c>
      <c r="B49" s="473" t="s">
        <v>1030</v>
      </c>
      <c r="C49" s="476" t="s">
        <v>773</v>
      </c>
    </row>
    <row r="50" spans="1:3" s="467" customFormat="1" ht="49.5">
      <c r="A50" s="472">
        <v>956</v>
      </c>
      <c r="B50" s="473" t="s">
        <v>1026</v>
      </c>
      <c r="C50" s="475" t="s">
        <v>1027</v>
      </c>
    </row>
    <row r="51" spans="1:3" s="467" customFormat="1" ht="18.75">
      <c r="A51" s="472"/>
      <c r="B51" s="473"/>
      <c r="C51" s="473"/>
    </row>
    <row r="52" spans="1:3" s="467" customFormat="1" ht="35.25" customHeight="1">
      <c r="A52" s="472">
        <v>963</v>
      </c>
      <c r="B52" s="578" t="s">
        <v>774</v>
      </c>
      <c r="C52" s="578"/>
    </row>
    <row r="53" spans="1:3" s="467" customFormat="1" ht="66">
      <c r="A53" s="472">
        <v>963</v>
      </c>
      <c r="B53" s="473" t="s">
        <v>1031</v>
      </c>
      <c r="C53" s="473" t="s">
        <v>1032</v>
      </c>
    </row>
    <row r="54" spans="1:4" s="467" customFormat="1" ht="36" customHeight="1">
      <c r="A54" s="472">
        <v>963</v>
      </c>
      <c r="B54" s="473" t="s">
        <v>1033</v>
      </c>
      <c r="C54" s="473" t="s">
        <v>1034</v>
      </c>
      <c r="D54" s="461"/>
    </row>
    <row r="55" spans="1:3" s="467" customFormat="1" ht="82.5">
      <c r="A55" s="472">
        <v>963</v>
      </c>
      <c r="B55" s="473" t="s">
        <v>1035</v>
      </c>
      <c r="C55" s="477" t="s">
        <v>119</v>
      </c>
    </row>
    <row r="56" spans="1:3" s="467" customFormat="1" ht="82.5">
      <c r="A56" s="472">
        <v>963</v>
      </c>
      <c r="B56" s="473" t="s">
        <v>1036</v>
      </c>
      <c r="C56" s="477" t="s">
        <v>1037</v>
      </c>
    </row>
    <row r="57" spans="1:3" s="467" customFormat="1" ht="82.5">
      <c r="A57" s="472">
        <v>963</v>
      </c>
      <c r="B57" s="473" t="s">
        <v>1038</v>
      </c>
      <c r="C57" s="477" t="s">
        <v>840</v>
      </c>
    </row>
    <row r="58" spans="1:3" s="467" customFormat="1" ht="66.75" customHeight="1">
      <c r="A58" s="472">
        <v>963</v>
      </c>
      <c r="B58" s="473" t="s">
        <v>1039</v>
      </c>
      <c r="C58" s="477" t="s">
        <v>1040</v>
      </c>
    </row>
    <row r="59" spans="1:4" s="467" customFormat="1" ht="49.5" customHeight="1">
      <c r="A59" s="472">
        <v>963</v>
      </c>
      <c r="B59" s="473" t="s">
        <v>1041</v>
      </c>
      <c r="C59" s="478" t="s">
        <v>168</v>
      </c>
      <c r="D59" s="461"/>
    </row>
    <row r="60" spans="1:3" s="467" customFormat="1" ht="49.5">
      <c r="A60" s="472">
        <v>963</v>
      </c>
      <c r="B60" s="473" t="s">
        <v>1042</v>
      </c>
      <c r="C60" s="473" t="s">
        <v>1043</v>
      </c>
    </row>
    <row r="61" spans="1:3" s="467" customFormat="1" ht="82.5">
      <c r="A61" s="472">
        <v>963</v>
      </c>
      <c r="B61" s="473" t="s">
        <v>1044</v>
      </c>
      <c r="C61" s="473" t="s">
        <v>1045</v>
      </c>
    </row>
    <row r="62" spans="1:3" s="467" customFormat="1" ht="49.5">
      <c r="A62" s="472">
        <v>963</v>
      </c>
      <c r="B62" s="473" t="s">
        <v>1046</v>
      </c>
      <c r="C62" s="473" t="s">
        <v>1047</v>
      </c>
    </row>
    <row r="63" spans="1:3" s="467" customFormat="1" ht="49.5">
      <c r="A63" s="472">
        <v>963</v>
      </c>
      <c r="B63" s="473" t="s">
        <v>1048</v>
      </c>
      <c r="C63" s="473" t="s">
        <v>1049</v>
      </c>
    </row>
    <row r="64" spans="1:3" s="467" customFormat="1" ht="49.5">
      <c r="A64" s="472">
        <v>963</v>
      </c>
      <c r="B64" s="473" t="s">
        <v>1050</v>
      </c>
      <c r="C64" s="473" t="s">
        <v>1051</v>
      </c>
    </row>
    <row r="65" spans="1:3" s="467" customFormat="1" ht="82.5">
      <c r="A65" s="472">
        <v>963</v>
      </c>
      <c r="B65" s="473" t="s">
        <v>1052</v>
      </c>
      <c r="C65" s="473" t="s">
        <v>117</v>
      </c>
    </row>
    <row r="66" spans="1:3" s="467" customFormat="1" ht="33">
      <c r="A66" s="472">
        <v>963</v>
      </c>
      <c r="B66" s="473" t="s">
        <v>998</v>
      </c>
      <c r="C66" s="473" t="s">
        <v>213</v>
      </c>
    </row>
    <row r="67" spans="1:3" s="467" customFormat="1" ht="33">
      <c r="A67" s="472">
        <v>963</v>
      </c>
      <c r="B67" s="473" t="s">
        <v>999</v>
      </c>
      <c r="C67" s="473" t="s">
        <v>203</v>
      </c>
    </row>
    <row r="68" spans="1:3" ht="33">
      <c r="A68" s="472">
        <v>963</v>
      </c>
      <c r="B68" s="473" t="s">
        <v>1053</v>
      </c>
      <c r="C68" s="473" t="s">
        <v>1054</v>
      </c>
    </row>
    <row r="69" spans="1:3" ht="82.5">
      <c r="A69" s="472">
        <v>963</v>
      </c>
      <c r="B69" s="473" t="s">
        <v>1055</v>
      </c>
      <c r="C69" s="473" t="s">
        <v>1056</v>
      </c>
    </row>
    <row r="70" spans="1:3" ht="82.5">
      <c r="A70" s="472">
        <v>963</v>
      </c>
      <c r="B70" s="473" t="s">
        <v>1057</v>
      </c>
      <c r="C70" s="473" t="s">
        <v>1058</v>
      </c>
    </row>
    <row r="71" spans="1:3" ht="99">
      <c r="A71" s="472">
        <v>963</v>
      </c>
      <c r="B71" s="473" t="s">
        <v>1059</v>
      </c>
      <c r="C71" s="473" t="s">
        <v>233</v>
      </c>
    </row>
    <row r="72" spans="1:3" ht="99">
      <c r="A72" s="472">
        <v>963</v>
      </c>
      <c r="B72" s="473" t="s">
        <v>1060</v>
      </c>
      <c r="C72" s="473" t="s">
        <v>1061</v>
      </c>
    </row>
    <row r="73" spans="1:3" ht="49.5">
      <c r="A73" s="472">
        <v>963</v>
      </c>
      <c r="B73" s="473" t="s">
        <v>1000</v>
      </c>
      <c r="C73" s="473" t="s">
        <v>1062</v>
      </c>
    </row>
    <row r="74" spans="1:3" ht="49.5">
      <c r="A74" s="472">
        <v>963</v>
      </c>
      <c r="B74" s="473" t="s">
        <v>1063</v>
      </c>
      <c r="C74" s="473" t="s">
        <v>1064</v>
      </c>
    </row>
    <row r="75" spans="1:6" ht="33">
      <c r="A75" s="472">
        <v>963</v>
      </c>
      <c r="B75" s="473" t="s">
        <v>1065</v>
      </c>
      <c r="C75" s="473" t="s">
        <v>1066</v>
      </c>
      <c r="D75" s="8"/>
      <c r="E75" s="8"/>
      <c r="F75" s="8"/>
    </row>
    <row r="76" spans="1:6" ht="49.5">
      <c r="A76" s="472">
        <v>963</v>
      </c>
      <c r="B76" s="473" t="s">
        <v>1067</v>
      </c>
      <c r="C76" s="478" t="s">
        <v>123</v>
      </c>
      <c r="D76" s="8"/>
      <c r="E76" s="8"/>
      <c r="F76" s="8"/>
    </row>
    <row r="77" spans="1:6" ht="49.5">
      <c r="A77" s="472">
        <v>963</v>
      </c>
      <c r="B77" s="473" t="s">
        <v>1068</v>
      </c>
      <c r="C77" s="479" t="s">
        <v>841</v>
      </c>
      <c r="D77" s="8"/>
      <c r="E77" s="8"/>
      <c r="F77" s="8"/>
    </row>
    <row r="78" spans="1:6" ht="49.5">
      <c r="A78" s="472">
        <v>963</v>
      </c>
      <c r="B78" s="473" t="s">
        <v>1069</v>
      </c>
      <c r="C78" s="479" t="s">
        <v>842</v>
      </c>
      <c r="D78" s="8"/>
      <c r="E78" s="8"/>
      <c r="F78" s="8"/>
    </row>
    <row r="79" spans="1:6" ht="66">
      <c r="A79" s="472">
        <v>963</v>
      </c>
      <c r="B79" s="473" t="s">
        <v>1070</v>
      </c>
      <c r="C79" s="478" t="s">
        <v>1071</v>
      </c>
      <c r="D79" s="8"/>
      <c r="E79" s="8"/>
      <c r="F79" s="8"/>
    </row>
    <row r="80" spans="1:6" ht="54" customHeight="1">
      <c r="A80" s="472">
        <v>963</v>
      </c>
      <c r="B80" s="476" t="s">
        <v>1008</v>
      </c>
      <c r="C80" s="478" t="s">
        <v>1072</v>
      </c>
      <c r="D80" s="8"/>
      <c r="E80" s="8"/>
      <c r="F80" s="8"/>
    </row>
    <row r="81" spans="1:6" ht="49.5">
      <c r="A81" s="472">
        <v>963</v>
      </c>
      <c r="B81" s="473" t="s">
        <v>1010</v>
      </c>
      <c r="C81" s="473" t="s">
        <v>1011</v>
      </c>
      <c r="D81" s="8"/>
      <c r="E81" s="8"/>
      <c r="F81" s="8"/>
    </row>
    <row r="82" spans="1:6" ht="33">
      <c r="A82" s="472">
        <v>963</v>
      </c>
      <c r="B82" s="473" t="s">
        <v>1012</v>
      </c>
      <c r="C82" s="473" t="s">
        <v>1013</v>
      </c>
      <c r="D82" s="467"/>
      <c r="E82" s="8"/>
      <c r="F82" s="8"/>
    </row>
    <row r="83" spans="1:3" ht="18.75">
      <c r="A83" s="472">
        <v>963</v>
      </c>
      <c r="B83" s="473" t="s">
        <v>1016</v>
      </c>
      <c r="C83" s="473" t="s">
        <v>239</v>
      </c>
    </row>
    <row r="84" spans="1:3" ht="66">
      <c r="A84" s="472">
        <v>963</v>
      </c>
      <c r="B84" s="473" t="s">
        <v>1073</v>
      </c>
      <c r="C84" s="473" t="s">
        <v>1074</v>
      </c>
    </row>
    <row r="85" spans="1:3" ht="82.5">
      <c r="A85" s="472">
        <v>963</v>
      </c>
      <c r="B85" s="473" t="s">
        <v>1075</v>
      </c>
      <c r="C85" s="473" t="s">
        <v>1076</v>
      </c>
    </row>
    <row r="86" spans="1:3" ht="99">
      <c r="A86" s="472">
        <v>963</v>
      </c>
      <c r="B86" s="473" t="s">
        <v>1077</v>
      </c>
      <c r="C86" s="473" t="s">
        <v>162</v>
      </c>
    </row>
    <row r="87" spans="1:3" ht="49.5">
      <c r="A87" s="472">
        <v>963</v>
      </c>
      <c r="B87" s="473" t="s">
        <v>1078</v>
      </c>
      <c r="C87" s="473" t="s">
        <v>1079</v>
      </c>
    </row>
    <row r="88" spans="1:3" ht="49.5">
      <c r="A88" s="472">
        <v>963</v>
      </c>
      <c r="B88" s="473" t="s">
        <v>1080</v>
      </c>
      <c r="C88" s="473" t="s">
        <v>1081</v>
      </c>
    </row>
    <row r="89" spans="1:3" ht="66">
      <c r="A89" s="472">
        <v>963</v>
      </c>
      <c r="B89" s="473" t="s">
        <v>1082</v>
      </c>
      <c r="C89" s="473" t="s">
        <v>163</v>
      </c>
    </row>
    <row r="90" spans="1:3" ht="33">
      <c r="A90" s="472">
        <v>963</v>
      </c>
      <c r="B90" s="473" t="s">
        <v>1023</v>
      </c>
      <c r="C90" s="478" t="s">
        <v>41</v>
      </c>
    </row>
    <row r="91" spans="1:3" ht="66">
      <c r="A91" s="472">
        <v>963</v>
      </c>
      <c r="B91" s="473" t="s">
        <v>1083</v>
      </c>
      <c r="C91" s="478" t="s">
        <v>1084</v>
      </c>
    </row>
    <row r="92" spans="1:3" ht="82.5">
      <c r="A92" s="472">
        <v>963</v>
      </c>
      <c r="B92" s="473" t="s">
        <v>1085</v>
      </c>
      <c r="C92" s="473" t="s">
        <v>133</v>
      </c>
    </row>
    <row r="93" spans="1:3" ht="66">
      <c r="A93" s="472">
        <v>963</v>
      </c>
      <c r="B93" s="473" t="s">
        <v>1086</v>
      </c>
      <c r="C93" s="473" t="s">
        <v>149</v>
      </c>
    </row>
    <row r="94" spans="1:3" ht="33">
      <c r="A94" s="472">
        <v>963</v>
      </c>
      <c r="B94" s="473" t="s">
        <v>1025</v>
      </c>
      <c r="C94" s="473" t="s">
        <v>3</v>
      </c>
    </row>
    <row r="95" spans="1:3" ht="66">
      <c r="A95" s="472">
        <v>963</v>
      </c>
      <c r="B95" s="473" t="s">
        <v>995</v>
      </c>
      <c r="C95" s="473" t="s">
        <v>43</v>
      </c>
    </row>
    <row r="96" spans="1:4" ht="49.5">
      <c r="A96" s="472">
        <v>963</v>
      </c>
      <c r="B96" s="473" t="s">
        <v>1026</v>
      </c>
      <c r="C96" s="475" t="s">
        <v>1027</v>
      </c>
      <c r="D96" s="463"/>
    </row>
    <row r="97" spans="1:4" ht="18.75">
      <c r="A97" s="472"/>
      <c r="B97" s="473"/>
      <c r="C97" s="473"/>
      <c r="D97" s="463"/>
    </row>
    <row r="98" spans="1:4" ht="18.75">
      <c r="A98" s="472">
        <v>975</v>
      </c>
      <c r="B98" s="578" t="s">
        <v>1087</v>
      </c>
      <c r="C98" s="578"/>
      <c r="D98" s="463"/>
    </row>
    <row r="99" spans="1:4" ht="66">
      <c r="A99" s="472">
        <v>975</v>
      </c>
      <c r="B99" s="476" t="s">
        <v>1088</v>
      </c>
      <c r="C99" s="473" t="s">
        <v>1089</v>
      </c>
      <c r="D99" s="463"/>
    </row>
    <row r="100" spans="1:4" ht="33">
      <c r="A100" s="472">
        <v>975</v>
      </c>
      <c r="B100" s="473" t="s">
        <v>998</v>
      </c>
      <c r="C100" s="473" t="s">
        <v>213</v>
      </c>
      <c r="D100" s="463"/>
    </row>
    <row r="101" spans="1:3" ht="33">
      <c r="A101" s="472">
        <v>975</v>
      </c>
      <c r="B101" s="473" t="s">
        <v>999</v>
      </c>
      <c r="C101" s="473" t="s">
        <v>203</v>
      </c>
    </row>
    <row r="102" spans="1:3" ht="66">
      <c r="A102" s="472">
        <v>975</v>
      </c>
      <c r="B102" s="473" t="s">
        <v>1004</v>
      </c>
      <c r="C102" s="476" t="s">
        <v>1005</v>
      </c>
    </row>
    <row r="103" spans="1:3" ht="33">
      <c r="A103" s="472">
        <v>975</v>
      </c>
      <c r="B103" s="473" t="s">
        <v>1012</v>
      </c>
      <c r="C103" s="473" t="s">
        <v>1013</v>
      </c>
    </row>
    <row r="104" spans="1:3" ht="33">
      <c r="A104" s="472">
        <v>975</v>
      </c>
      <c r="B104" s="473" t="s">
        <v>1090</v>
      </c>
      <c r="C104" s="473" t="s">
        <v>1091</v>
      </c>
    </row>
    <row r="105" spans="1:3" ht="33">
      <c r="A105" s="472">
        <v>975</v>
      </c>
      <c r="B105" s="473" t="s">
        <v>1028</v>
      </c>
      <c r="C105" s="473" t="s">
        <v>222</v>
      </c>
    </row>
    <row r="106" spans="1:3" ht="49.5">
      <c r="A106" s="472">
        <v>975</v>
      </c>
      <c r="B106" s="473" t="s">
        <v>1092</v>
      </c>
      <c r="C106" s="473" t="s">
        <v>748</v>
      </c>
    </row>
    <row r="107" spans="1:3" ht="18.75">
      <c r="A107" s="472">
        <v>975</v>
      </c>
      <c r="B107" s="473" t="s">
        <v>1019</v>
      </c>
      <c r="C107" s="473" t="s">
        <v>772</v>
      </c>
    </row>
    <row r="108" spans="1:3" ht="33">
      <c r="A108" s="472">
        <v>975</v>
      </c>
      <c r="B108" s="473" t="s">
        <v>1093</v>
      </c>
      <c r="C108" s="473" t="s">
        <v>1094</v>
      </c>
    </row>
    <row r="109" spans="1:4" ht="33">
      <c r="A109" s="472">
        <v>975</v>
      </c>
      <c r="B109" s="473" t="s">
        <v>1023</v>
      </c>
      <c r="C109" s="473" t="s">
        <v>41</v>
      </c>
      <c r="D109" s="463"/>
    </row>
    <row r="110" spans="1:4" ht="66">
      <c r="A110" s="472">
        <v>975</v>
      </c>
      <c r="B110" s="480" t="s">
        <v>1095</v>
      </c>
      <c r="C110" s="480" t="s">
        <v>147</v>
      </c>
      <c r="D110" s="481"/>
    </row>
    <row r="111" spans="1:4" ht="33">
      <c r="A111" s="472">
        <v>975</v>
      </c>
      <c r="B111" s="480" t="s">
        <v>1096</v>
      </c>
      <c r="C111" s="480" t="s">
        <v>1097</v>
      </c>
      <c r="D111" s="481"/>
    </row>
    <row r="112" spans="1:3" ht="18.75">
      <c r="A112" s="472">
        <v>975</v>
      </c>
      <c r="B112" s="480" t="s">
        <v>1098</v>
      </c>
      <c r="C112" s="480" t="s">
        <v>22</v>
      </c>
    </row>
    <row r="113" spans="1:5" ht="33">
      <c r="A113" s="472">
        <v>975</v>
      </c>
      <c r="B113" s="480" t="s">
        <v>1025</v>
      </c>
      <c r="C113" s="480" t="s">
        <v>3</v>
      </c>
      <c r="D113" s="482"/>
      <c r="E113" s="483"/>
    </row>
    <row r="114" spans="1:5" ht="49.5">
      <c r="A114" s="472">
        <v>975</v>
      </c>
      <c r="B114" s="473" t="s">
        <v>1026</v>
      </c>
      <c r="C114" s="475" t="s">
        <v>1027</v>
      </c>
      <c r="D114" s="482"/>
      <c r="E114" s="483"/>
    </row>
    <row r="115" spans="1:3" ht="18.75">
      <c r="A115" s="472"/>
      <c r="B115" s="473"/>
      <c r="C115" s="473"/>
    </row>
    <row r="116" spans="1:3" ht="18.75">
      <c r="A116" s="472">
        <v>992</v>
      </c>
      <c r="B116" s="578" t="s">
        <v>1099</v>
      </c>
      <c r="C116" s="578"/>
    </row>
    <row r="117" spans="1:3" ht="33">
      <c r="A117" s="472">
        <v>992</v>
      </c>
      <c r="B117" s="476" t="s">
        <v>1100</v>
      </c>
      <c r="C117" s="478" t="s">
        <v>1101</v>
      </c>
    </row>
    <row r="118" spans="1:3" ht="33">
      <c r="A118" s="472">
        <v>992</v>
      </c>
      <c r="B118" s="476" t="s">
        <v>1102</v>
      </c>
      <c r="C118" s="478" t="s">
        <v>1103</v>
      </c>
    </row>
    <row r="119" spans="1:3" ht="33">
      <c r="A119" s="472"/>
      <c r="B119" s="473" t="s">
        <v>998</v>
      </c>
      <c r="C119" s="473" t="s">
        <v>213</v>
      </c>
    </row>
    <row r="120" spans="1:3" ht="33">
      <c r="A120" s="472">
        <v>992</v>
      </c>
      <c r="B120" s="473" t="s">
        <v>999</v>
      </c>
      <c r="C120" s="473" t="s">
        <v>203</v>
      </c>
    </row>
    <row r="121" spans="1:3" ht="66">
      <c r="A121" s="472">
        <v>992</v>
      </c>
      <c r="B121" s="473" t="s">
        <v>1008</v>
      </c>
      <c r="C121" s="473" t="s">
        <v>1009</v>
      </c>
    </row>
    <row r="122" spans="1:3" ht="33">
      <c r="A122" s="472">
        <v>992</v>
      </c>
      <c r="B122" s="473" t="s">
        <v>1012</v>
      </c>
      <c r="C122" s="473" t="s">
        <v>1013</v>
      </c>
    </row>
    <row r="123" spans="1:3" ht="18.75">
      <c r="A123" s="472">
        <v>992</v>
      </c>
      <c r="B123" s="473" t="s">
        <v>1016</v>
      </c>
      <c r="C123" s="473" t="s">
        <v>239</v>
      </c>
    </row>
    <row r="124" spans="1:3" ht="33">
      <c r="A124" s="472">
        <v>992</v>
      </c>
      <c r="B124" s="473" t="s">
        <v>1104</v>
      </c>
      <c r="C124" s="477" t="s">
        <v>1105</v>
      </c>
    </row>
    <row r="125" spans="1:3" ht="33">
      <c r="A125" s="472">
        <v>992</v>
      </c>
      <c r="B125" s="473" t="s">
        <v>1106</v>
      </c>
      <c r="C125" s="477" t="s">
        <v>1107</v>
      </c>
    </row>
    <row r="126" spans="1:3" ht="49.5">
      <c r="A126" s="472">
        <v>992</v>
      </c>
      <c r="B126" s="473" t="s">
        <v>1108</v>
      </c>
      <c r="C126" s="477" t="s">
        <v>1109</v>
      </c>
    </row>
    <row r="127" spans="1:3" ht="33.75">
      <c r="A127" s="472">
        <v>992</v>
      </c>
      <c r="B127" s="473" t="s">
        <v>1110</v>
      </c>
      <c r="C127" s="484" t="s">
        <v>1111</v>
      </c>
    </row>
    <row r="128" spans="1:3" ht="18.75">
      <c r="A128" s="472">
        <v>992</v>
      </c>
      <c r="B128" s="473" t="s">
        <v>1019</v>
      </c>
      <c r="C128" s="477" t="s">
        <v>772</v>
      </c>
    </row>
    <row r="129" spans="1:3" ht="33">
      <c r="A129" s="472">
        <v>992</v>
      </c>
      <c r="B129" s="473" t="s">
        <v>1112</v>
      </c>
      <c r="C129" s="477" t="s">
        <v>1113</v>
      </c>
    </row>
    <row r="130" spans="1:3" ht="49.5">
      <c r="A130" s="472">
        <v>992</v>
      </c>
      <c r="B130" s="473" t="s">
        <v>1114</v>
      </c>
      <c r="C130" s="473" t="s">
        <v>154</v>
      </c>
    </row>
    <row r="131" spans="1:3" ht="33">
      <c r="A131" s="472">
        <v>992</v>
      </c>
      <c r="B131" s="473" t="s">
        <v>1023</v>
      </c>
      <c r="C131" s="473" t="s">
        <v>41</v>
      </c>
    </row>
    <row r="132" spans="1:3" ht="18.75">
      <c r="A132" s="472">
        <v>992</v>
      </c>
      <c r="B132" s="473" t="s">
        <v>1098</v>
      </c>
      <c r="C132" s="473" t="s">
        <v>22</v>
      </c>
    </row>
    <row r="133" spans="1:3" ht="66">
      <c r="A133" s="472">
        <v>992</v>
      </c>
      <c r="B133" s="473" t="s">
        <v>995</v>
      </c>
      <c r="C133" s="473" t="s">
        <v>1024</v>
      </c>
    </row>
    <row r="134" spans="1:3" ht="33">
      <c r="A134" s="472">
        <v>992</v>
      </c>
      <c r="B134" s="473" t="s">
        <v>1025</v>
      </c>
      <c r="C134" s="477" t="s">
        <v>3</v>
      </c>
    </row>
    <row r="135" spans="1:3" ht="99">
      <c r="A135" s="472">
        <v>992</v>
      </c>
      <c r="B135" s="480" t="s">
        <v>1115</v>
      </c>
      <c r="C135" s="480" t="s">
        <v>1116</v>
      </c>
    </row>
    <row r="136" spans="1:3" ht="51" customHeight="1">
      <c r="A136" s="472">
        <v>992</v>
      </c>
      <c r="B136" s="480" t="s">
        <v>1117</v>
      </c>
      <c r="C136" s="485" t="s">
        <v>1118</v>
      </c>
    </row>
    <row r="137" spans="1:3" ht="49.5">
      <c r="A137" s="472">
        <v>992</v>
      </c>
      <c r="B137" s="480" t="s">
        <v>1026</v>
      </c>
      <c r="C137" s="486" t="s">
        <v>1027</v>
      </c>
    </row>
    <row r="138" spans="1:3" ht="18.75">
      <c r="A138" s="487"/>
      <c r="B138" s="488"/>
      <c r="C138" s="489"/>
    </row>
    <row r="139" spans="1:3" ht="18.75">
      <c r="A139" s="487"/>
      <c r="B139" s="490"/>
      <c r="C139" s="491"/>
    </row>
    <row r="140" spans="1:3" ht="18.75">
      <c r="A140" s="487"/>
      <c r="B140" s="490"/>
      <c r="C140" s="491"/>
    </row>
    <row r="141" spans="1:3" ht="18.75">
      <c r="A141" s="487"/>
      <c r="B141" s="490"/>
      <c r="C141" s="491"/>
    </row>
    <row r="142" spans="1:3" ht="18.75">
      <c r="A142" s="487"/>
      <c r="B142" s="490"/>
      <c r="C142" s="491"/>
    </row>
    <row r="143" spans="1:3" ht="18.75">
      <c r="A143" s="487"/>
      <c r="B143" s="490"/>
      <c r="C143" s="491"/>
    </row>
    <row r="144" spans="1:3" ht="18.75">
      <c r="A144" s="487"/>
      <c r="B144" s="490"/>
      <c r="C144" s="491"/>
    </row>
    <row r="145" spans="1:3" ht="18.75">
      <c r="A145" s="487"/>
      <c r="B145" s="490"/>
      <c r="C145" s="491"/>
    </row>
    <row r="146" spans="1:3" ht="18.75">
      <c r="A146" s="487"/>
      <c r="B146" s="490"/>
      <c r="C146" s="491"/>
    </row>
    <row r="147" spans="1:3" ht="18.75">
      <c r="A147" s="487"/>
      <c r="B147" s="490"/>
      <c r="C147" s="491"/>
    </row>
    <row r="148" spans="1:3" ht="18.75">
      <c r="A148" s="487"/>
      <c r="B148" s="490"/>
      <c r="C148" s="491"/>
    </row>
    <row r="149" spans="1:3" ht="18.75">
      <c r="A149" s="487"/>
      <c r="B149" s="490"/>
      <c r="C149" s="491"/>
    </row>
    <row r="150" spans="1:3" ht="18.75">
      <c r="A150" s="487"/>
      <c r="B150" s="490"/>
      <c r="C150" s="491"/>
    </row>
    <row r="151" spans="1:3" ht="18.75">
      <c r="A151" s="487"/>
      <c r="B151" s="490"/>
      <c r="C151" s="491"/>
    </row>
    <row r="152" spans="1:3" ht="18.75">
      <c r="A152" s="487"/>
      <c r="B152" s="490"/>
      <c r="C152" s="491"/>
    </row>
    <row r="153" spans="1:3" ht="18.75">
      <c r="A153" s="487"/>
      <c r="B153" s="490"/>
      <c r="C153" s="491"/>
    </row>
    <row r="154" spans="1:3" ht="18.75">
      <c r="A154" s="487"/>
      <c r="B154" s="490"/>
      <c r="C154" s="491"/>
    </row>
    <row r="155" spans="1:3" ht="18.75">
      <c r="A155" s="487"/>
      <c r="B155" s="490"/>
      <c r="C155" s="491"/>
    </row>
    <row r="156" spans="1:3" ht="18.75">
      <c r="A156" s="487"/>
      <c r="B156" s="490"/>
      <c r="C156" s="491"/>
    </row>
    <row r="157" spans="1:3" ht="18.75">
      <c r="A157" s="487"/>
      <c r="B157" s="490"/>
      <c r="C157" s="491"/>
    </row>
    <row r="158" spans="1:3" ht="18.75">
      <c r="A158" s="487"/>
      <c r="B158" s="490"/>
      <c r="C158" s="491"/>
    </row>
    <row r="159" spans="1:3" ht="18.75">
      <c r="A159" s="487"/>
      <c r="B159" s="490"/>
      <c r="C159" s="491"/>
    </row>
    <row r="160" spans="1:3" ht="18.75">
      <c r="A160" s="487"/>
      <c r="B160" s="490"/>
      <c r="C160" s="491"/>
    </row>
    <row r="161" spans="1:3" ht="18.75">
      <c r="A161" s="487"/>
      <c r="B161" s="490"/>
      <c r="C161" s="491"/>
    </row>
    <row r="162" spans="1:3" ht="18.75">
      <c r="A162" s="487"/>
      <c r="B162" s="490"/>
      <c r="C162" s="491"/>
    </row>
    <row r="163" spans="1:3" ht="18.75">
      <c r="A163" s="487"/>
      <c r="B163" s="490"/>
      <c r="C163" s="491"/>
    </row>
    <row r="164" spans="1:3" ht="18.75">
      <c r="A164" s="487"/>
      <c r="B164" s="490"/>
      <c r="C164" s="491"/>
    </row>
    <row r="165" spans="1:3" ht="18.75">
      <c r="A165" s="487"/>
      <c r="B165" s="490"/>
      <c r="C165" s="491"/>
    </row>
    <row r="166" spans="1:3" ht="18.75">
      <c r="A166" s="487"/>
      <c r="B166" s="490"/>
      <c r="C166" s="491"/>
    </row>
    <row r="167" spans="1:3" ht="18.75">
      <c r="A167" s="487"/>
      <c r="B167" s="490"/>
      <c r="C167" s="491"/>
    </row>
    <row r="168" spans="1:3" ht="18.75">
      <c r="A168" s="487"/>
      <c r="B168" s="490"/>
      <c r="C168" s="491"/>
    </row>
    <row r="169" spans="1:3" ht="18.75">
      <c r="A169" s="487"/>
      <c r="B169" s="490"/>
      <c r="C169" s="491"/>
    </row>
    <row r="170" ht="18.75">
      <c r="A170" s="487"/>
    </row>
    <row r="171" ht="18.75">
      <c r="A171" s="487"/>
    </row>
    <row r="172" ht="18.75">
      <c r="A172" s="487"/>
    </row>
    <row r="173" ht="18.75">
      <c r="A173" s="487"/>
    </row>
    <row r="174" ht="18.75">
      <c r="A174" s="487"/>
    </row>
    <row r="175" ht="18.75">
      <c r="A175" s="487"/>
    </row>
    <row r="176" ht="18.75">
      <c r="A176" s="487"/>
    </row>
    <row r="177" ht="18.75">
      <c r="A177" s="487"/>
    </row>
    <row r="178" ht="18.75">
      <c r="A178" s="487"/>
    </row>
    <row r="179" ht="18.75">
      <c r="A179" s="487"/>
    </row>
    <row r="180" ht="18.75">
      <c r="A180" s="487"/>
    </row>
    <row r="181" ht="18.75">
      <c r="A181" s="487"/>
    </row>
    <row r="182" ht="18.75">
      <c r="A182" s="487"/>
    </row>
    <row r="183" ht="18.75">
      <c r="A183" s="487"/>
    </row>
    <row r="184" ht="18.75">
      <c r="A184" s="487"/>
    </row>
    <row r="185" ht="18.75">
      <c r="A185" s="487"/>
    </row>
    <row r="186" ht="18.75">
      <c r="A186" s="487"/>
    </row>
    <row r="187" ht="18.75">
      <c r="A187" s="492"/>
    </row>
    <row r="188" ht="18.75">
      <c r="A188" s="492"/>
    </row>
    <row r="189" ht="18.75">
      <c r="A189" s="492"/>
    </row>
    <row r="190" spans="1:3" ht="18.75">
      <c r="A190" s="492"/>
      <c r="B190" s="490"/>
      <c r="C190" s="491"/>
    </row>
    <row r="191" spans="1:3" ht="18.75">
      <c r="A191" s="492"/>
      <c r="B191" s="490"/>
      <c r="C191" s="491"/>
    </row>
    <row r="192" spans="2:3" ht="18.75">
      <c r="B192" s="490"/>
      <c r="C192" s="491"/>
    </row>
    <row r="193" spans="2:3" ht="18.75">
      <c r="B193" s="490"/>
      <c r="C193" s="491"/>
    </row>
    <row r="194" spans="2:3" ht="18.75">
      <c r="B194" s="490"/>
      <c r="C194" s="491"/>
    </row>
    <row r="195" spans="2:3" ht="18.75">
      <c r="B195" s="490"/>
      <c r="C195" s="491"/>
    </row>
    <row r="196" spans="2:3" ht="18.75">
      <c r="B196" s="490"/>
      <c r="C196" s="491"/>
    </row>
    <row r="197" spans="2:3" ht="18.75">
      <c r="B197" s="490"/>
      <c r="C197" s="491"/>
    </row>
    <row r="198" spans="2:3" ht="18.75">
      <c r="B198" s="490"/>
      <c r="C198" s="491"/>
    </row>
    <row r="199" spans="2:3" ht="18.75">
      <c r="B199" s="490"/>
      <c r="C199" s="491"/>
    </row>
    <row r="200" spans="2:3" ht="18.75">
      <c r="B200" s="490"/>
      <c r="C200" s="491"/>
    </row>
    <row r="201" spans="2:3" ht="18.75">
      <c r="B201" s="490"/>
      <c r="C201" s="491"/>
    </row>
    <row r="202" spans="2:3" ht="18.75">
      <c r="B202" s="490"/>
      <c r="C202" s="491"/>
    </row>
    <row r="203" spans="2:3" ht="18.75">
      <c r="B203" s="490"/>
      <c r="C203" s="491"/>
    </row>
    <row r="204" spans="2:3" ht="18.75">
      <c r="B204" s="490"/>
      <c r="C204" s="491"/>
    </row>
    <row r="205" spans="2:3" ht="18.75">
      <c r="B205" s="490"/>
      <c r="C205" s="491"/>
    </row>
    <row r="206" spans="2:3" ht="18.75">
      <c r="B206" s="490"/>
      <c r="C206" s="491"/>
    </row>
    <row r="207" spans="2:3" ht="18.75">
      <c r="B207" s="490"/>
      <c r="C207" s="491"/>
    </row>
    <row r="208" spans="2:3" ht="18.75">
      <c r="B208" s="490"/>
      <c r="C208" s="491"/>
    </row>
    <row r="209" spans="2:3" ht="18.75">
      <c r="B209" s="490"/>
      <c r="C209" s="491"/>
    </row>
    <row r="210" spans="2:3" ht="18.75">
      <c r="B210" s="490"/>
      <c r="C210" s="491"/>
    </row>
    <row r="211" spans="2:3" ht="18.75">
      <c r="B211" s="490"/>
      <c r="C211" s="491"/>
    </row>
    <row r="212" spans="2:3" ht="18.75">
      <c r="B212" s="490"/>
      <c r="C212" s="491"/>
    </row>
    <row r="213" spans="2:3" ht="18.75">
      <c r="B213" s="490"/>
      <c r="C213" s="491"/>
    </row>
    <row r="214" spans="2:3" ht="18.75">
      <c r="B214" s="490"/>
      <c r="C214" s="491"/>
    </row>
  </sheetData>
  <sheetProtection/>
  <mergeCells count="14">
    <mergeCell ref="B1:C1"/>
    <mergeCell ref="B2:C2"/>
    <mergeCell ref="B3:C3"/>
    <mergeCell ref="B4:C4"/>
    <mergeCell ref="A11:C11"/>
    <mergeCell ref="A12:C12"/>
    <mergeCell ref="B98:C98"/>
    <mergeCell ref="B116:C116"/>
    <mergeCell ref="A14:B14"/>
    <mergeCell ref="C14:C15"/>
    <mergeCell ref="B17:C17"/>
    <mergeCell ref="B19:C19"/>
    <mergeCell ref="B41:C41"/>
    <mergeCell ref="B52:C52"/>
  </mergeCells>
  <printOptions/>
  <pageMargins left="0.7086614173228347" right="0.7086614173228347" top="0.7480314960629921" bottom="0.7480314960629921" header="0.31496062992125984" footer="0.31496062992125984"/>
  <pageSetup fitToHeight="50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Синельни</cp:lastModifiedBy>
  <cp:lastPrinted>2015-05-21T09:40:43Z</cp:lastPrinted>
  <dcterms:created xsi:type="dcterms:W3CDTF">2006-05-15T07:22:37Z</dcterms:created>
  <dcterms:modified xsi:type="dcterms:W3CDTF">2015-05-21T09:46:58Z</dcterms:modified>
  <cp:category/>
  <cp:version/>
  <cp:contentType/>
  <cp:contentStatus/>
</cp:coreProperties>
</file>