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08" windowWidth="19320" windowHeight="5688" tabRatio="595" firstSheet="1" activeTab="1"/>
  </bookViews>
  <sheets>
    <sheet name="примечание" sheetId="1" r:id="rId1"/>
    <sheet name="ПР ДОУ" sheetId="2" r:id="rId2"/>
    <sheet name="ПР Общее обр" sheetId="3" r:id="rId3"/>
    <sheet name="ПР ДОП (все)" sheetId="4" r:id="rId4"/>
    <sheet name="ПР ДОП (образ)" sheetId="5" r:id="rId5"/>
    <sheet name="ПР ДОП (культура)" sheetId="6" r:id="rId6"/>
    <sheet name="ПР ДОП (спорт)" sheetId="7" r:id="rId7"/>
    <sheet name="ОБРАЗ" sheetId="8" state="hidden" r:id="rId8"/>
  </sheets>
  <definedNames>
    <definedName name="_xlnm.Print_Area" localSheetId="7">'ОБРАЗ'!$A$1:$K$13</definedName>
    <definedName name="_xlnm.Print_Area" localSheetId="3">'ПР ДОП (все)'!$A$1:$J$38</definedName>
    <definedName name="_xlnm.Print_Area" localSheetId="5">'ПР ДОП (культура)'!$A$1:$L$35</definedName>
    <definedName name="_xlnm.Print_Area" localSheetId="4">'ПР ДОП (образ)'!$A$1:$L$35</definedName>
    <definedName name="_xlnm.Print_Area" localSheetId="6">'ПР ДОП (спорт)'!$A$1:$L$30</definedName>
    <definedName name="_xlnm.Print_Area" localSheetId="1">'ПР ДОУ'!$A$1:$J$36</definedName>
    <definedName name="_xlnm.Print_Area" localSheetId="2">'ПР Общее обр'!$A$1:$J$35</definedName>
  </definedNames>
  <calcPr fullCalcOnLoad="1"/>
</workbook>
</file>

<file path=xl/comments2.xml><?xml version="1.0" encoding="utf-8"?>
<comments xmlns="http://schemas.openxmlformats.org/spreadsheetml/2006/main">
  <authors>
    <author>Ибрагимов Руслан Набиюлаевич</author>
  </authors>
  <commentList>
    <comment ref="D29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comments3.xml><?xml version="1.0" encoding="utf-8"?>
<comments xmlns="http://schemas.openxmlformats.org/spreadsheetml/2006/main">
  <authors>
    <author>Ибрагимов Руслан Набиюлаевич</author>
  </authors>
  <commentList>
    <comment ref="D29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comments4.xml><?xml version="1.0" encoding="utf-8"?>
<comments xmlns="http://schemas.openxmlformats.org/spreadsheetml/2006/main">
  <authors>
    <author>Ибрагимов Руслан Набиюлаевич</author>
  </authors>
  <commentList>
    <comment ref="D32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comments5.xml><?xml version="1.0" encoding="utf-8"?>
<comments xmlns="http://schemas.openxmlformats.org/spreadsheetml/2006/main">
  <authors>
    <author>Ибрагимов Руслан Набиюлаевич</author>
  </authors>
  <commentList>
    <comment ref="D29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comments6.xml><?xml version="1.0" encoding="utf-8"?>
<comments xmlns="http://schemas.openxmlformats.org/spreadsheetml/2006/main">
  <authors>
    <author>Ибрагимов Руслан Набиюлаевич</author>
  </authors>
  <commentList>
    <comment ref="D29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comments7.xml><?xml version="1.0" encoding="utf-8"?>
<comments xmlns="http://schemas.openxmlformats.org/spreadsheetml/2006/main">
  <authors>
    <author>Ибрагимов Руслан Набиюлаевич</author>
  </authors>
  <commentList>
    <comment ref="D24" authorId="0">
      <text>
        <r>
          <rPr>
            <b/>
            <sz val="9"/>
            <rFont val="Tahoma"/>
            <family val="2"/>
          </rPr>
          <t>Ибрагимов Руслан Набиюлаевич:</t>
        </r>
        <r>
          <rPr>
            <sz val="9"/>
            <rFont val="Tahoma"/>
            <family val="2"/>
          </rPr>
          <t xml:space="preserve">
к уровню 2012 года</t>
        </r>
      </text>
    </comment>
  </commentList>
</comments>
</file>

<file path=xl/sharedStrings.xml><?xml version="1.0" encoding="utf-8"?>
<sst xmlns="http://schemas.openxmlformats.org/spreadsheetml/2006/main" count="433" uniqueCount="86">
  <si>
    <t>Х</t>
  </si>
  <si>
    <t>Темп роста к предыдущему году, %</t>
  </si>
  <si>
    <t>2018 г.</t>
  </si>
  <si>
    <t>2017 г.</t>
  </si>
  <si>
    <t>2016 г.</t>
  </si>
  <si>
    <t>2015 г.</t>
  </si>
  <si>
    <t>2014 г.</t>
  </si>
  <si>
    <t>2013 г.</t>
  </si>
  <si>
    <t>2012 г.</t>
  </si>
  <si>
    <t>Наименование показателей</t>
  </si>
  <si>
    <t>№</t>
  </si>
  <si>
    <t>Педагогические работники общеобразовательных учреждений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</si>
  <si>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</si>
  <si>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</si>
  <si>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 xml:space="preserve">за счет иных источников (решений), включая корректировку консолидированного бюджета субъекта Российской Федерации на соответствующий год, млн. рублей  </t>
  </si>
  <si>
    <t>за счет средств от приносящей доход деятельности, млн. рублей</t>
  </si>
  <si>
    <t xml:space="preserve">Фонд оплаты труда с начислениями,  млн. рублей </t>
  </si>
  <si>
    <t>Соотношение объема средств от мероприятий по оптимизации к сумме объема средств, требуемого на повышение оплаты труда, % (строка 5 / строка 3 * 100%)</t>
  </si>
  <si>
    <t xml:space="preserve">Размер начислений на фонд оплаты труда, % </t>
  </si>
  <si>
    <t xml:space="preserve">Фонд оплаты труда с начислениями, млн. рублей </t>
  </si>
  <si>
    <t>в том числе: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</si>
  <si>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</si>
  <si>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Среднемесячная заработная плата педагогических работников общеобразовательных учреждений, рублей</t>
  </si>
  <si>
    <t>Среднемесячная заработная плата педагогических работников учреждений дополнительного образования детей, рублей</t>
  </si>
  <si>
    <t>Сводная оценка потребности в дополнительных финансовых ресурсах на повышение оплаты труда по всем категориям педагогических работников, с учетом направления на эти цели средств от мероприятий по оптимизации</t>
  </si>
  <si>
    <t>2012 г. факт</t>
  </si>
  <si>
    <t>2013 г. факт</t>
  </si>
  <si>
    <t>Число получателей услуг, чел.</t>
  </si>
  <si>
    <t xml:space="preserve">Прирост фонда оплаты труда с начислениями к 2013 г., млн.руб. </t>
  </si>
  <si>
    <t>Среднемесячная заработная плата  педагогических работников дошкольных образовательных учреждений, рублей</t>
  </si>
  <si>
    <t>Среднесписочная численность работников, человек</t>
  </si>
  <si>
    <t>х</t>
  </si>
  <si>
    <t xml:space="preserve">Прирост фонда оплаты труда работников всех категорий с начислениями, млн. рублей (строка 2 по графе i-го года - строка 2 в базовом году (2013г.) </t>
  </si>
  <si>
    <t xml:space="preserve">              за счет средств от мероприятий по оптимизации, в том числе реорганизации неэффективных организаций и программ, млн. рублей </t>
  </si>
  <si>
    <t>Среднесписочная численность педагогических работников учреждений дополнительного образования, чел.</t>
  </si>
  <si>
    <r>
      <t xml:space="preserve">Обеспечение потребности в дополнительных финансовых ресурсах на повышение оплаты труда </t>
    </r>
    <r>
      <rPr>
        <b/>
        <u val="single"/>
        <sz val="10"/>
        <color indexed="8"/>
        <rFont val="Times New Roman"/>
        <family val="1"/>
      </rPr>
      <t xml:space="preserve">работников всех категорий, </t>
    </r>
    <r>
      <rPr>
        <b/>
        <sz val="10"/>
        <color indexed="8"/>
        <rFont val="Times New Roman"/>
        <family val="1"/>
      </rPr>
      <t>млн рублей:</t>
    </r>
  </si>
  <si>
    <t>за счет средств консолидированного бюджета субъекта Российской Федерации, включая средства от мероприятий по оптимизации, млн. рублей, в том числе:</t>
  </si>
  <si>
    <t>Охват детей в возрасте 5 - 18 лет программами дополнительного образования</t>
  </si>
  <si>
    <t>Численность детей и молодежи в возрасте от 5 до 18 лет на 1 педработника</t>
  </si>
  <si>
    <t>Численность обучающихся в расчете на 1 педработника</t>
  </si>
  <si>
    <t>2014 г.- 2016 г.</t>
  </si>
  <si>
    <t>2014 г.- 2018 г.</t>
  </si>
  <si>
    <t>среднесписочная численность административно-управленческого и прочего персонала (за исключением педработников), чел.</t>
  </si>
  <si>
    <t>2014 г. план</t>
  </si>
  <si>
    <t>2014 г. факт</t>
  </si>
  <si>
    <t>за счет средств бюджета субъекта Российской Федерации и местного бюджета  (включая дотации из федерального бюджета), млн.рублей</t>
  </si>
  <si>
    <t>Объем средств от мероприятий по оптимизации, в том числе реорганизации неэффективных организаций и программ, млн.рублей</t>
  </si>
  <si>
    <t>Соотношение объема средств от мероприятий по оптимизации к  потребности в финансовых ресурсах на повышение оплаты труда (строка 14/ строка 9 * 100%), %</t>
  </si>
  <si>
    <t>Численность населения в муниципальном образовании, чел.</t>
  </si>
  <si>
    <t>среднесписочная численность педагогических работников  учреждений дошкольного образования (без учета внешних совместителей), чел.</t>
  </si>
  <si>
    <t>Численность обучающихся в расчете на 1 работника</t>
  </si>
  <si>
    <t>Количество организаций, всего</t>
  </si>
  <si>
    <t>Количество организаций, планируемых к созданию</t>
  </si>
  <si>
    <t xml:space="preserve">Количество организаций, планируемых к ликвидации, приспособлению и др. </t>
  </si>
  <si>
    <t>Среднесписочная численность работников учреждений дошкольного образования (без учета внешних совместителей), чел.</t>
  </si>
  <si>
    <r>
      <t>Соотношение объема средств от мероприятий по оптимизации к  потребности в финансовых ресурсах на повышение оплаты труда</t>
    </r>
    <r>
      <rPr>
        <sz val="11"/>
        <color indexed="8"/>
        <rFont val="Times New Roman"/>
        <family val="1"/>
      </rPr>
      <t>, %</t>
    </r>
  </si>
  <si>
    <t>Среднесписочная численность работников общеобразовательных учреждений (без учета внешних совместителей), чел.</t>
  </si>
  <si>
    <t>среднесписочная численность педагогических работников общеобразовательных учреждений (без учета внешних совместителей), чел.</t>
  </si>
  <si>
    <t>Численность детей и молодежи от 5 до 18 лет, чел.</t>
  </si>
  <si>
    <t>Средняя заработная плата учителей, руб.</t>
  </si>
  <si>
    <t>фонд оплаты труда с начислениями, млн. рублей проверка</t>
  </si>
  <si>
    <t xml:space="preserve">Педагогические работники учреждений дополнительного образования детей в сфере физкультуры и спорта (спортивных школ, дворцов спорта) </t>
  </si>
  <si>
    <t>Педагогические работники учреждений дополнительного образования детей в сфере культуры (детских школ искусств, в т.ч. художественных, музыкальных)</t>
  </si>
  <si>
    <t xml:space="preserve">Педагогические работники учреждений дополнительного образования детей в сфере образования (дворцов, домов и центров детского и юношеского творчества, центров внешкольной работы, дополнительного образования, эстетического воспитания, юных техников, станций юных натуралистов) </t>
  </si>
  <si>
    <t>Численность обучающихся в расчете на 1 работника, не являющегося педагогическим работником</t>
  </si>
  <si>
    <t>Число получателей услуг в соответствии с отчетом Сети-штаты (Свод-СМАРТ)</t>
  </si>
  <si>
    <t>Среднесписочная численность работников в соответствии с отчетом (Свод-СМАРТ)</t>
  </si>
  <si>
    <r>
      <t xml:space="preserve">Обеспечение потребности в дополнительных финансовых ресурсах на повышение оплаты труда отдельной категории работников, млн. рублей </t>
    </r>
    <r>
      <rPr>
        <sz val="11"/>
        <color indexed="10"/>
        <rFont val="Times New Roman"/>
        <family val="1"/>
      </rPr>
      <t>(= строка 20):</t>
    </r>
  </si>
  <si>
    <r>
      <t xml:space="preserve">Обеспечение потребности в дополнительных финансовых ресурсах на повышение оплаты труда отдельной категории работников, млн. рублей </t>
    </r>
    <r>
      <rPr>
        <sz val="11"/>
        <color indexed="10"/>
        <rFont val="Times New Roman"/>
        <family val="1"/>
      </rPr>
      <t>( = строка 19):</t>
    </r>
  </si>
  <si>
    <t>заполняются только ячейки без заливки</t>
  </si>
  <si>
    <t>заполняются все требуемые ячейки</t>
  </si>
  <si>
    <r>
      <t xml:space="preserve">Обеспечение потребности в дополнительных финансовых ресурсах на повышение оплаты труда отдельной категории работников, млн. рублей </t>
    </r>
    <r>
      <rPr>
        <sz val="11"/>
        <color indexed="10"/>
        <rFont val="Times New Roman"/>
        <family val="1"/>
      </rPr>
      <t>( = строка 17):</t>
    </r>
  </si>
  <si>
    <t>позиция "Объем средств от мероприятий по оптимизации, в том числе реорганизации неэффективных организаций и программ, млн.рублей" заполняется на основании расчетной таблицы "_raschiet_ekonomii_.xls"</t>
  </si>
  <si>
    <t>в случае отсутствия учреждений доп.образования по одному из направлений - проставляются 0,0</t>
  </si>
  <si>
    <t xml:space="preserve"> -</t>
  </si>
  <si>
    <t>показатели СЗП (верно)</t>
  </si>
  <si>
    <t>показатели СЗП (исправлено)</t>
  </si>
  <si>
    <t>муниципального района "Княжпогостский"</t>
  </si>
  <si>
    <t>Утверждены</t>
  </si>
  <si>
    <t>распоряжением администрации</t>
  </si>
  <si>
    <t>(приложение №1)</t>
  </si>
  <si>
    <t>(приложение №2)</t>
  </si>
  <si>
    <t>(приложение №3)</t>
  </si>
  <si>
    <t>(приложение №4)</t>
  </si>
  <si>
    <t>(приложение №5)</t>
  </si>
  <si>
    <t>от 15 мая 2015 года №117-р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</si>
</sst>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"/>
    <numFmt numFmtId="174" formatCode="#,##0.000"/>
    <numFmt numFmtId="175" formatCode="0.000"/>
    <numFmt numFmtId="176" formatCode="#,##0.0000"/>
    <numFmt numFmtId="177" formatCode="#,##0.000000"/>
    <numFmt numFmtId="178" formatCode="#,##0.0000000"/>
    <numFmt numFmtId="179" formatCode="#,##0.00000000"/>
    <numFmt numFmtId="180" formatCode="#,##0.000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%"/>
    <numFmt numFmtId="189" formatCode="0.0000000"/>
    <numFmt numFmtId="190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28" fillId="0" borderId="0">
      <alignment/>
      <protection/>
    </xf>
    <xf numFmtId="41" fontId="28" fillId="0" borderId="0">
      <alignment/>
      <protection/>
    </xf>
    <xf numFmtId="44" fontId="28" fillId="0" borderId="0">
      <alignment/>
      <protection/>
    </xf>
    <xf numFmtId="42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8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3" fontId="0" fillId="0" borderId="0" xfId="0" applyNumberForma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3" fillId="32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/>
      <protection/>
    </xf>
    <xf numFmtId="0" fontId="17" fillId="0" borderId="10" xfId="62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13" fillId="0" borderId="10" xfId="62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4" fillId="32" borderId="10" xfId="62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top" wrapText="1" indent="1"/>
    </xf>
    <xf numFmtId="0" fontId="13" fillId="32" borderId="10" xfId="0" applyFont="1" applyFill="1" applyBorder="1" applyAlignment="1">
      <alignment horizontal="left" vertical="top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left" vertical="center" wrapText="1"/>
      <protection/>
    </xf>
    <xf numFmtId="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73" fontId="18" fillId="0" borderId="10" xfId="62" applyNumberFormat="1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7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7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justify" vertical="center" wrapText="1"/>
    </xf>
    <xf numFmtId="0" fontId="27" fillId="0" borderId="0" xfId="0" applyFont="1" applyAlignment="1">
      <alignment/>
    </xf>
    <xf numFmtId="181" fontId="18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2" applyFont="1" applyBorder="1" applyAlignment="1">
      <alignment horizontal="center" vertical="center"/>
      <protection/>
    </xf>
    <xf numFmtId="0" fontId="3" fillId="32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17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/>
    </xf>
    <xf numFmtId="0" fontId="17" fillId="0" borderId="10" xfId="62" applyFont="1" applyFill="1" applyBorder="1" applyAlignment="1" applyProtection="1">
      <alignment horizontal="center" vertical="center" wrapText="1"/>
      <protection locked="0"/>
    </xf>
    <xf numFmtId="181" fontId="17" fillId="0" borderId="10" xfId="0" applyNumberFormat="1" applyFont="1" applyFill="1" applyBorder="1" applyAlignment="1">
      <alignment horizontal="center" vertical="center" wrapText="1"/>
    </xf>
    <xf numFmtId="173" fontId="17" fillId="0" borderId="10" xfId="62" applyNumberFormat="1" applyFont="1" applyFill="1" applyBorder="1" applyAlignment="1">
      <alignment horizontal="center" vertical="center" wrapText="1"/>
      <protection/>
    </xf>
    <xf numFmtId="173" fontId="17" fillId="0" borderId="10" xfId="0" applyNumberFormat="1" applyFont="1" applyFill="1" applyBorder="1" applyAlignment="1">
      <alignment horizontal="center" vertical="center" wrapText="1"/>
    </xf>
    <xf numFmtId="181" fontId="18" fillId="0" borderId="10" xfId="62" applyNumberFormat="1" applyFont="1" applyFill="1" applyBorder="1" applyAlignment="1">
      <alignment horizontal="center" vertical="center" wrapText="1"/>
      <protection/>
    </xf>
    <xf numFmtId="3" fontId="18" fillId="0" borderId="10" xfId="62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173" fontId="18" fillId="0" borderId="10" xfId="62" applyNumberFormat="1" applyFont="1" applyFill="1" applyBorder="1" applyAlignment="1">
      <alignment horizontal="center" vertical="center" wrapText="1"/>
      <protection/>
    </xf>
    <xf numFmtId="173" fontId="24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 quotePrefix="1">
      <alignment horizontal="center" vertical="center"/>
    </xf>
    <xf numFmtId="173" fontId="17" fillId="0" borderId="10" xfId="0" applyNumberFormat="1" applyFont="1" applyFill="1" applyBorder="1" applyAlignment="1" applyProtection="1">
      <alignment horizontal="center" vertical="center" wrapText="1"/>
      <protection/>
    </xf>
    <xf numFmtId="181" fontId="17" fillId="0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0" xfId="62" applyNumberFormat="1" applyFont="1" applyFill="1" applyBorder="1" applyAlignment="1" applyProtection="1">
      <alignment horizontal="center" vertical="center" wrapText="1"/>
      <protection/>
    </xf>
    <xf numFmtId="181" fontId="18" fillId="0" borderId="10" xfId="62" applyNumberFormat="1" applyFont="1" applyFill="1" applyBorder="1" applyAlignment="1" applyProtection="1">
      <alignment horizontal="center" vertical="center" wrapText="1"/>
      <protection/>
    </xf>
    <xf numFmtId="3" fontId="18" fillId="0" borderId="10" xfId="62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81" fontId="17" fillId="0" borderId="10" xfId="62" applyNumberFormat="1" applyFont="1" applyFill="1" applyBorder="1" applyAlignment="1" applyProtection="1">
      <alignment horizontal="center" vertical="center" wrapText="1"/>
      <protection/>
    </xf>
    <xf numFmtId="173" fontId="18" fillId="0" borderId="10" xfId="62" applyNumberFormat="1" applyFont="1" applyFill="1" applyBorder="1" applyAlignment="1" applyProtection="1">
      <alignment horizontal="center" vertical="center" wrapText="1"/>
      <protection/>
    </xf>
    <xf numFmtId="188" fontId="22" fillId="0" borderId="10" xfId="0" applyNumberFormat="1" applyFont="1" applyFill="1" applyBorder="1" applyAlignment="1" applyProtection="1" quotePrefix="1">
      <alignment horizontal="center" vertical="center"/>
      <protection/>
    </xf>
    <xf numFmtId="173" fontId="17" fillId="36" borderId="10" xfId="0" applyNumberFormat="1" applyFont="1" applyFill="1" applyBorder="1" applyAlignment="1" applyProtection="1">
      <alignment horizontal="center" vertical="center" wrapText="1"/>
      <protection locked="0"/>
    </xf>
    <xf numFmtId="173" fontId="17" fillId="36" borderId="10" xfId="0" applyNumberFormat="1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>
      <alignment horizontal="justify" vertical="center" wrapText="1"/>
    </xf>
    <xf numFmtId="181" fontId="17" fillId="0" borderId="10" xfId="62" applyNumberFormat="1" applyFont="1" applyFill="1" applyBorder="1" applyAlignment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 indent="1"/>
    </xf>
    <xf numFmtId="2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62" applyNumberFormat="1" applyFont="1" applyFill="1" applyBorder="1" applyAlignment="1" applyProtection="1">
      <alignment horizontal="center" vertical="center" wrapText="1"/>
      <protection/>
    </xf>
    <xf numFmtId="2" fontId="18" fillId="0" borderId="10" xfId="62" applyNumberFormat="1" applyFont="1" applyFill="1" applyBorder="1" applyAlignment="1" applyProtection="1">
      <alignment horizontal="center" vertical="center" wrapText="1"/>
      <protection/>
    </xf>
    <xf numFmtId="3" fontId="18" fillId="0" borderId="10" xfId="62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6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188" fontId="18" fillId="0" borderId="10" xfId="62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Normal 2 2" xfId="39"/>
    <cellStyle name="Normal 2 3" xfId="40"/>
    <cellStyle name="Percen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9"/>
  <sheetViews>
    <sheetView zoomScalePageLayoutView="0" workbookViewId="0" topLeftCell="A1">
      <selection activeCell="D10" sqref="D10"/>
    </sheetView>
  </sheetViews>
  <sheetFormatPr defaultColWidth="9.140625" defaultRowHeight="15"/>
  <sheetData>
    <row r="1" spans="1:2" ht="14.25">
      <c r="A1">
        <v>1</v>
      </c>
      <c r="B1" s="42" t="s">
        <v>65</v>
      </c>
    </row>
    <row r="2" spans="1:2" ht="14.25">
      <c r="A2">
        <v>2</v>
      </c>
      <c r="B2" s="42" t="s">
        <v>66</v>
      </c>
    </row>
    <row r="3" spans="1:2" ht="14.25">
      <c r="A3">
        <v>3</v>
      </c>
      <c r="B3" s="42" t="s">
        <v>72</v>
      </c>
    </row>
    <row r="4" spans="1:2" ht="14.25">
      <c r="A4">
        <v>4</v>
      </c>
      <c r="B4" s="42" t="s">
        <v>69</v>
      </c>
    </row>
    <row r="5" spans="1:2" ht="14.25">
      <c r="A5">
        <v>5</v>
      </c>
      <c r="B5" s="42" t="s">
        <v>70</v>
      </c>
    </row>
    <row r="6" spans="1:2" ht="14.25">
      <c r="A6">
        <v>6</v>
      </c>
      <c r="B6" s="42" t="s">
        <v>73</v>
      </c>
    </row>
    <row r="8" spans="2:13" ht="14.25">
      <c r="B8" s="49"/>
      <c r="C8" s="50" t="s">
        <v>74</v>
      </c>
      <c r="D8" s="78" t="s">
        <v>75</v>
      </c>
      <c r="E8" s="78"/>
      <c r="F8" s="78"/>
      <c r="G8" s="78"/>
      <c r="H8" s="78"/>
      <c r="I8" s="78"/>
      <c r="J8" s="78"/>
      <c r="K8" s="78"/>
      <c r="L8" s="78"/>
      <c r="M8" s="78"/>
    </row>
    <row r="9" spans="2:13" ht="14.25">
      <c r="B9" s="51"/>
      <c r="C9" s="50" t="s">
        <v>74</v>
      </c>
      <c r="D9" s="78" t="s">
        <v>76</v>
      </c>
      <c r="E9" s="78"/>
      <c r="F9" s="78"/>
      <c r="G9" s="78"/>
      <c r="H9" s="78"/>
      <c r="I9" s="78"/>
      <c r="J9" s="78"/>
      <c r="K9" s="78"/>
      <c r="L9" s="78"/>
      <c r="M9" s="78"/>
    </row>
  </sheetData>
  <sheetProtection/>
  <mergeCells count="2">
    <mergeCell ref="D8:M8"/>
    <mergeCell ref="D9:M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8515625" style="0" customWidth="1"/>
    <col min="2" max="2" width="59.7109375" style="0" customWidth="1"/>
    <col min="3" max="4" width="13.00390625" style="0" customWidth="1"/>
    <col min="5" max="5" width="13.00390625" style="16" customWidth="1"/>
    <col min="6" max="10" width="13.00390625" style="0" customWidth="1"/>
  </cols>
  <sheetData>
    <row r="1" spans="1:13" ht="15">
      <c r="A1" s="37"/>
      <c r="B1" s="37"/>
      <c r="C1" s="37"/>
      <c r="D1" s="37"/>
      <c r="E1" s="37"/>
      <c r="F1" s="37"/>
      <c r="G1" s="81" t="s">
        <v>78</v>
      </c>
      <c r="H1" s="81"/>
      <c r="I1" s="81"/>
      <c r="J1" s="81"/>
      <c r="K1" s="12"/>
      <c r="L1" s="12"/>
      <c r="M1" s="12"/>
    </row>
    <row r="2" spans="1:13" ht="15">
      <c r="A2" s="37"/>
      <c r="B2" s="37"/>
      <c r="C2" s="37"/>
      <c r="D2" s="37"/>
      <c r="E2" s="37"/>
      <c r="F2" s="37"/>
      <c r="G2" s="81" t="s">
        <v>79</v>
      </c>
      <c r="H2" s="81"/>
      <c r="I2" s="81"/>
      <c r="J2" s="81"/>
      <c r="K2" s="12"/>
      <c r="L2" s="12"/>
      <c r="M2" s="12"/>
    </row>
    <row r="3" spans="1:13" ht="15">
      <c r="A3" s="37"/>
      <c r="B3" s="37"/>
      <c r="C3" s="37"/>
      <c r="D3" s="37"/>
      <c r="E3" s="37"/>
      <c r="F3" s="37"/>
      <c r="G3" s="81" t="s">
        <v>77</v>
      </c>
      <c r="H3" s="81"/>
      <c r="I3" s="81"/>
      <c r="J3" s="81"/>
      <c r="K3" s="12"/>
      <c r="L3" s="12"/>
      <c r="M3" s="12"/>
    </row>
    <row r="4" spans="1:13" ht="15">
      <c r="A4" s="37"/>
      <c r="B4" s="37"/>
      <c r="C4" s="37"/>
      <c r="D4" s="37"/>
      <c r="E4" s="37"/>
      <c r="F4" s="37"/>
      <c r="G4" s="81" t="s">
        <v>85</v>
      </c>
      <c r="H4" s="81"/>
      <c r="I4" s="81"/>
      <c r="J4" s="81"/>
      <c r="K4" s="12"/>
      <c r="L4" s="12"/>
      <c r="M4" s="12"/>
    </row>
    <row r="5" spans="1:13" ht="15">
      <c r="A5" s="37"/>
      <c r="B5" s="37"/>
      <c r="C5" s="37"/>
      <c r="D5" s="37"/>
      <c r="E5" s="37"/>
      <c r="F5" s="37"/>
      <c r="G5" s="81" t="s">
        <v>80</v>
      </c>
      <c r="H5" s="81"/>
      <c r="I5" s="81"/>
      <c r="J5" s="81"/>
      <c r="K5" s="12"/>
      <c r="L5" s="12"/>
      <c r="M5" s="12"/>
    </row>
    <row r="6" spans="1:13" ht="15">
      <c r="A6" s="37"/>
      <c r="B6" s="37"/>
      <c r="C6" s="37"/>
      <c r="D6" s="37"/>
      <c r="E6" s="37"/>
      <c r="F6" s="37"/>
      <c r="G6" s="77"/>
      <c r="H6" s="77"/>
      <c r="I6" s="77"/>
      <c r="J6" s="77"/>
      <c r="K6" s="12"/>
      <c r="L6" s="12"/>
      <c r="M6" s="12"/>
    </row>
    <row r="7" spans="1:13" ht="15.75" customHeight="1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12"/>
      <c r="L7" s="12"/>
      <c r="M7" s="12"/>
    </row>
    <row r="8" spans="1:10" ht="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31.5">
      <c r="A9" s="14" t="s">
        <v>10</v>
      </c>
      <c r="B9" s="13" t="s">
        <v>9</v>
      </c>
      <c r="C9" s="13" t="s">
        <v>25</v>
      </c>
      <c r="D9" s="13" t="s">
        <v>26</v>
      </c>
      <c r="E9" s="32" t="s">
        <v>43</v>
      </c>
      <c r="F9" s="13" t="s">
        <v>44</v>
      </c>
      <c r="G9" s="13" t="s">
        <v>5</v>
      </c>
      <c r="H9" s="13" t="s">
        <v>4</v>
      </c>
      <c r="I9" s="13" t="s">
        <v>3</v>
      </c>
      <c r="J9" s="13" t="s">
        <v>2</v>
      </c>
    </row>
    <row r="10" spans="1:10" s="16" customFormat="1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</row>
    <row r="11" spans="1:10" s="16" customFormat="1" ht="15.75">
      <c r="A11" s="15">
        <v>1</v>
      </c>
      <c r="B11" s="33" t="s">
        <v>27</v>
      </c>
      <c r="C11" s="34">
        <v>1226</v>
      </c>
      <c r="D11" s="34">
        <v>1203</v>
      </c>
      <c r="E11" s="34">
        <v>1223</v>
      </c>
      <c r="F11" s="34">
        <v>1203</v>
      </c>
      <c r="G11" s="34">
        <v>1194</v>
      </c>
      <c r="H11" s="34">
        <v>1200</v>
      </c>
      <c r="I11" s="34">
        <v>1215</v>
      </c>
      <c r="J11" s="34">
        <v>1215</v>
      </c>
    </row>
    <row r="12" spans="1:10" s="16" customFormat="1" ht="15.75">
      <c r="A12" s="15"/>
      <c r="B12" s="33"/>
      <c r="C12" s="34"/>
      <c r="D12" s="34"/>
      <c r="E12" s="34"/>
      <c r="F12" s="90">
        <f>F11/1000</f>
        <v>1.203</v>
      </c>
      <c r="G12" s="90">
        <f>G11/1000</f>
        <v>1.194</v>
      </c>
      <c r="H12" s="90">
        <f>H11/1000</f>
        <v>1.2</v>
      </c>
      <c r="I12" s="90">
        <f>I11/1000</f>
        <v>1.215</v>
      </c>
      <c r="J12" s="90">
        <f>J11/1000</f>
        <v>1.215</v>
      </c>
    </row>
    <row r="13" spans="1:10" s="16" customFormat="1" ht="15.75">
      <c r="A13" s="15"/>
      <c r="B13" s="33"/>
      <c r="C13" s="34"/>
      <c r="D13" s="34"/>
      <c r="E13" s="34"/>
      <c r="F13" s="39">
        <f>F11/F21*100</f>
        <v>5.671050770753783</v>
      </c>
      <c r="G13" s="39">
        <f>G11/G21*100</f>
        <v>5.804005444293214</v>
      </c>
      <c r="H13" s="39">
        <f>H11/H21*100</f>
        <v>6</v>
      </c>
      <c r="I13" s="39">
        <f>I11/I21*100</f>
        <v>6.230769230769231</v>
      </c>
      <c r="J13" s="39">
        <f>J11/J21*100</f>
        <v>6.361256544502618</v>
      </c>
    </row>
    <row r="14" spans="1:10" s="16" customFormat="1" ht="45">
      <c r="A14" s="15">
        <v>2</v>
      </c>
      <c r="B14" s="33" t="s">
        <v>54</v>
      </c>
      <c r="C14" s="70">
        <f>C16+C17</f>
        <v>325</v>
      </c>
      <c r="D14" s="70">
        <f>D16+D17</f>
        <v>325</v>
      </c>
      <c r="E14" s="70">
        <f aca="true" t="shared" si="0" ref="E14:J14">E16+E17</f>
        <v>327</v>
      </c>
      <c r="F14" s="70">
        <f t="shared" si="0"/>
        <v>309.70000000000005</v>
      </c>
      <c r="G14" s="70">
        <f t="shared" si="0"/>
        <v>307</v>
      </c>
      <c r="H14" s="70">
        <f t="shared" si="0"/>
        <v>305</v>
      </c>
      <c r="I14" s="70">
        <f t="shared" si="0"/>
        <v>303</v>
      </c>
      <c r="J14" s="70">
        <f t="shared" si="0"/>
        <v>300</v>
      </c>
    </row>
    <row r="15" spans="1:10" s="16" customFormat="1" ht="15.75">
      <c r="A15" s="15">
        <v>3</v>
      </c>
      <c r="B15" s="33" t="s">
        <v>20</v>
      </c>
      <c r="C15" s="91"/>
      <c r="D15" s="91"/>
      <c r="E15" s="91"/>
      <c r="F15" s="91"/>
      <c r="G15" s="91"/>
      <c r="H15" s="91"/>
      <c r="I15" s="91"/>
      <c r="J15" s="91"/>
    </row>
    <row r="16" spans="1:10" s="16" customFormat="1" ht="27.75" customHeight="1">
      <c r="A16" s="15">
        <v>4</v>
      </c>
      <c r="B16" s="33" t="s">
        <v>42</v>
      </c>
      <c r="C16" s="39">
        <v>204</v>
      </c>
      <c r="D16" s="39">
        <v>204</v>
      </c>
      <c r="E16" s="39">
        <v>205</v>
      </c>
      <c r="F16" s="39">
        <v>194.8</v>
      </c>
      <c r="G16" s="39">
        <v>193</v>
      </c>
      <c r="H16" s="39">
        <v>192</v>
      </c>
      <c r="I16" s="39">
        <v>190</v>
      </c>
      <c r="J16" s="39">
        <v>188</v>
      </c>
    </row>
    <row r="17" spans="1:10" s="16" customFormat="1" ht="45">
      <c r="A17" s="15">
        <v>5</v>
      </c>
      <c r="B17" s="19" t="s">
        <v>49</v>
      </c>
      <c r="C17" s="40">
        <v>121</v>
      </c>
      <c r="D17" s="40">
        <v>121</v>
      </c>
      <c r="E17" s="40">
        <v>122</v>
      </c>
      <c r="F17" s="40">
        <v>114.9</v>
      </c>
      <c r="G17" s="40">
        <v>114</v>
      </c>
      <c r="H17" s="40">
        <v>113</v>
      </c>
      <c r="I17" s="40">
        <v>113</v>
      </c>
      <c r="J17" s="40">
        <v>112</v>
      </c>
    </row>
    <row r="18" spans="1:10" ht="30">
      <c r="A18" s="15">
        <v>6</v>
      </c>
      <c r="B18" s="33" t="s">
        <v>39</v>
      </c>
      <c r="C18" s="88">
        <f>C11/C17</f>
        <v>10.132231404958677</v>
      </c>
      <c r="D18" s="88">
        <f aca="true" t="shared" si="1" ref="D18:J18">D11/D17</f>
        <v>9.942148760330578</v>
      </c>
      <c r="E18" s="88">
        <f t="shared" si="1"/>
        <v>10.024590163934427</v>
      </c>
      <c r="F18" s="88">
        <f t="shared" si="1"/>
        <v>10.469973890339425</v>
      </c>
      <c r="G18" s="88">
        <f t="shared" si="1"/>
        <v>10.473684210526315</v>
      </c>
      <c r="H18" s="88">
        <f t="shared" si="1"/>
        <v>10.619469026548673</v>
      </c>
      <c r="I18" s="88">
        <f>I11/I17</f>
        <v>10.752212389380531</v>
      </c>
      <c r="J18" s="88">
        <f t="shared" si="1"/>
        <v>10.848214285714286</v>
      </c>
    </row>
    <row r="19" spans="1:10" s="16" customFormat="1" ht="30">
      <c r="A19" s="15">
        <v>7</v>
      </c>
      <c r="B19" s="33" t="s">
        <v>50</v>
      </c>
      <c r="C19" s="88">
        <f>C11/C14</f>
        <v>3.772307692307692</v>
      </c>
      <c r="D19" s="88">
        <f>D11/D14</f>
        <v>3.7015384615384614</v>
      </c>
      <c r="E19" s="88">
        <f aca="true" t="shared" si="2" ref="E19:J19">E11/E14</f>
        <v>3.7400611620795106</v>
      </c>
      <c r="F19" s="88">
        <f t="shared" si="2"/>
        <v>3.8844042621892148</v>
      </c>
      <c r="G19" s="88">
        <f t="shared" si="2"/>
        <v>3.8892508143322475</v>
      </c>
      <c r="H19" s="88">
        <f t="shared" si="2"/>
        <v>3.9344262295081966</v>
      </c>
      <c r="I19" s="88">
        <f t="shared" si="2"/>
        <v>4.00990099009901</v>
      </c>
      <c r="J19" s="88">
        <f t="shared" si="2"/>
        <v>4.05</v>
      </c>
    </row>
    <row r="20" spans="1:10" s="16" customFormat="1" ht="30">
      <c r="A20" s="15">
        <v>8</v>
      </c>
      <c r="B20" s="33" t="s">
        <v>64</v>
      </c>
      <c r="C20" s="88">
        <f>C11/C16</f>
        <v>6.009803921568627</v>
      </c>
      <c r="D20" s="88">
        <f aca="true" t="shared" si="3" ref="D20:J20">D11/D16</f>
        <v>5.897058823529412</v>
      </c>
      <c r="E20" s="88">
        <f t="shared" si="3"/>
        <v>5.965853658536585</v>
      </c>
      <c r="F20" s="88">
        <f t="shared" si="3"/>
        <v>6.175564681724846</v>
      </c>
      <c r="G20" s="88">
        <f t="shared" si="3"/>
        <v>6.186528497409326</v>
      </c>
      <c r="H20" s="88">
        <f t="shared" si="3"/>
        <v>6.25</v>
      </c>
      <c r="I20" s="88">
        <f t="shared" si="3"/>
        <v>6.394736842105263</v>
      </c>
      <c r="J20" s="88">
        <f t="shared" si="3"/>
        <v>6.462765957446808</v>
      </c>
    </row>
    <row r="21" spans="1:10" s="16" customFormat="1" ht="30">
      <c r="A21" s="15">
        <v>9</v>
      </c>
      <c r="B21" s="33" t="s">
        <v>48</v>
      </c>
      <c r="C21" s="89">
        <v>22128</v>
      </c>
      <c r="D21" s="89">
        <v>21533</v>
      </c>
      <c r="E21" s="89">
        <v>21000</v>
      </c>
      <c r="F21" s="89">
        <v>21213</v>
      </c>
      <c r="G21" s="89">
        <v>20572</v>
      </c>
      <c r="H21" s="89">
        <v>20000</v>
      </c>
      <c r="I21" s="89">
        <v>19500</v>
      </c>
      <c r="J21" s="89">
        <v>19100</v>
      </c>
    </row>
    <row r="22" spans="1:10" s="16" customFormat="1" ht="15.75">
      <c r="A22" s="15">
        <v>10</v>
      </c>
      <c r="B22" s="33" t="s">
        <v>51</v>
      </c>
      <c r="C22" s="89">
        <v>11</v>
      </c>
      <c r="D22" s="67">
        <f>C22+D23-D24</f>
        <v>9</v>
      </c>
      <c r="E22" s="67">
        <f>D22+E23-E24</f>
        <v>9</v>
      </c>
      <c r="F22" s="67">
        <f>D22+F23-F24</f>
        <v>9</v>
      </c>
      <c r="G22" s="67">
        <f>F22+G23-G24</f>
        <v>9</v>
      </c>
      <c r="H22" s="67">
        <f>G22+H23-H24</f>
        <v>9</v>
      </c>
      <c r="I22" s="67">
        <f>H22+I23-I24</f>
        <v>9</v>
      </c>
      <c r="J22" s="67">
        <f>I22+J23-J24</f>
        <v>9</v>
      </c>
    </row>
    <row r="23" spans="1:10" s="16" customFormat="1" ht="30">
      <c r="A23" s="15">
        <v>11</v>
      </c>
      <c r="B23" s="33" t="s">
        <v>52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s="16" customFormat="1" ht="30">
      <c r="A24" s="15">
        <v>12</v>
      </c>
      <c r="B24" s="33" t="s">
        <v>53</v>
      </c>
      <c r="C24" s="89">
        <v>0</v>
      </c>
      <c r="D24" s="89">
        <v>2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</row>
    <row r="25" spans="1:10" s="16" customFormat="1" ht="41.25" customHeight="1">
      <c r="A25" s="15">
        <v>13</v>
      </c>
      <c r="B25" s="92" t="s">
        <v>29</v>
      </c>
      <c r="C25" s="40">
        <v>14560</v>
      </c>
      <c r="D25" s="40">
        <v>21663.8</v>
      </c>
      <c r="E25" s="40">
        <v>27286</v>
      </c>
      <c r="F25" s="40">
        <v>27299</v>
      </c>
      <c r="G25" s="63">
        <f>E25*G26/100</f>
        <v>27286</v>
      </c>
      <c r="H25" s="63">
        <f>G25*H26/100</f>
        <v>29332.45</v>
      </c>
      <c r="I25" s="63">
        <f>H25*I26/100</f>
        <v>31972.370500000005</v>
      </c>
      <c r="J25" s="63">
        <f>I25*J26/100</f>
        <v>35041.718068</v>
      </c>
    </row>
    <row r="26" spans="1:10" s="16" customFormat="1" ht="15.75">
      <c r="A26" s="15">
        <v>14</v>
      </c>
      <c r="B26" s="19" t="s">
        <v>1</v>
      </c>
      <c r="C26" s="64" t="s">
        <v>31</v>
      </c>
      <c r="D26" s="64">
        <f>D25/C25*100</f>
        <v>148.78983516483515</v>
      </c>
      <c r="E26" s="64">
        <v>111.4</v>
      </c>
      <c r="F26" s="64">
        <f>F25/D25*100</f>
        <v>126.01205697984656</v>
      </c>
      <c r="G26" s="64">
        <v>100</v>
      </c>
      <c r="H26" s="64">
        <v>107.5</v>
      </c>
      <c r="I26" s="64">
        <v>109</v>
      </c>
      <c r="J26" s="64">
        <v>109.6</v>
      </c>
    </row>
    <row r="27" spans="1:10" s="16" customFormat="1" ht="14.25" customHeight="1">
      <c r="A27" s="15">
        <v>15</v>
      </c>
      <c r="B27" s="19" t="s">
        <v>18</v>
      </c>
      <c r="C27" s="68">
        <v>1.302</v>
      </c>
      <c r="D27" s="68">
        <v>1.302</v>
      </c>
      <c r="E27" s="68">
        <v>1.302</v>
      </c>
      <c r="F27" s="68">
        <v>1.302</v>
      </c>
      <c r="G27" s="68">
        <v>1.302</v>
      </c>
      <c r="H27" s="68">
        <v>1.302</v>
      </c>
      <c r="I27" s="68">
        <v>1.302</v>
      </c>
      <c r="J27" s="68">
        <v>1.302</v>
      </c>
    </row>
    <row r="28" spans="1:10" s="16" customFormat="1" ht="16.5" customHeight="1">
      <c r="A28" s="15">
        <v>16</v>
      </c>
      <c r="B28" s="19" t="s">
        <v>19</v>
      </c>
      <c r="C28" s="63">
        <f aca="true" t="shared" si="4" ref="C28:J28">C17*C25*C27*12/1000000</f>
        <v>27.525738240000003</v>
      </c>
      <c r="D28" s="63">
        <f t="shared" si="4"/>
        <v>40.955500555200004</v>
      </c>
      <c r="E28" s="63">
        <f t="shared" si="4"/>
        <v>52.01060860800001</v>
      </c>
      <c r="F28" s="63">
        <f t="shared" si="4"/>
        <v>49.0070992824</v>
      </c>
      <c r="G28" s="63">
        <f t="shared" si="4"/>
        <v>48.600076896000004</v>
      </c>
      <c r="H28" s="63">
        <f t="shared" si="4"/>
        <v>51.78679246440001</v>
      </c>
      <c r="I28" s="63">
        <f t="shared" si="4"/>
        <v>56.447603786196005</v>
      </c>
      <c r="J28" s="63">
        <f t="shared" si="4"/>
        <v>61.319081946576404</v>
      </c>
    </row>
    <row r="29" spans="1:10" s="16" customFormat="1" ht="32.25" customHeight="1">
      <c r="A29" s="15">
        <v>17</v>
      </c>
      <c r="B29" s="33" t="s">
        <v>28</v>
      </c>
      <c r="C29" s="64" t="s">
        <v>31</v>
      </c>
      <c r="D29" s="70">
        <f>D28-C28</f>
        <v>13.429762315200001</v>
      </c>
      <c r="E29" s="70">
        <f>E28-D28</f>
        <v>11.055108052800009</v>
      </c>
      <c r="F29" s="70">
        <f>F28-D28</f>
        <v>8.051598727199995</v>
      </c>
      <c r="G29" s="70">
        <f>G28-D28</f>
        <v>7.6445763408000005</v>
      </c>
      <c r="H29" s="70">
        <f>H28-D28</f>
        <v>10.831291909200004</v>
      </c>
      <c r="I29" s="70">
        <f>I28-D28</f>
        <v>15.492103230996001</v>
      </c>
      <c r="J29" s="70">
        <f>J28-D28</f>
        <v>20.3635813913764</v>
      </c>
    </row>
    <row r="30" spans="1:10" s="16" customFormat="1" ht="60">
      <c r="A30" s="15">
        <v>18</v>
      </c>
      <c r="B30" s="29" t="s">
        <v>71</v>
      </c>
      <c r="C30" s="64" t="s">
        <v>31</v>
      </c>
      <c r="D30" s="70">
        <f aca="true" t="shared" si="5" ref="D30:J30">D31+D32+D33</f>
        <v>0</v>
      </c>
      <c r="E30" s="70">
        <f t="shared" si="5"/>
        <v>0</v>
      </c>
      <c r="F30" s="70">
        <f t="shared" si="5"/>
        <v>0</v>
      </c>
      <c r="G30" s="70">
        <f t="shared" si="5"/>
        <v>0</v>
      </c>
      <c r="H30" s="70">
        <f t="shared" si="5"/>
        <v>0</v>
      </c>
      <c r="I30" s="70">
        <f t="shared" si="5"/>
        <v>0</v>
      </c>
      <c r="J30" s="70">
        <f t="shared" si="5"/>
        <v>0</v>
      </c>
    </row>
    <row r="31" spans="1:10" s="16" customFormat="1" ht="45">
      <c r="A31" s="15">
        <v>19</v>
      </c>
      <c r="B31" s="84" t="s">
        <v>45</v>
      </c>
      <c r="C31" s="64" t="s">
        <v>31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</row>
    <row r="32" spans="1:10" s="16" customFormat="1" ht="15">
      <c r="A32" s="15">
        <v>20</v>
      </c>
      <c r="B32" s="84" t="s">
        <v>15</v>
      </c>
      <c r="C32" s="64" t="s">
        <v>31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</row>
    <row r="33" spans="1:10" s="16" customFormat="1" ht="41.25">
      <c r="A33" s="15">
        <v>21</v>
      </c>
      <c r="B33" s="84" t="s">
        <v>21</v>
      </c>
      <c r="C33" s="64" t="s">
        <v>31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</row>
    <row r="34" spans="1:10" s="16" customFormat="1" ht="41.25">
      <c r="A34" s="15">
        <v>22</v>
      </c>
      <c r="B34" s="29" t="s">
        <v>46</v>
      </c>
      <c r="C34" s="64" t="s">
        <v>31</v>
      </c>
      <c r="D34" s="35">
        <v>0</v>
      </c>
      <c r="E34" s="35">
        <v>0</v>
      </c>
      <c r="F34" s="35">
        <v>2.3032057104000003</v>
      </c>
      <c r="G34" s="35">
        <v>2.302108905600001</v>
      </c>
      <c r="H34" s="35">
        <v>3.2080313916000023</v>
      </c>
      <c r="I34" s="35">
        <v>4.246058691882006</v>
      </c>
      <c r="J34" s="35">
        <v>5.201172129397108</v>
      </c>
    </row>
    <row r="35" spans="1:10" s="16" customFormat="1" ht="41.25">
      <c r="A35" s="15">
        <v>23</v>
      </c>
      <c r="B35" s="29" t="s">
        <v>55</v>
      </c>
      <c r="C35" s="64" t="s">
        <v>31</v>
      </c>
      <c r="D35" s="93" t="e">
        <f aca="true" t="shared" si="6" ref="D35:J35">D34/D30</f>
        <v>#DIV/0!</v>
      </c>
      <c r="E35" s="93" t="e">
        <f t="shared" si="6"/>
        <v>#DIV/0!</v>
      </c>
      <c r="F35" s="93" t="e">
        <f t="shared" si="6"/>
        <v>#DIV/0!</v>
      </c>
      <c r="G35" s="93" t="e">
        <f t="shared" si="6"/>
        <v>#DIV/0!</v>
      </c>
      <c r="H35" s="93" t="e">
        <f t="shared" si="6"/>
        <v>#DIV/0!</v>
      </c>
      <c r="I35" s="93" t="e">
        <f t="shared" si="6"/>
        <v>#DIV/0!</v>
      </c>
      <c r="J35" s="93" t="e">
        <f t="shared" si="6"/>
        <v>#DIV/0!</v>
      </c>
    </row>
    <row r="36" ht="14.25">
      <c r="B36" s="20"/>
    </row>
  </sheetData>
  <sheetProtection/>
  <mergeCells count="7">
    <mergeCell ref="A7:J7"/>
    <mergeCell ref="A8:J8"/>
    <mergeCell ref="G1:J1"/>
    <mergeCell ref="G2:J2"/>
    <mergeCell ref="G3:J3"/>
    <mergeCell ref="G4:J4"/>
    <mergeCell ref="G5:J5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85" zoomScaleSheetLayoutView="85" zoomScalePageLayoutView="0" workbookViewId="0" topLeftCell="A1">
      <selection activeCell="H12" sqref="H12"/>
    </sheetView>
  </sheetViews>
  <sheetFormatPr defaultColWidth="9.140625" defaultRowHeight="15"/>
  <cols>
    <col min="1" max="1" width="5.8515625" style="0" customWidth="1"/>
    <col min="2" max="2" width="56.140625" style="0" customWidth="1"/>
    <col min="3" max="4" width="13.00390625" style="0" customWidth="1"/>
    <col min="5" max="5" width="13.00390625" style="16" customWidth="1"/>
    <col min="6" max="10" width="13.00390625" style="0" customWidth="1"/>
    <col min="11" max="11" width="11.00390625" style="0" bestFit="1" customWidth="1"/>
    <col min="12" max="12" width="11.7109375" style="0" bestFit="1" customWidth="1"/>
  </cols>
  <sheetData>
    <row r="1" spans="1:11" ht="15">
      <c r="A1" s="37"/>
      <c r="B1" s="37"/>
      <c r="C1" s="37"/>
      <c r="D1" s="37"/>
      <c r="E1" s="37"/>
      <c r="F1" s="37"/>
      <c r="G1" s="81" t="s">
        <v>78</v>
      </c>
      <c r="H1" s="81"/>
      <c r="I1" s="81"/>
      <c r="J1" s="81"/>
      <c r="K1" s="12"/>
    </row>
    <row r="2" spans="1:11" ht="15">
      <c r="A2" s="37"/>
      <c r="B2" s="37"/>
      <c r="C2" s="37"/>
      <c r="D2" s="37"/>
      <c r="E2" s="37"/>
      <c r="F2" s="37"/>
      <c r="G2" s="81" t="s">
        <v>79</v>
      </c>
      <c r="H2" s="81"/>
      <c r="I2" s="81"/>
      <c r="J2" s="81"/>
      <c r="K2" s="12"/>
    </row>
    <row r="3" spans="1:11" ht="15">
      <c r="A3" s="37"/>
      <c r="B3" s="37"/>
      <c r="C3" s="37"/>
      <c r="D3" s="37"/>
      <c r="E3" s="37"/>
      <c r="F3" s="37"/>
      <c r="G3" s="81" t="s">
        <v>77</v>
      </c>
      <c r="H3" s="81"/>
      <c r="I3" s="81"/>
      <c r="J3" s="81"/>
      <c r="K3" s="12"/>
    </row>
    <row r="4" spans="1:11" ht="15">
      <c r="A4" s="37"/>
      <c r="B4" s="37"/>
      <c r="C4" s="37"/>
      <c r="D4" s="37"/>
      <c r="E4" s="37"/>
      <c r="F4" s="37"/>
      <c r="G4" s="81" t="s">
        <v>85</v>
      </c>
      <c r="H4" s="81"/>
      <c r="I4" s="81"/>
      <c r="J4" s="81"/>
      <c r="K4" s="12"/>
    </row>
    <row r="5" spans="1:11" ht="15">
      <c r="A5" s="37"/>
      <c r="B5" s="37"/>
      <c r="C5" s="37"/>
      <c r="D5" s="37"/>
      <c r="E5" s="37"/>
      <c r="F5" s="37"/>
      <c r="G5" s="81" t="s">
        <v>81</v>
      </c>
      <c r="H5" s="81"/>
      <c r="I5" s="81"/>
      <c r="J5" s="81"/>
      <c r="K5" s="12"/>
    </row>
    <row r="6" spans="1:11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</row>
    <row r="7" spans="1:11" ht="16.5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12"/>
    </row>
    <row r="8" spans="1:10" ht="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31.5">
      <c r="A9" s="14" t="s">
        <v>10</v>
      </c>
      <c r="B9" s="13" t="s">
        <v>9</v>
      </c>
      <c r="C9" s="13" t="s">
        <v>25</v>
      </c>
      <c r="D9" s="13" t="s">
        <v>26</v>
      </c>
      <c r="E9" s="32" t="s">
        <v>43</v>
      </c>
      <c r="F9" s="13" t="s">
        <v>44</v>
      </c>
      <c r="G9" s="13" t="s">
        <v>5</v>
      </c>
      <c r="H9" s="13" t="s">
        <v>4</v>
      </c>
      <c r="I9" s="13" t="s">
        <v>3</v>
      </c>
      <c r="J9" s="13" t="s">
        <v>2</v>
      </c>
    </row>
    <row r="10" spans="1:10" s="16" customFormat="1" ht="15.75">
      <c r="A10" s="18">
        <v>1</v>
      </c>
      <c r="B10" s="9">
        <v>2</v>
      </c>
      <c r="C10" s="18">
        <v>3</v>
      </c>
      <c r="D10" s="9">
        <v>4</v>
      </c>
      <c r="E10" s="18">
        <v>5</v>
      </c>
      <c r="F10" s="9">
        <v>6</v>
      </c>
      <c r="G10" s="18">
        <v>7</v>
      </c>
      <c r="H10" s="9">
        <v>8</v>
      </c>
      <c r="I10" s="18">
        <v>9</v>
      </c>
      <c r="J10" s="9">
        <v>10</v>
      </c>
    </row>
    <row r="11" spans="1:10" s="16" customFormat="1" ht="15.75">
      <c r="A11" s="15">
        <v>1</v>
      </c>
      <c r="B11" s="17" t="s">
        <v>27</v>
      </c>
      <c r="C11" s="52">
        <v>2136</v>
      </c>
      <c r="D11" s="52">
        <v>2063</v>
      </c>
      <c r="E11" s="52">
        <v>2013</v>
      </c>
      <c r="F11" s="52">
        <v>2044</v>
      </c>
      <c r="G11" s="52">
        <v>1954</v>
      </c>
      <c r="H11" s="52">
        <v>1895</v>
      </c>
      <c r="I11" s="52">
        <v>1895</v>
      </c>
      <c r="J11" s="52">
        <v>1895</v>
      </c>
    </row>
    <row r="12" spans="1:10" s="16" customFormat="1" ht="15.75">
      <c r="A12" s="15"/>
      <c r="B12" s="17"/>
      <c r="C12" s="52"/>
      <c r="D12" s="52"/>
      <c r="E12" s="52"/>
      <c r="F12" s="85">
        <f>F11/1000</f>
        <v>2.044</v>
      </c>
      <c r="G12" s="85">
        <f>G11/1000</f>
        <v>1.954</v>
      </c>
      <c r="H12" s="85">
        <f>H11/1000</f>
        <v>1.895</v>
      </c>
      <c r="I12" s="85">
        <f>I11/1000</f>
        <v>1.895</v>
      </c>
      <c r="J12" s="85">
        <f>J11/1000</f>
        <v>1.895</v>
      </c>
    </row>
    <row r="13" spans="1:10" s="16" customFormat="1" ht="15.75">
      <c r="A13" s="15"/>
      <c r="B13" s="17"/>
      <c r="C13" s="52"/>
      <c r="D13" s="52"/>
      <c r="E13" s="52"/>
      <c r="F13" s="86">
        <f>F11/F21*100</f>
        <v>9.63560081082355</v>
      </c>
      <c r="G13" s="86">
        <f>G11/G21*100</f>
        <v>9.498347268131441</v>
      </c>
      <c r="H13" s="86">
        <f>H11/H21*100</f>
        <v>9.475</v>
      </c>
      <c r="I13" s="86">
        <f>I11/I21*100</f>
        <v>9.717948717948719</v>
      </c>
      <c r="J13" s="86">
        <f>J11/J21*100</f>
        <v>9.921465968586388</v>
      </c>
    </row>
    <row r="14" spans="1:10" s="16" customFormat="1" ht="45">
      <c r="A14" s="15">
        <v>2</v>
      </c>
      <c r="B14" s="33" t="s">
        <v>56</v>
      </c>
      <c r="C14" s="65">
        <f aca="true" t="shared" si="0" ref="C14:J14">C16+C17</f>
        <v>449</v>
      </c>
      <c r="D14" s="65">
        <f t="shared" si="0"/>
        <v>411</v>
      </c>
      <c r="E14" s="65">
        <f t="shared" si="0"/>
        <v>405</v>
      </c>
      <c r="F14" s="65">
        <f t="shared" si="0"/>
        <v>375.6</v>
      </c>
      <c r="G14" s="65">
        <f t="shared" si="0"/>
        <v>360</v>
      </c>
      <c r="H14" s="65">
        <f t="shared" si="0"/>
        <v>348</v>
      </c>
      <c r="I14" s="65">
        <f t="shared" si="0"/>
        <v>343</v>
      </c>
      <c r="J14" s="65">
        <f t="shared" si="0"/>
        <v>339</v>
      </c>
    </row>
    <row r="15" spans="1:10" s="16" customFormat="1" ht="15.75">
      <c r="A15" s="15">
        <v>3</v>
      </c>
      <c r="B15" s="17" t="s">
        <v>20</v>
      </c>
      <c r="C15" s="65"/>
      <c r="D15" s="65"/>
      <c r="E15" s="65"/>
      <c r="F15" s="65"/>
      <c r="G15" s="65"/>
      <c r="H15" s="65"/>
      <c r="I15" s="65"/>
      <c r="J15" s="65"/>
    </row>
    <row r="16" spans="1:10" s="16" customFormat="1" ht="45">
      <c r="A16" s="15">
        <v>4</v>
      </c>
      <c r="B16" s="33" t="s">
        <v>42</v>
      </c>
      <c r="C16" s="39">
        <v>205</v>
      </c>
      <c r="D16" s="39">
        <v>203</v>
      </c>
      <c r="E16" s="39">
        <v>206</v>
      </c>
      <c r="F16" s="39">
        <v>182.4</v>
      </c>
      <c r="G16" s="39">
        <v>174</v>
      </c>
      <c r="H16" s="39">
        <v>168</v>
      </c>
      <c r="I16" s="39">
        <v>166</v>
      </c>
      <c r="J16" s="39">
        <v>164</v>
      </c>
    </row>
    <row r="17" spans="1:10" ht="45">
      <c r="A17" s="15">
        <v>5</v>
      </c>
      <c r="B17" s="19" t="s">
        <v>57</v>
      </c>
      <c r="C17" s="40">
        <v>244</v>
      </c>
      <c r="D17" s="40">
        <v>208</v>
      </c>
      <c r="E17" s="40">
        <v>199</v>
      </c>
      <c r="F17" s="40">
        <v>193.2</v>
      </c>
      <c r="G17" s="40">
        <v>186</v>
      </c>
      <c r="H17" s="40">
        <v>180</v>
      </c>
      <c r="I17" s="40">
        <v>177</v>
      </c>
      <c r="J17" s="40">
        <v>175</v>
      </c>
    </row>
    <row r="18" spans="1:10" s="27" customFormat="1" ht="30">
      <c r="A18" s="15">
        <v>6</v>
      </c>
      <c r="B18" s="33" t="s">
        <v>39</v>
      </c>
      <c r="C18" s="87">
        <f>C11/C17</f>
        <v>8.754098360655737</v>
      </c>
      <c r="D18" s="87">
        <f aca="true" t="shared" si="1" ref="D18:J18">D11/D17</f>
        <v>9.91826923076923</v>
      </c>
      <c r="E18" s="87">
        <f t="shared" si="1"/>
        <v>10.115577889447236</v>
      </c>
      <c r="F18" s="87">
        <f t="shared" si="1"/>
        <v>10.579710144927537</v>
      </c>
      <c r="G18" s="87">
        <f t="shared" si="1"/>
        <v>10.505376344086022</v>
      </c>
      <c r="H18" s="87">
        <f t="shared" si="1"/>
        <v>10.527777777777779</v>
      </c>
      <c r="I18" s="87">
        <f t="shared" si="1"/>
        <v>10.706214689265536</v>
      </c>
      <c r="J18" s="87">
        <f t="shared" si="1"/>
        <v>10.82857142857143</v>
      </c>
    </row>
    <row r="19" spans="1:10" s="27" customFormat="1" ht="30">
      <c r="A19" s="15">
        <v>7</v>
      </c>
      <c r="B19" s="33" t="s">
        <v>50</v>
      </c>
      <c r="C19" s="87">
        <f>C11/C14</f>
        <v>4.757238307349666</v>
      </c>
      <c r="D19" s="87">
        <f aca="true" t="shared" si="2" ref="D19:J19">D11/D14</f>
        <v>5.019464720194647</v>
      </c>
      <c r="E19" s="87">
        <f t="shared" si="2"/>
        <v>4.970370370370371</v>
      </c>
      <c r="F19" s="87">
        <f t="shared" si="2"/>
        <v>5.4419595314164</v>
      </c>
      <c r="G19" s="87">
        <f t="shared" si="2"/>
        <v>5.427777777777778</v>
      </c>
      <c r="H19" s="87">
        <f t="shared" si="2"/>
        <v>5.445402298850575</v>
      </c>
      <c r="I19" s="87">
        <f t="shared" si="2"/>
        <v>5.524781341107872</v>
      </c>
      <c r="J19" s="87">
        <f t="shared" si="2"/>
        <v>5.589970501474927</v>
      </c>
    </row>
    <row r="20" spans="1:10" s="16" customFormat="1" ht="45">
      <c r="A20" s="15">
        <v>8</v>
      </c>
      <c r="B20" s="33" t="s">
        <v>64</v>
      </c>
      <c r="C20" s="88">
        <f>C11/C16</f>
        <v>10.419512195121952</v>
      </c>
      <c r="D20" s="88">
        <f aca="true" t="shared" si="3" ref="D20:J20">D11/D16</f>
        <v>10.16256157635468</v>
      </c>
      <c r="E20" s="88">
        <f t="shared" si="3"/>
        <v>9.771844660194175</v>
      </c>
      <c r="F20" s="88">
        <f t="shared" si="3"/>
        <v>11.206140350877194</v>
      </c>
      <c r="G20" s="88">
        <f t="shared" si="3"/>
        <v>11.229885057471265</v>
      </c>
      <c r="H20" s="88">
        <f t="shared" si="3"/>
        <v>11.279761904761905</v>
      </c>
      <c r="I20" s="88">
        <f t="shared" si="3"/>
        <v>11.41566265060241</v>
      </c>
      <c r="J20" s="88">
        <f t="shared" si="3"/>
        <v>11.554878048780488</v>
      </c>
    </row>
    <row r="21" spans="1:10" ht="30">
      <c r="A21" s="15">
        <v>9</v>
      </c>
      <c r="B21" s="33" t="s">
        <v>48</v>
      </c>
      <c r="C21" s="67">
        <f>'ПР ДОУ'!C21</f>
        <v>22128</v>
      </c>
      <c r="D21" s="67">
        <f>'ПР ДОУ'!D21</f>
        <v>21533</v>
      </c>
      <c r="E21" s="67">
        <f>'ПР ДОУ'!E21</f>
        <v>21000</v>
      </c>
      <c r="F21" s="67">
        <f>'ПР ДОУ'!F21</f>
        <v>21213</v>
      </c>
      <c r="G21" s="67">
        <f>'ПР ДОУ'!G21</f>
        <v>20572</v>
      </c>
      <c r="H21" s="67">
        <f>'ПР ДОУ'!H21</f>
        <v>20000</v>
      </c>
      <c r="I21" s="67">
        <f>'ПР ДОУ'!I21</f>
        <v>19500</v>
      </c>
      <c r="J21" s="67">
        <f>'ПР ДОУ'!J21</f>
        <v>19100</v>
      </c>
    </row>
    <row r="22" spans="1:10" ht="15.75">
      <c r="A22" s="15">
        <v>10</v>
      </c>
      <c r="B22" s="33" t="s">
        <v>51</v>
      </c>
      <c r="C22" s="89">
        <v>15</v>
      </c>
      <c r="D22" s="67">
        <f>C22+D23-D24</f>
        <v>15</v>
      </c>
      <c r="E22" s="67">
        <f>D22+E23-E24</f>
        <v>10</v>
      </c>
      <c r="F22" s="67">
        <f>D22+F23-F24</f>
        <v>10</v>
      </c>
      <c r="G22" s="67">
        <f>F22+G23-G24</f>
        <v>10</v>
      </c>
      <c r="H22" s="67">
        <f>G22+H23-H24</f>
        <v>10</v>
      </c>
      <c r="I22" s="67">
        <f>H22+I23-I24</f>
        <v>10</v>
      </c>
      <c r="J22" s="67">
        <f>I22+J23-J24</f>
        <v>10</v>
      </c>
    </row>
    <row r="23" spans="1:10" ht="30">
      <c r="A23" s="15">
        <v>11</v>
      </c>
      <c r="B23" s="33" t="s">
        <v>52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s="16" customFormat="1" ht="30">
      <c r="A24" s="15">
        <v>12</v>
      </c>
      <c r="B24" s="33" t="s">
        <v>53</v>
      </c>
      <c r="C24" s="89">
        <v>0</v>
      </c>
      <c r="D24" s="89">
        <v>0</v>
      </c>
      <c r="E24" s="89">
        <v>5</v>
      </c>
      <c r="F24" s="89">
        <v>5</v>
      </c>
      <c r="G24" s="89">
        <v>0</v>
      </c>
      <c r="H24" s="89">
        <v>0</v>
      </c>
      <c r="I24" s="89">
        <v>0</v>
      </c>
      <c r="J24" s="89">
        <v>0</v>
      </c>
    </row>
    <row r="25" spans="1:10" s="28" customFormat="1" ht="48.75" customHeight="1">
      <c r="A25" s="15">
        <v>13</v>
      </c>
      <c r="B25" s="11" t="s">
        <v>22</v>
      </c>
      <c r="C25" s="40">
        <v>21893</v>
      </c>
      <c r="D25" s="40">
        <v>35791.9</v>
      </c>
      <c r="E25" s="40">
        <v>36827</v>
      </c>
      <c r="F25" s="40">
        <v>36849</v>
      </c>
      <c r="G25" s="63">
        <f>E25*G26/100</f>
        <v>36827</v>
      </c>
      <c r="H25" s="63">
        <f>G25*H26/100</f>
        <v>39257.581999999995</v>
      </c>
      <c r="I25" s="63">
        <f>H25*I26/100</f>
        <v>42790.76437999999</v>
      </c>
      <c r="J25" s="63">
        <f>I25*J26/100</f>
        <v>46898.67776047999</v>
      </c>
    </row>
    <row r="26" spans="1:10" s="27" customFormat="1" ht="17.25" customHeight="1">
      <c r="A26" s="15">
        <v>14</v>
      </c>
      <c r="B26" s="10" t="s">
        <v>1</v>
      </c>
      <c r="C26" s="64" t="s">
        <v>31</v>
      </c>
      <c r="D26" s="64">
        <f>D25/C25*100</f>
        <v>163.48558900105056</v>
      </c>
      <c r="E26" s="64">
        <f>E25/D25*100</f>
        <v>102.89199511621344</v>
      </c>
      <c r="F26" s="64">
        <f>F25/D25*100</f>
        <v>102.95346153738694</v>
      </c>
      <c r="G26" s="64">
        <v>100</v>
      </c>
      <c r="H26" s="64">
        <v>106.6</v>
      </c>
      <c r="I26" s="64">
        <v>109</v>
      </c>
      <c r="J26" s="64">
        <v>109.6</v>
      </c>
    </row>
    <row r="27" spans="1:10" s="16" customFormat="1" ht="15.75">
      <c r="A27" s="15">
        <v>15</v>
      </c>
      <c r="B27" s="10" t="s">
        <v>18</v>
      </c>
      <c r="C27" s="68">
        <v>1.302</v>
      </c>
      <c r="D27" s="68">
        <v>1.302</v>
      </c>
      <c r="E27" s="68">
        <v>1.302</v>
      </c>
      <c r="F27" s="68">
        <v>1.302</v>
      </c>
      <c r="G27" s="68">
        <v>1.302</v>
      </c>
      <c r="H27" s="68">
        <v>1.302</v>
      </c>
      <c r="I27" s="68">
        <v>1.302</v>
      </c>
      <c r="J27" s="68">
        <v>1.302</v>
      </c>
    </row>
    <row r="28" spans="1:10" s="16" customFormat="1" ht="30">
      <c r="A28" s="15">
        <v>16</v>
      </c>
      <c r="B28" s="10" t="s">
        <v>19</v>
      </c>
      <c r="C28" s="63">
        <f aca="true" t="shared" si="4" ref="C28:J28">C17*C25*C27*12/1000000</f>
        <v>83.46172060800001</v>
      </c>
      <c r="D28" s="63">
        <f t="shared" si="4"/>
        <v>116.31623028480001</v>
      </c>
      <c r="E28" s="63">
        <f t="shared" si="4"/>
        <v>114.501624552</v>
      </c>
      <c r="F28" s="63">
        <f t="shared" si="4"/>
        <v>111.2307995232</v>
      </c>
      <c r="G28" s="63">
        <f t="shared" si="4"/>
        <v>107.02161892800001</v>
      </c>
      <c r="H28" s="63">
        <f t="shared" si="4"/>
        <v>110.40488301023998</v>
      </c>
      <c r="I28" s="63">
        <f t="shared" si="4"/>
        <v>118.33563377314223</v>
      </c>
      <c r="J28" s="63">
        <f t="shared" si="4"/>
        <v>128.2303647327044</v>
      </c>
    </row>
    <row r="29" spans="1:10" s="16" customFormat="1" ht="30">
      <c r="A29" s="15">
        <v>17</v>
      </c>
      <c r="B29" s="17" t="s">
        <v>28</v>
      </c>
      <c r="C29" s="64" t="s">
        <v>31</v>
      </c>
      <c r="D29" s="70">
        <f>D28-C28</f>
        <v>32.854509676800006</v>
      </c>
      <c r="E29" s="70">
        <f>E28-D28</f>
        <v>-1.8146057328000182</v>
      </c>
      <c r="F29" s="70">
        <f>F28-D28</f>
        <v>-5.0854307616000085</v>
      </c>
      <c r="G29" s="70">
        <f>G28-D28</f>
        <v>-9.294611356800004</v>
      </c>
      <c r="H29" s="70">
        <f>H28-D28</f>
        <v>-5.911347274560029</v>
      </c>
      <c r="I29" s="70">
        <f>I28-D28</f>
        <v>2.0194034883422205</v>
      </c>
      <c r="J29" s="70">
        <f>J28-D28</f>
        <v>11.914134447904388</v>
      </c>
    </row>
    <row r="30" spans="1:10" s="27" customFormat="1" ht="60">
      <c r="A30" s="15">
        <v>18</v>
      </c>
      <c r="B30" s="29" t="s">
        <v>71</v>
      </c>
      <c r="C30" s="64" t="s">
        <v>31</v>
      </c>
      <c r="D30" s="70">
        <f aca="true" t="shared" si="5" ref="D30:J30">D31+D32+D33</f>
        <v>32.9</v>
      </c>
      <c r="E30" s="70">
        <f t="shared" si="5"/>
        <v>-1.8</v>
      </c>
      <c r="F30" s="70">
        <f t="shared" si="5"/>
        <v>-5.1</v>
      </c>
      <c r="G30" s="70">
        <f t="shared" si="5"/>
        <v>-5.3</v>
      </c>
      <c r="H30" s="70">
        <f t="shared" si="5"/>
        <v>2.1</v>
      </c>
      <c r="I30" s="70">
        <f t="shared" si="5"/>
        <v>12.7</v>
      </c>
      <c r="J30" s="70">
        <f t="shared" si="5"/>
        <v>25.1</v>
      </c>
    </row>
    <row r="31" spans="1:10" s="16" customFormat="1" ht="45">
      <c r="A31" s="15">
        <v>19</v>
      </c>
      <c r="B31" s="84" t="s">
        <v>45</v>
      </c>
      <c r="C31" s="64" t="s">
        <v>31</v>
      </c>
      <c r="D31" s="35">
        <v>32.9</v>
      </c>
      <c r="E31" s="35">
        <v>-1.8</v>
      </c>
      <c r="F31" s="36">
        <v>-5.1</v>
      </c>
      <c r="G31" s="36">
        <v>-5.3</v>
      </c>
      <c r="H31" s="35">
        <v>2.1</v>
      </c>
      <c r="I31" s="35">
        <v>12.7</v>
      </c>
      <c r="J31" s="35">
        <v>25.1</v>
      </c>
    </row>
    <row r="32" spans="1:10" s="16" customFormat="1" ht="30">
      <c r="A32" s="15">
        <v>20</v>
      </c>
      <c r="B32" s="84" t="s">
        <v>15</v>
      </c>
      <c r="C32" s="64" t="s">
        <v>31</v>
      </c>
      <c r="D32" s="35">
        <v>0</v>
      </c>
      <c r="E32" s="35">
        <v>0</v>
      </c>
      <c r="F32" s="36">
        <v>0</v>
      </c>
      <c r="G32" s="36">
        <v>0</v>
      </c>
      <c r="H32" s="35">
        <v>0</v>
      </c>
      <c r="I32" s="35">
        <v>0</v>
      </c>
      <c r="J32" s="35">
        <v>0</v>
      </c>
    </row>
    <row r="33" spans="1:10" s="27" customFormat="1" ht="60">
      <c r="A33" s="15">
        <v>21</v>
      </c>
      <c r="B33" s="84" t="s">
        <v>21</v>
      </c>
      <c r="C33" s="64" t="s">
        <v>31</v>
      </c>
      <c r="D33" s="35">
        <v>0</v>
      </c>
      <c r="E33" s="35">
        <v>0</v>
      </c>
      <c r="F33" s="36">
        <v>0</v>
      </c>
      <c r="G33" s="36">
        <v>0</v>
      </c>
      <c r="H33" s="35">
        <v>0</v>
      </c>
      <c r="I33" s="35">
        <v>0</v>
      </c>
      <c r="J33" s="35">
        <v>0</v>
      </c>
    </row>
    <row r="34" spans="1:10" s="27" customFormat="1" ht="47.25" customHeight="1">
      <c r="A34" s="15">
        <v>22</v>
      </c>
      <c r="B34" s="29" t="s">
        <v>46</v>
      </c>
      <c r="C34" s="64" t="s">
        <v>31</v>
      </c>
      <c r="D34" s="35">
        <v>0</v>
      </c>
      <c r="E34" s="35">
        <v>0</v>
      </c>
      <c r="F34" s="36">
        <v>7.636838673163652</v>
      </c>
      <c r="G34" s="36">
        <v>6.544278424727267</v>
      </c>
      <c r="H34" s="35">
        <v>7.000983041614546</v>
      </c>
      <c r="I34" s="35">
        <v>9.636760223379213</v>
      </c>
      <c r="J34" s="35">
        <v>12.027379087483098</v>
      </c>
    </row>
    <row r="35" spans="1:10" s="27" customFormat="1" ht="41.25">
      <c r="A35" s="15">
        <v>23</v>
      </c>
      <c r="B35" s="29" t="s">
        <v>55</v>
      </c>
      <c r="C35" s="64" t="s">
        <v>31</v>
      </c>
      <c r="D35" s="71">
        <f>D34/D30*100%</f>
        <v>0</v>
      </c>
      <c r="E35" s="71">
        <f aca="true" t="shared" si="6" ref="E35:J35">E34/E30*100%</f>
        <v>0</v>
      </c>
      <c r="F35" s="71">
        <f t="shared" si="6"/>
        <v>-1.4974193476791475</v>
      </c>
      <c r="G35" s="71">
        <f t="shared" si="6"/>
        <v>-1.2347695140994843</v>
      </c>
      <c r="H35" s="71">
        <f t="shared" si="6"/>
        <v>3.333801448387879</v>
      </c>
      <c r="I35" s="71">
        <f t="shared" si="6"/>
        <v>0.7588000175889145</v>
      </c>
      <c r="J35" s="71">
        <f t="shared" si="6"/>
        <v>0.4791784497005218</v>
      </c>
    </row>
  </sheetData>
  <sheetProtection/>
  <mergeCells count="7">
    <mergeCell ref="A7:J7"/>
    <mergeCell ref="A8:J8"/>
    <mergeCell ref="G1:J1"/>
    <mergeCell ref="G2:J2"/>
    <mergeCell ref="G3:J3"/>
    <mergeCell ref="G4:J4"/>
    <mergeCell ref="G5:J5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5.8515625" style="0" customWidth="1"/>
    <col min="2" max="2" width="59.7109375" style="0" customWidth="1"/>
    <col min="3" max="4" width="13.00390625" style="0" customWidth="1"/>
    <col min="5" max="5" width="13.00390625" style="16" customWidth="1"/>
    <col min="6" max="6" width="13.00390625" style="26" customWidth="1"/>
    <col min="7" max="10" width="13.00390625" style="0" customWidth="1"/>
  </cols>
  <sheetData>
    <row r="1" spans="1:12" ht="15">
      <c r="A1" s="37"/>
      <c r="B1" s="37"/>
      <c r="C1" s="37"/>
      <c r="D1" s="37"/>
      <c r="E1" s="38"/>
      <c r="F1" s="37"/>
      <c r="G1" s="81" t="s">
        <v>78</v>
      </c>
      <c r="H1" s="81"/>
      <c r="I1" s="81"/>
      <c r="J1" s="81"/>
      <c r="K1" s="12"/>
      <c r="L1" s="12"/>
    </row>
    <row r="2" spans="1:12" ht="15">
      <c r="A2" s="37"/>
      <c r="B2" s="37"/>
      <c r="C2" s="37"/>
      <c r="D2" s="37"/>
      <c r="E2" s="38"/>
      <c r="F2" s="37"/>
      <c r="G2" s="81" t="s">
        <v>79</v>
      </c>
      <c r="H2" s="81"/>
      <c r="I2" s="81"/>
      <c r="J2" s="81"/>
      <c r="K2" s="12"/>
      <c r="L2" s="12"/>
    </row>
    <row r="3" spans="1:12" ht="15">
      <c r="A3" s="37"/>
      <c r="B3" s="37"/>
      <c r="C3" s="37"/>
      <c r="D3" s="37"/>
      <c r="E3" s="38"/>
      <c r="F3" s="37"/>
      <c r="G3" s="81" t="s">
        <v>77</v>
      </c>
      <c r="H3" s="81"/>
      <c r="I3" s="81"/>
      <c r="J3" s="81"/>
      <c r="K3" s="12"/>
      <c r="L3" s="12"/>
    </row>
    <row r="4" spans="1:12" ht="15">
      <c r="A4" s="37"/>
      <c r="B4" s="37"/>
      <c r="C4" s="37"/>
      <c r="D4" s="37"/>
      <c r="E4" s="38"/>
      <c r="F4" s="37"/>
      <c r="G4" s="81" t="s">
        <v>85</v>
      </c>
      <c r="H4" s="81"/>
      <c r="I4" s="81"/>
      <c r="J4" s="81"/>
      <c r="K4" s="12"/>
      <c r="L4" s="12"/>
    </row>
    <row r="5" spans="1:12" ht="15">
      <c r="A5" s="37"/>
      <c r="B5" s="37"/>
      <c r="C5" s="37"/>
      <c r="D5" s="37"/>
      <c r="E5" s="38"/>
      <c r="F5" s="37"/>
      <c r="G5" s="81" t="s">
        <v>82</v>
      </c>
      <c r="H5" s="81"/>
      <c r="I5" s="81"/>
      <c r="J5" s="81"/>
      <c r="K5" s="12"/>
      <c r="L5" s="12"/>
    </row>
    <row r="6" spans="1:12" ht="15">
      <c r="A6" s="37"/>
      <c r="B6" s="37"/>
      <c r="C6" s="37"/>
      <c r="D6" s="37"/>
      <c r="E6" s="38"/>
      <c r="F6" s="37"/>
      <c r="G6" s="37"/>
      <c r="H6" s="37"/>
      <c r="I6" s="37"/>
      <c r="J6" s="37"/>
      <c r="K6" s="12"/>
      <c r="L6" s="12"/>
    </row>
    <row r="7" spans="1:12" ht="15.75" customHeight="1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12"/>
      <c r="L7" s="12"/>
    </row>
    <row r="8" spans="1:10" ht="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31.5">
      <c r="A9" s="14" t="s">
        <v>10</v>
      </c>
      <c r="B9" s="13" t="s">
        <v>9</v>
      </c>
      <c r="C9" s="13" t="s">
        <v>25</v>
      </c>
      <c r="D9" s="13" t="s">
        <v>26</v>
      </c>
      <c r="E9" s="32" t="s">
        <v>43</v>
      </c>
      <c r="F9" s="32" t="s">
        <v>6</v>
      </c>
      <c r="G9" s="13" t="s">
        <v>5</v>
      </c>
      <c r="H9" s="13" t="s">
        <v>4</v>
      </c>
      <c r="I9" s="13" t="s">
        <v>3</v>
      </c>
      <c r="J9" s="13" t="s">
        <v>2</v>
      </c>
    </row>
    <row r="10" spans="1:10" s="16" customFormat="1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s="16" customFormat="1" ht="30">
      <c r="A11" s="8">
        <v>1</v>
      </c>
      <c r="B11" s="19" t="s">
        <v>58</v>
      </c>
      <c r="C11" s="40">
        <v>2836</v>
      </c>
      <c r="D11" s="40">
        <v>2836</v>
      </c>
      <c r="E11" s="40">
        <v>2836</v>
      </c>
      <c r="F11" s="40">
        <v>2836</v>
      </c>
      <c r="G11" s="40">
        <v>2900</v>
      </c>
      <c r="H11" s="40">
        <v>2900</v>
      </c>
      <c r="I11" s="40">
        <v>2950</v>
      </c>
      <c r="J11" s="40">
        <v>2950</v>
      </c>
    </row>
    <row r="12" spans="1:10" s="16" customFormat="1" ht="15.75">
      <c r="A12" s="8"/>
      <c r="B12" s="19"/>
      <c r="C12" s="40"/>
      <c r="D12" s="76">
        <f>D11/1000</f>
        <v>2.836</v>
      </c>
      <c r="E12" s="40"/>
      <c r="F12" s="76">
        <f>F11/1000</f>
        <v>2.836</v>
      </c>
      <c r="G12" s="76">
        <f>G11/1000</f>
        <v>2.9</v>
      </c>
      <c r="H12" s="76">
        <f>H11/1000</f>
        <v>2.9</v>
      </c>
      <c r="I12" s="76">
        <f>I11/1000</f>
        <v>2.95</v>
      </c>
      <c r="J12" s="76">
        <f>J11/1000</f>
        <v>2.95</v>
      </c>
    </row>
    <row r="13" spans="1:10" s="16" customFormat="1" ht="30">
      <c r="A13" s="8">
        <v>2</v>
      </c>
      <c r="B13" s="19" t="s">
        <v>37</v>
      </c>
      <c r="C13" s="53">
        <f>C14/C11*100</f>
        <v>90.9379407616361</v>
      </c>
      <c r="D13" s="53">
        <f aca="true" t="shared" si="0" ref="D13:J13">D14/D11*100</f>
        <v>96.15655853314527</v>
      </c>
      <c r="E13" s="53">
        <f t="shared" si="0"/>
        <v>97.63751763046544</v>
      </c>
      <c r="F13" s="53">
        <f t="shared" si="0"/>
        <v>98.34273624823695</v>
      </c>
      <c r="G13" s="53">
        <f t="shared" si="0"/>
        <v>97.93103448275862</v>
      </c>
      <c r="H13" s="53">
        <f t="shared" si="0"/>
        <v>97.93103448275862</v>
      </c>
      <c r="I13" s="53">
        <f t="shared" si="0"/>
        <v>96.27118644067797</v>
      </c>
      <c r="J13" s="53">
        <f t="shared" si="0"/>
        <v>96.27118644067797</v>
      </c>
    </row>
    <row r="14" spans="1:10" s="16" customFormat="1" ht="15.75">
      <c r="A14" s="8">
        <v>3</v>
      </c>
      <c r="B14" s="17" t="s">
        <v>27</v>
      </c>
      <c r="C14" s="54">
        <f>'ПР ДОП (образ)'!C13+'ПР ДОП (культура)'!C13+'ПР ДОП (спорт)'!C8</f>
        <v>2579</v>
      </c>
      <c r="D14" s="54">
        <f>'ПР ДОП (образ)'!D13+'ПР ДОП (культура)'!D13+'ПР ДОП (спорт)'!D8</f>
        <v>2727</v>
      </c>
      <c r="E14" s="54">
        <f>'ПР ДОП (образ)'!E13+'ПР ДОП (культура)'!E13+'ПР ДОП (спорт)'!E8</f>
        <v>2769</v>
      </c>
      <c r="F14" s="54">
        <f>'ПР ДОП (образ)'!F13+'ПР ДОП (культура)'!F13+'ПР ДОП (спорт)'!F8</f>
        <v>2789</v>
      </c>
      <c r="G14" s="54">
        <f>'ПР ДОП (образ)'!G13+'ПР ДОП (культура)'!G13+'ПР ДОП (спорт)'!G8</f>
        <v>2840</v>
      </c>
      <c r="H14" s="54">
        <f>'ПР ДОП (образ)'!H13+'ПР ДОП (культура)'!H13+'ПР ДОП (спорт)'!H8</f>
        <v>2840</v>
      </c>
      <c r="I14" s="54">
        <f>'ПР ДОП (образ)'!I13+'ПР ДОП (культура)'!I13+'ПР ДОП (спорт)'!I8</f>
        <v>2840</v>
      </c>
      <c r="J14" s="54">
        <f>'ПР ДОП (образ)'!J13+'ПР ДОП (культура)'!J13+'ПР ДОП (спорт)'!J8</f>
        <v>2840</v>
      </c>
    </row>
    <row r="15" spans="1:10" s="16" customFormat="1" ht="45">
      <c r="A15" s="8">
        <v>4</v>
      </c>
      <c r="B15" s="33" t="s">
        <v>56</v>
      </c>
      <c r="C15" s="54">
        <f>C17+C18</f>
        <v>170</v>
      </c>
      <c r="D15" s="54">
        <f aca="true" t="shared" si="1" ref="D15:J15">D17+D18</f>
        <v>117</v>
      </c>
      <c r="E15" s="54">
        <f t="shared" si="1"/>
        <v>101</v>
      </c>
      <c r="F15" s="54">
        <f t="shared" si="1"/>
        <v>71.3</v>
      </c>
      <c r="G15" s="54">
        <f t="shared" si="1"/>
        <v>69</v>
      </c>
      <c r="H15" s="54">
        <f t="shared" si="1"/>
        <v>68</v>
      </c>
      <c r="I15" s="54">
        <f t="shared" si="1"/>
        <v>67</v>
      </c>
      <c r="J15" s="54">
        <f t="shared" si="1"/>
        <v>66</v>
      </c>
    </row>
    <row r="16" spans="1:10" s="16" customFormat="1" ht="15.75">
      <c r="A16" s="8">
        <v>5</v>
      </c>
      <c r="B16" s="17" t="s">
        <v>20</v>
      </c>
      <c r="C16" s="54"/>
      <c r="D16" s="54"/>
      <c r="E16" s="54"/>
      <c r="F16" s="54"/>
      <c r="G16" s="54"/>
      <c r="H16" s="54"/>
      <c r="I16" s="54"/>
      <c r="J16" s="54"/>
    </row>
    <row r="17" spans="1:10" s="16" customFormat="1" ht="45">
      <c r="A17" s="8">
        <v>6</v>
      </c>
      <c r="B17" s="33" t="s">
        <v>42</v>
      </c>
      <c r="C17" s="55">
        <v>100</v>
      </c>
      <c r="D17" s="55">
        <f>'ПР ДОП (образ)'!D16+'ПР ДОП (культура)'!D16+'ПР ДОП (спорт)'!D11</f>
        <v>44</v>
      </c>
      <c r="E17" s="55">
        <f>'ПР ДОП (образ)'!E16+'ПР ДОП (культура)'!E16+'ПР ДОП (спорт)'!E11</f>
        <v>33</v>
      </c>
      <c r="F17" s="55">
        <f>'ПР ДОП (образ)'!F16+'ПР ДОП (культура)'!F16+'ПР ДОП (спорт)'!F11</f>
        <v>29.7</v>
      </c>
      <c r="G17" s="55">
        <f>'ПР ДОП (образ)'!G16+'ПР ДОП (культура)'!G16+'ПР ДОП (спорт)'!G11</f>
        <v>28</v>
      </c>
      <c r="H17" s="55">
        <v>27</v>
      </c>
      <c r="I17" s="55">
        <v>26</v>
      </c>
      <c r="J17" s="55">
        <v>25</v>
      </c>
    </row>
    <row r="18" spans="1:10" s="16" customFormat="1" ht="45">
      <c r="A18" s="8">
        <v>7</v>
      </c>
      <c r="B18" s="10" t="s">
        <v>34</v>
      </c>
      <c r="C18" s="55">
        <f>'ПР ДОП (образ)'!C17+'ПР ДОП (культура)'!C17+'ПР ДОП (спорт)'!C12</f>
        <v>70</v>
      </c>
      <c r="D18" s="55">
        <f>'ПР ДОП (образ)'!D17+'ПР ДОП (культура)'!D17+'ПР ДОП (спорт)'!D12</f>
        <v>73</v>
      </c>
      <c r="E18" s="55">
        <f>'ПР ДОП (образ)'!E17+'ПР ДОП (культура)'!E17+'ПР ДОП (спорт)'!E12</f>
        <v>68</v>
      </c>
      <c r="F18" s="55">
        <v>41.6</v>
      </c>
      <c r="G18" s="55">
        <f>'ПР ДОП (образ)'!G17+'ПР ДОП (культура)'!G17+'ПР ДОП (спорт)'!G12</f>
        <v>41</v>
      </c>
      <c r="H18" s="55">
        <f>'ПР ДОП (образ)'!H17+'ПР ДОП (культура)'!H17+'ПР ДОП (спорт)'!H12</f>
        <v>41</v>
      </c>
      <c r="I18" s="55">
        <f>'ПР ДОП (образ)'!I17+'ПР ДОП (культура)'!I17+'ПР ДОП (спорт)'!I12</f>
        <v>41</v>
      </c>
      <c r="J18" s="55">
        <f>'ПР ДОП (образ)'!J17+'ПР ДОП (культура)'!J17+'ПР ДОП (спорт)'!J12</f>
        <v>41</v>
      </c>
    </row>
    <row r="19" spans="1:10" ht="30">
      <c r="A19" s="8">
        <v>8</v>
      </c>
      <c r="B19" s="17" t="s">
        <v>38</v>
      </c>
      <c r="C19" s="56">
        <f>C11/C18</f>
        <v>40.51428571428571</v>
      </c>
      <c r="D19" s="56">
        <f aca="true" t="shared" si="2" ref="D19:J19">D11/D18</f>
        <v>38.84931506849315</v>
      </c>
      <c r="E19" s="56">
        <f t="shared" si="2"/>
        <v>41.705882352941174</v>
      </c>
      <c r="F19" s="56">
        <f t="shared" si="2"/>
        <v>68.17307692307692</v>
      </c>
      <c r="G19" s="56">
        <f t="shared" si="2"/>
        <v>70.73170731707317</v>
      </c>
      <c r="H19" s="56">
        <f t="shared" si="2"/>
        <v>70.73170731707317</v>
      </c>
      <c r="I19" s="56">
        <f t="shared" si="2"/>
        <v>71.95121951219512</v>
      </c>
      <c r="J19" s="56">
        <f t="shared" si="2"/>
        <v>71.95121951219512</v>
      </c>
    </row>
    <row r="20" spans="1:10" s="16" customFormat="1" ht="30">
      <c r="A20" s="8">
        <v>9</v>
      </c>
      <c r="B20" s="33" t="s">
        <v>39</v>
      </c>
      <c r="C20" s="56">
        <f>C14/C18</f>
        <v>36.84285714285714</v>
      </c>
      <c r="D20" s="56">
        <f aca="true" t="shared" si="3" ref="D20:J20">D14/D18</f>
        <v>37.35616438356164</v>
      </c>
      <c r="E20" s="56">
        <f t="shared" si="3"/>
        <v>40.720588235294116</v>
      </c>
      <c r="F20" s="56">
        <f t="shared" si="3"/>
        <v>67.04326923076923</v>
      </c>
      <c r="G20" s="56">
        <f t="shared" si="3"/>
        <v>69.26829268292683</v>
      </c>
      <c r="H20" s="56">
        <f t="shared" si="3"/>
        <v>69.26829268292683</v>
      </c>
      <c r="I20" s="56">
        <f t="shared" si="3"/>
        <v>69.26829268292683</v>
      </c>
      <c r="J20" s="56">
        <f t="shared" si="3"/>
        <v>69.26829268292683</v>
      </c>
    </row>
    <row r="21" spans="1:10" s="16" customFormat="1" ht="30">
      <c r="A21" s="8">
        <v>10</v>
      </c>
      <c r="B21" s="33" t="s">
        <v>50</v>
      </c>
      <c r="C21" s="56">
        <f>C14/C17</f>
        <v>25.79</v>
      </c>
      <c r="D21" s="56">
        <f aca="true" t="shared" si="4" ref="D21:J21">D14/D17</f>
        <v>61.97727272727273</v>
      </c>
      <c r="E21" s="56">
        <f t="shared" si="4"/>
        <v>83.9090909090909</v>
      </c>
      <c r="F21" s="56">
        <f t="shared" si="4"/>
        <v>93.9057239057239</v>
      </c>
      <c r="G21" s="56">
        <f t="shared" si="4"/>
        <v>101.42857142857143</v>
      </c>
      <c r="H21" s="56">
        <f t="shared" si="4"/>
        <v>105.18518518518519</v>
      </c>
      <c r="I21" s="56">
        <f t="shared" si="4"/>
        <v>109.23076923076923</v>
      </c>
      <c r="J21" s="56">
        <f t="shared" si="4"/>
        <v>113.6</v>
      </c>
    </row>
    <row r="22" spans="1:10" s="16" customFormat="1" ht="30">
      <c r="A22" s="8">
        <v>11</v>
      </c>
      <c r="B22" s="33" t="s">
        <v>64</v>
      </c>
      <c r="C22" s="56">
        <f>C17/C14</f>
        <v>0.038774718883288095</v>
      </c>
      <c r="D22" s="56">
        <f aca="true" t="shared" si="5" ref="D22:I22">D17/D14</f>
        <v>0.016134946828016136</v>
      </c>
      <c r="E22" s="56">
        <f t="shared" si="5"/>
        <v>0.011917659804983749</v>
      </c>
      <c r="F22" s="56">
        <f t="shared" si="5"/>
        <v>0.01064897812836142</v>
      </c>
      <c r="G22" s="56">
        <f t="shared" si="5"/>
        <v>0.009859154929577466</v>
      </c>
      <c r="H22" s="56">
        <f t="shared" si="5"/>
        <v>0.009507042253521126</v>
      </c>
      <c r="I22" s="56">
        <f t="shared" si="5"/>
        <v>0.009154929577464789</v>
      </c>
      <c r="J22" s="56">
        <f>J17/J14</f>
        <v>0.008802816901408451</v>
      </c>
    </row>
    <row r="23" spans="1:10" s="16" customFormat="1" ht="15.75">
      <c r="A23" s="8">
        <v>12</v>
      </c>
      <c r="B23" s="33" t="s">
        <v>51</v>
      </c>
      <c r="C23" s="56">
        <f>'ПР ДОП (образ)'!C22+'ПР ДОП (культура)'!C22+'ПР ДОП (спорт)'!C17</f>
        <v>4</v>
      </c>
      <c r="D23" s="57">
        <f>C23+D24-D25</f>
        <v>4</v>
      </c>
      <c r="E23" s="57">
        <f>D23+E24-E25</f>
        <v>3</v>
      </c>
      <c r="F23" s="57">
        <f>D23+F24-F25</f>
        <v>3</v>
      </c>
      <c r="G23" s="57">
        <f>F23+G24-G25</f>
        <v>3</v>
      </c>
      <c r="H23" s="57">
        <f>G23+H24-H25</f>
        <v>3</v>
      </c>
      <c r="I23" s="57">
        <f>H23+I24-I25</f>
        <v>3</v>
      </c>
      <c r="J23" s="57">
        <f>I23+J24-J25</f>
        <v>3</v>
      </c>
    </row>
    <row r="24" spans="1:10" s="16" customFormat="1" ht="30">
      <c r="A24" s="8">
        <v>13</v>
      </c>
      <c r="B24" s="33" t="s">
        <v>52</v>
      </c>
      <c r="C24" s="56">
        <f>'ПР ДОП (образ)'!C23+'ПР ДОП (культура)'!C23+'ПР ДОП (спорт)'!C18</f>
        <v>0</v>
      </c>
      <c r="D24" s="56">
        <f>'ПР ДОП (образ)'!D23+'ПР ДОП (культура)'!D23+'ПР ДОП (спорт)'!D18</f>
        <v>0</v>
      </c>
      <c r="E24" s="56">
        <f>'ПР ДОП (образ)'!E23+'ПР ДОП (культура)'!E23+'ПР ДОП (спорт)'!E18</f>
        <v>0</v>
      </c>
      <c r="F24" s="56">
        <f>'ПР ДОП (образ)'!F23+'ПР ДОП (культура)'!F23+'ПР ДОП (спорт)'!F18</f>
        <v>0</v>
      </c>
      <c r="G24" s="56">
        <f>'ПР ДОП (образ)'!G23+'ПР ДОП (культура)'!G23+'ПР ДОП (спорт)'!G18</f>
        <v>0</v>
      </c>
      <c r="H24" s="56">
        <f>'ПР ДОП (образ)'!H23+'ПР ДОП (культура)'!H23+'ПР ДОП (спорт)'!H18</f>
        <v>0</v>
      </c>
      <c r="I24" s="56">
        <f>'ПР ДОП (образ)'!I23+'ПР ДОП (культура)'!I23+'ПР ДОП (спорт)'!I18</f>
        <v>0</v>
      </c>
      <c r="J24" s="56">
        <f>'ПР ДОП (образ)'!J23+'ПР ДОП (культура)'!J23+'ПР ДОП (спорт)'!J18</f>
        <v>0</v>
      </c>
    </row>
    <row r="25" spans="1:10" s="16" customFormat="1" ht="30">
      <c r="A25" s="8">
        <v>14</v>
      </c>
      <c r="B25" s="33" t="s">
        <v>53</v>
      </c>
      <c r="C25" s="56">
        <f>'ПР ДОП (образ)'!C24+'ПР ДОП (культура)'!C24+'ПР ДОП (спорт)'!C19</f>
        <v>0</v>
      </c>
      <c r="D25" s="56">
        <f>'ПР ДОП (образ)'!D24+'ПР ДОП (культура)'!D24+'ПР ДОП (спорт)'!D19</f>
        <v>0</v>
      </c>
      <c r="E25" s="56">
        <f>'ПР ДОП (образ)'!E24+'ПР ДОП (культура)'!E24+'ПР ДОП (спорт)'!E19</f>
        <v>1</v>
      </c>
      <c r="F25" s="56">
        <f>'ПР ДОП (образ)'!F24+'ПР ДОП (культура)'!F24+'ПР ДОП (спорт)'!F19</f>
        <v>1</v>
      </c>
      <c r="G25" s="56">
        <f>'ПР ДОП (образ)'!G24+'ПР ДОП (культура)'!G24+'ПР ДОП (спорт)'!G19</f>
        <v>0</v>
      </c>
      <c r="H25" s="56">
        <f>'ПР ДОП (образ)'!H24+'ПР ДОП (культура)'!H24+'ПР ДОП (спорт)'!H19</f>
        <v>0</v>
      </c>
      <c r="I25" s="56">
        <f>'ПР ДОП (образ)'!I24+'ПР ДОП (культура)'!I24+'ПР ДОП (спорт)'!I19</f>
        <v>0</v>
      </c>
      <c r="J25" s="56">
        <f>'ПР ДОП (образ)'!J24+'ПР ДОП (культура)'!J24+'ПР ДОП (спорт)'!J19</f>
        <v>0</v>
      </c>
    </row>
    <row r="26" spans="1:10" s="16" customFormat="1" ht="15.75">
      <c r="A26" s="8">
        <v>15</v>
      </c>
      <c r="B26" s="10" t="s">
        <v>59</v>
      </c>
      <c r="C26" s="44">
        <v>21482</v>
      </c>
      <c r="D26" s="44">
        <v>37588</v>
      </c>
      <c r="E26" s="44">
        <v>37516</v>
      </c>
      <c r="F26" s="44">
        <v>37516</v>
      </c>
      <c r="G26" s="44">
        <v>37621</v>
      </c>
      <c r="H26" s="44">
        <v>37621</v>
      </c>
      <c r="I26" s="44">
        <v>37621</v>
      </c>
      <c r="J26" s="44">
        <v>37621</v>
      </c>
    </row>
    <row r="27" spans="1:10" s="27" customFormat="1" ht="45">
      <c r="A27" s="8">
        <v>16</v>
      </c>
      <c r="B27" s="11" t="s">
        <v>23</v>
      </c>
      <c r="C27" s="55">
        <f>C30/C29/12*1000000/C18</f>
        <v>11129.42857142857</v>
      </c>
      <c r="D27" s="55">
        <f>D30/D29/12*1000000/D18</f>
        <v>21254.986301369863</v>
      </c>
      <c r="E27" s="55">
        <f>E30/E29/12*1000000/E18</f>
        <v>23028.75</v>
      </c>
      <c r="F27" s="55">
        <f>F30/F29/12*1000000/F18</f>
        <v>24959.384615384613</v>
      </c>
      <c r="G27" s="55">
        <f>E27*G28/100</f>
        <v>23028.91392902904</v>
      </c>
      <c r="H27" s="55">
        <f>G27*H28/100</f>
        <v>26575.366674099514</v>
      </c>
      <c r="I27" s="55">
        <f>H27*I28/100</f>
        <v>29312.62944153176</v>
      </c>
      <c r="J27" s="55">
        <f>I27*J28/100</f>
        <v>35673.47003034415</v>
      </c>
    </row>
    <row r="28" spans="1:10" s="28" customFormat="1" ht="15.75">
      <c r="A28" s="8">
        <v>17</v>
      </c>
      <c r="B28" s="10" t="s">
        <v>1</v>
      </c>
      <c r="C28" s="55" t="s">
        <v>31</v>
      </c>
      <c r="D28" s="55">
        <f>D27/C27*100</f>
        <v>190.9800324873425</v>
      </c>
      <c r="E28" s="55">
        <f>E27/D27*100</f>
        <v>108.3451650990517</v>
      </c>
      <c r="F28" s="55">
        <f>F27/D27*100</f>
        <v>117.42837309556866</v>
      </c>
      <c r="G28" s="55">
        <v>100.0007118451025</v>
      </c>
      <c r="H28" s="55">
        <v>115.4</v>
      </c>
      <c r="I28" s="55">
        <v>110.3</v>
      </c>
      <c r="J28" s="55">
        <v>121.7</v>
      </c>
    </row>
    <row r="29" spans="1:10" s="16" customFormat="1" ht="25.5" customHeight="1">
      <c r="A29" s="8">
        <v>18</v>
      </c>
      <c r="B29" s="10" t="s">
        <v>18</v>
      </c>
      <c r="C29" s="58">
        <v>1.302</v>
      </c>
      <c r="D29" s="58">
        <v>1.302</v>
      </c>
      <c r="E29" s="58">
        <v>1.302</v>
      </c>
      <c r="F29" s="58">
        <v>1.302</v>
      </c>
      <c r="G29" s="58">
        <v>1.302</v>
      </c>
      <c r="H29" s="58">
        <v>1.302</v>
      </c>
      <c r="I29" s="58">
        <v>1.302</v>
      </c>
      <c r="J29" s="58">
        <v>1.302</v>
      </c>
    </row>
    <row r="30" spans="1:10" s="16" customFormat="1" ht="15.75">
      <c r="A30" s="8">
        <v>19</v>
      </c>
      <c r="B30" s="10" t="s">
        <v>19</v>
      </c>
      <c r="C30" s="55">
        <f>'ПР ДОП (образ)'!C28+'ПР ДОП (культура)'!C28+'ПР ДОП (спорт)'!C23</f>
        <v>12.172033440000002</v>
      </c>
      <c r="D30" s="55">
        <f>'ПР ДОП (образ)'!D28+'ПР ДОП (культура)'!D28+'ПР ДОП (спорт)'!D23</f>
        <v>24.242417136000004</v>
      </c>
      <c r="E30" s="55">
        <f>'ПР ДОП (образ)'!E28+'ПР ДОП (культура)'!E28+'ПР ДОП (спорт)'!E23</f>
        <v>24.466480920000002</v>
      </c>
      <c r="F30" s="55">
        <f>'ПР ДОП (образ)'!F28+'ПР ДОП (культура)'!F28+'ПР ДОП (спорт)'!F23</f>
        <v>16.2225616896</v>
      </c>
      <c r="G30" s="55">
        <f>'ПР ДОП (образ)'!G28+'ПР ДОП (культура)'!G28+'ПР ДОП (спорт)'!G23</f>
        <v>15.568925400000001</v>
      </c>
      <c r="H30" s="55">
        <f>'ПР ДОП (образ)'!H28+'ПР ДОП (культура)'!H28+'ПР ДОП (спорт)'!H23</f>
        <v>17.9665399116</v>
      </c>
      <c r="I30" s="55">
        <f>'ПР ДОП (образ)'!I28+'ПР ДОП (культура)'!I28+'ПР ДОП (спорт)'!I23</f>
        <v>19.817093522494797</v>
      </c>
      <c r="J30" s="55">
        <f>'ПР ДОП (образ)'!J28+'ПР ДОП (культура)'!J28+'ПР ДОП (спорт)'!J23</f>
        <v>24.117402816876172</v>
      </c>
    </row>
    <row r="31" spans="1:11" s="16" customFormat="1" ht="15" hidden="1">
      <c r="A31" s="8">
        <v>20</v>
      </c>
      <c r="B31" s="41" t="s">
        <v>60</v>
      </c>
      <c r="C31" s="59">
        <f aca="true" t="shared" si="6" ref="C31:J31">C18*C27*C29*12/1000000</f>
        <v>12.17203344</v>
      </c>
      <c r="D31" s="59">
        <f t="shared" si="6"/>
        <v>24.242417136</v>
      </c>
      <c r="E31" s="59">
        <f t="shared" si="6"/>
        <v>24.466480920000002</v>
      </c>
      <c r="F31" s="59">
        <f t="shared" si="6"/>
        <v>16.2225616896</v>
      </c>
      <c r="G31" s="59">
        <f t="shared" si="6"/>
        <v>14.75195380031314</v>
      </c>
      <c r="H31" s="59">
        <f t="shared" si="6"/>
        <v>17.023754685561368</v>
      </c>
      <c r="I31" s="59">
        <f t="shared" si="6"/>
        <v>18.777201418174183</v>
      </c>
      <c r="J31" s="59">
        <f t="shared" si="6"/>
        <v>22.851854125917978</v>
      </c>
      <c r="K31" s="16">
        <f>E30/E18/12/1.302*1000000</f>
        <v>23028.75</v>
      </c>
    </row>
    <row r="32" spans="1:10" s="16" customFormat="1" ht="30">
      <c r="A32" s="8">
        <v>20</v>
      </c>
      <c r="B32" s="17" t="s">
        <v>28</v>
      </c>
      <c r="C32" s="53" t="s">
        <v>31</v>
      </c>
      <c r="D32" s="60">
        <f>D30-C30</f>
        <v>12.070383696000002</v>
      </c>
      <c r="E32" s="60">
        <f>E30-D30</f>
        <v>0.22406378399999838</v>
      </c>
      <c r="F32" s="60">
        <f>F30-D30</f>
        <v>-8.019855446400005</v>
      </c>
      <c r="G32" s="60">
        <f>G30-D30</f>
        <v>-8.673491736000003</v>
      </c>
      <c r="H32" s="60">
        <f>H30-D30</f>
        <v>-6.275877224400002</v>
      </c>
      <c r="I32" s="60">
        <f>I30-D30</f>
        <v>-4.425323613505206</v>
      </c>
      <c r="J32" s="60">
        <f>J30-D30</f>
        <v>-0.12501431912383154</v>
      </c>
    </row>
    <row r="33" spans="1:10" s="16" customFormat="1" ht="60">
      <c r="A33" s="8">
        <v>21</v>
      </c>
      <c r="B33" s="29" t="s">
        <v>67</v>
      </c>
      <c r="C33" s="53" t="s">
        <v>31</v>
      </c>
      <c r="D33" s="60">
        <f>D34+D35+D36</f>
        <v>12.1</v>
      </c>
      <c r="E33" s="60">
        <f aca="true" t="shared" si="7" ref="E33:J33">E34+E35+E36</f>
        <v>0.19999999999999996</v>
      </c>
      <c r="F33" s="60">
        <f t="shared" si="7"/>
        <v>-8.1</v>
      </c>
      <c r="G33" s="60">
        <f t="shared" si="7"/>
        <v>-6.3</v>
      </c>
      <c r="H33" s="60">
        <f t="shared" si="7"/>
        <v>-3.6000000000000005</v>
      </c>
      <c r="I33" s="60">
        <f t="shared" si="7"/>
        <v>-1.4000000000000004</v>
      </c>
      <c r="J33" s="60">
        <f t="shared" si="7"/>
        <v>3.499999999999999</v>
      </c>
    </row>
    <row r="34" spans="1:10" s="16" customFormat="1" ht="45">
      <c r="A34" s="8">
        <v>22</v>
      </c>
      <c r="B34" s="84" t="s">
        <v>45</v>
      </c>
      <c r="C34" s="53" t="s">
        <v>31</v>
      </c>
      <c r="D34" s="61">
        <f>'ПР ДОП (образ)'!D31+'ПР ДОП (культура)'!D31+'ПР ДОП (спорт)'!D26</f>
        <v>12.1</v>
      </c>
      <c r="E34" s="61">
        <f>'ПР ДОП (образ)'!E31+'ПР ДОП (культура)'!E31+'ПР ДОП (спорт)'!E26</f>
        <v>0.19999999999999996</v>
      </c>
      <c r="F34" s="61">
        <f>'ПР ДОП (образ)'!F31+'ПР ДОП (культура)'!F31+'ПР ДОП (спорт)'!F26</f>
        <v>-8.1</v>
      </c>
      <c r="G34" s="61">
        <f>'ПР ДОП (образ)'!G31+'ПР ДОП (культура)'!G31+'ПР ДОП (спорт)'!G26</f>
        <v>-6.3</v>
      </c>
      <c r="H34" s="61">
        <f>'ПР ДОП (образ)'!H31+'ПР ДОП (культура)'!H31+'ПР ДОП (спорт)'!H26</f>
        <v>-3.6000000000000005</v>
      </c>
      <c r="I34" s="61">
        <f>'ПР ДОП (образ)'!I31+'ПР ДОП (культура)'!I31+'ПР ДОП (спорт)'!I26</f>
        <v>-1.4000000000000004</v>
      </c>
      <c r="J34" s="61">
        <f>'ПР ДОП (образ)'!J31+'ПР ДОП (культура)'!J31+'ПР ДОП (спорт)'!J26</f>
        <v>3.499999999999999</v>
      </c>
    </row>
    <row r="35" spans="1:10" s="16" customFormat="1" ht="30">
      <c r="A35" s="8">
        <v>23</v>
      </c>
      <c r="B35" s="84" t="s">
        <v>15</v>
      </c>
      <c r="C35" s="53" t="s">
        <v>31</v>
      </c>
      <c r="D35" s="61">
        <f>'ПР ДОП (образ)'!D32+'ПР ДОП (культура)'!D32+'ПР ДОП (спорт)'!D27</f>
        <v>0</v>
      </c>
      <c r="E35" s="61">
        <f>'ПР ДОП (образ)'!E32+'ПР ДОП (культура)'!E32+'ПР ДОП (спорт)'!E27</f>
        <v>0</v>
      </c>
      <c r="F35" s="61">
        <f>'ПР ДОП (образ)'!F32+'ПР ДОП (культура)'!F32+'ПР ДОП (спорт)'!F27</f>
        <v>0</v>
      </c>
      <c r="G35" s="61">
        <f>'ПР ДОП (образ)'!G32+'ПР ДОП (культура)'!G32+'ПР ДОП (спорт)'!G27</f>
        <v>0</v>
      </c>
      <c r="H35" s="61">
        <f>'ПР ДОП (образ)'!H32+'ПР ДОП (культура)'!H32+'ПР ДОП (спорт)'!H27</f>
        <v>0</v>
      </c>
      <c r="I35" s="61">
        <f>'ПР ДОП (образ)'!I32+'ПР ДОП (культура)'!I32+'ПР ДОП (спорт)'!I27</f>
        <v>0</v>
      </c>
      <c r="J35" s="61">
        <f>'ПР ДОП (образ)'!J32+'ПР ДОП (культура)'!J32+'ПР ДОП (спорт)'!J27</f>
        <v>0</v>
      </c>
    </row>
    <row r="36" spans="1:10" s="16" customFormat="1" ht="60">
      <c r="A36" s="8">
        <v>24</v>
      </c>
      <c r="B36" s="84" t="s">
        <v>21</v>
      </c>
      <c r="C36" s="53" t="s">
        <v>31</v>
      </c>
      <c r="D36" s="61">
        <f>'ПР ДОП (образ)'!D33+'ПР ДОП (культура)'!D33+'ПР ДОП (спорт)'!D28</f>
        <v>0</v>
      </c>
      <c r="E36" s="61">
        <f>'ПР ДОП (образ)'!E33+'ПР ДОП (культура)'!E33+'ПР ДОП (спорт)'!E28</f>
        <v>0</v>
      </c>
      <c r="F36" s="61">
        <f>'ПР ДОП (образ)'!F33+'ПР ДОП (культура)'!F33+'ПР ДОП (спорт)'!F28</f>
        <v>0</v>
      </c>
      <c r="G36" s="61">
        <f>'ПР ДОП (образ)'!G33+'ПР ДОП (культура)'!G33+'ПР ДОП (спорт)'!G28</f>
        <v>0</v>
      </c>
      <c r="H36" s="61">
        <f>'ПР ДОП (образ)'!H33+'ПР ДОП (культура)'!H33+'ПР ДОП (спорт)'!H28</f>
        <v>0</v>
      </c>
      <c r="I36" s="61">
        <f>'ПР ДОП (образ)'!I33+'ПР ДОП (культура)'!I33+'ПР ДОП (спорт)'!I28</f>
        <v>0</v>
      </c>
      <c r="J36" s="61">
        <f>'ПР ДОП (образ)'!J33+'ПР ДОП (культура)'!J33+'ПР ДОП (спорт)'!J28</f>
        <v>0</v>
      </c>
    </row>
    <row r="37" spans="1:10" s="27" customFormat="1" ht="45">
      <c r="A37" s="8">
        <v>25</v>
      </c>
      <c r="B37" s="29" t="s">
        <v>46</v>
      </c>
      <c r="C37" s="53" t="s">
        <v>31</v>
      </c>
      <c r="D37" s="61">
        <f>'ПР ДОП (образ)'!D34+'ПР ДОП (культура)'!D34+'ПР ДОП (спорт)'!D29</f>
        <v>0</v>
      </c>
      <c r="E37" s="61">
        <f>'ПР ДОП (образ)'!E34+'ПР ДОП (культура)'!E34+'ПР ДОП (спорт)'!E29</f>
        <v>0</v>
      </c>
      <c r="F37" s="61">
        <v>12.281096711288182</v>
      </c>
      <c r="G37" s="61">
        <v>12.140594616149086</v>
      </c>
      <c r="H37" s="61">
        <v>14.010246187036046</v>
      </c>
      <c r="I37" s="61">
        <v>16.043482629860673</v>
      </c>
      <c r="J37" s="61">
        <v>19.524918360540433</v>
      </c>
    </row>
    <row r="38" spans="1:10" s="27" customFormat="1" ht="47.25" customHeight="1">
      <c r="A38" s="8">
        <v>26</v>
      </c>
      <c r="B38" s="29" t="s">
        <v>47</v>
      </c>
      <c r="C38" s="53" t="s">
        <v>31</v>
      </c>
      <c r="D38" s="62">
        <f>D37/D33*100%</f>
        <v>0</v>
      </c>
      <c r="E38" s="62">
        <f aca="true" t="shared" si="8" ref="E38:J38">E37/E33*100%</f>
        <v>0</v>
      </c>
      <c r="F38" s="62">
        <f t="shared" si="8"/>
        <v>-1.5161847791713805</v>
      </c>
      <c r="G38" s="62">
        <f t="shared" si="8"/>
        <v>-1.927078510499855</v>
      </c>
      <c r="H38" s="62">
        <f t="shared" si="8"/>
        <v>-3.8917350519544565</v>
      </c>
      <c r="I38" s="62">
        <f t="shared" si="8"/>
        <v>-11.459630449900478</v>
      </c>
      <c r="J38" s="62">
        <f t="shared" si="8"/>
        <v>5.578548103011554</v>
      </c>
    </row>
  </sheetData>
  <sheetProtection/>
  <mergeCells count="7">
    <mergeCell ref="A7:J7"/>
    <mergeCell ref="A8:J8"/>
    <mergeCell ref="G1:J1"/>
    <mergeCell ref="G2:J2"/>
    <mergeCell ref="G3:J3"/>
    <mergeCell ref="G4:J4"/>
    <mergeCell ref="G5:J5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85" zoomScaleSheetLayoutView="85" zoomScalePageLayoutView="0" workbookViewId="0" topLeftCell="A19">
      <selection activeCell="B30" sqref="B30"/>
    </sheetView>
  </sheetViews>
  <sheetFormatPr defaultColWidth="9.140625" defaultRowHeight="15"/>
  <cols>
    <col min="1" max="1" width="5.8515625" style="0" customWidth="1"/>
    <col min="2" max="2" width="59.7109375" style="0" customWidth="1"/>
    <col min="3" max="4" width="13.00390625" style="0" customWidth="1"/>
    <col min="5" max="5" width="13.00390625" style="16" customWidth="1"/>
    <col min="6" max="6" width="13.00390625" style="26" customWidth="1"/>
    <col min="7" max="12" width="13.00390625" style="0" customWidth="1"/>
  </cols>
  <sheetData>
    <row r="1" spans="1:14" ht="15">
      <c r="A1" s="37"/>
      <c r="B1" s="37"/>
      <c r="C1" s="37"/>
      <c r="D1" s="37"/>
      <c r="E1" s="38"/>
      <c r="F1" s="37"/>
      <c r="G1" s="37"/>
      <c r="H1" s="37"/>
      <c r="I1" s="81" t="s">
        <v>78</v>
      </c>
      <c r="J1" s="81"/>
      <c r="K1" s="81"/>
      <c r="L1" s="81"/>
      <c r="M1" s="12"/>
      <c r="N1" s="12"/>
    </row>
    <row r="2" spans="1:14" ht="15">
      <c r="A2" s="37"/>
      <c r="B2" s="37"/>
      <c r="C2" s="37"/>
      <c r="D2" s="37"/>
      <c r="E2" s="38"/>
      <c r="F2" s="37"/>
      <c r="G2" s="37"/>
      <c r="H2" s="37"/>
      <c r="I2" s="81" t="s">
        <v>79</v>
      </c>
      <c r="J2" s="81"/>
      <c r="K2" s="81"/>
      <c r="L2" s="81"/>
      <c r="M2" s="12"/>
      <c r="N2" s="12"/>
    </row>
    <row r="3" spans="1:14" ht="15">
      <c r="A3" s="37"/>
      <c r="B3" s="37"/>
      <c r="C3" s="37"/>
      <c r="D3" s="37"/>
      <c r="E3" s="38"/>
      <c r="F3" s="37"/>
      <c r="G3" s="37"/>
      <c r="H3" s="37"/>
      <c r="I3" s="81" t="s">
        <v>77</v>
      </c>
      <c r="J3" s="81"/>
      <c r="K3" s="81"/>
      <c r="L3" s="81"/>
      <c r="M3" s="12"/>
      <c r="N3" s="12"/>
    </row>
    <row r="4" spans="1:14" ht="15">
      <c r="A4" s="37"/>
      <c r="B4" s="37"/>
      <c r="C4" s="37"/>
      <c r="D4" s="37"/>
      <c r="E4" s="38"/>
      <c r="F4" s="37"/>
      <c r="G4" s="37"/>
      <c r="H4" s="37"/>
      <c r="I4" s="81" t="s">
        <v>85</v>
      </c>
      <c r="J4" s="81"/>
      <c r="K4" s="81"/>
      <c r="L4" s="81"/>
      <c r="M4" s="12"/>
      <c r="N4" s="12"/>
    </row>
    <row r="5" spans="1:14" ht="15">
      <c r="A5" s="37"/>
      <c r="B5" s="37"/>
      <c r="C5" s="37"/>
      <c r="D5" s="37"/>
      <c r="E5" s="38"/>
      <c r="F5" s="37"/>
      <c r="G5" s="37"/>
      <c r="H5" s="37"/>
      <c r="I5" s="81" t="s">
        <v>83</v>
      </c>
      <c r="J5" s="81"/>
      <c r="K5" s="81"/>
      <c r="L5" s="81"/>
      <c r="M5" s="12"/>
      <c r="N5" s="12"/>
    </row>
    <row r="6" spans="1:14" ht="15">
      <c r="A6" s="37"/>
      <c r="B6" s="37"/>
      <c r="C6" s="37"/>
      <c r="D6" s="37"/>
      <c r="E6" s="38"/>
      <c r="F6" s="37"/>
      <c r="G6" s="37"/>
      <c r="H6" s="37"/>
      <c r="I6" s="37"/>
      <c r="J6" s="37"/>
      <c r="K6" s="37"/>
      <c r="L6" s="37"/>
      <c r="M6" s="12"/>
      <c r="N6" s="12"/>
    </row>
    <row r="7" spans="1:14" ht="39.75" customHeight="1">
      <c r="A7" s="79" t="s">
        <v>63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2"/>
      <c r="N7" s="12"/>
    </row>
    <row r="8" spans="1:12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31.5">
      <c r="A9" s="14" t="s">
        <v>10</v>
      </c>
      <c r="B9" s="13" t="s">
        <v>9</v>
      </c>
      <c r="C9" s="13" t="s">
        <v>25</v>
      </c>
      <c r="D9" s="13" t="s">
        <v>26</v>
      </c>
      <c r="E9" s="32" t="s">
        <v>43</v>
      </c>
      <c r="F9" s="32" t="s">
        <v>6</v>
      </c>
      <c r="G9" s="13" t="s">
        <v>5</v>
      </c>
      <c r="H9" s="13" t="s">
        <v>4</v>
      </c>
      <c r="I9" s="13" t="s">
        <v>3</v>
      </c>
      <c r="J9" s="13" t="s">
        <v>2</v>
      </c>
      <c r="K9" s="13" t="s">
        <v>40</v>
      </c>
      <c r="L9" s="13" t="s">
        <v>41</v>
      </c>
    </row>
    <row r="10" spans="1:12" s="16" customFormat="1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s="16" customFormat="1" ht="30">
      <c r="A11" s="8">
        <v>1</v>
      </c>
      <c r="B11" s="19" t="s">
        <v>58</v>
      </c>
      <c r="C11" s="63">
        <f>'ПР ДОП (все)'!C11</f>
        <v>2836</v>
      </c>
      <c r="D11" s="63">
        <f>'ПР ДОП (все)'!D11</f>
        <v>2836</v>
      </c>
      <c r="E11" s="63">
        <f>'ПР ДОП (все)'!E11</f>
        <v>2836</v>
      </c>
      <c r="F11" s="63">
        <f>'ПР ДОП (все)'!F11</f>
        <v>2836</v>
      </c>
      <c r="G11" s="63">
        <f>'ПР ДОП (все)'!G11</f>
        <v>2900</v>
      </c>
      <c r="H11" s="63">
        <f>'ПР ДОП (все)'!H11</f>
        <v>2900</v>
      </c>
      <c r="I11" s="63">
        <f>'ПР ДОП (все)'!I11</f>
        <v>2950</v>
      </c>
      <c r="J11" s="63">
        <f>'ПР ДОП (все)'!J11</f>
        <v>2950</v>
      </c>
      <c r="K11" s="64" t="s">
        <v>31</v>
      </c>
      <c r="L11" s="64" t="s">
        <v>31</v>
      </c>
    </row>
    <row r="12" spans="1:12" s="16" customFormat="1" ht="30">
      <c r="A12" s="8">
        <v>2</v>
      </c>
      <c r="B12" s="19" t="s">
        <v>37</v>
      </c>
      <c r="C12" s="64">
        <f aca="true" t="shared" si="0" ref="C12:J12">C13/C11*100</f>
        <v>82.12270803949224</v>
      </c>
      <c r="D12" s="64">
        <f t="shared" si="0"/>
        <v>86.3540197461213</v>
      </c>
      <c r="E12" s="64">
        <f t="shared" si="0"/>
        <v>88.11706629055007</v>
      </c>
      <c r="F12" s="64">
        <f t="shared" si="0"/>
        <v>88.11706629055007</v>
      </c>
      <c r="G12" s="64">
        <f t="shared" si="0"/>
        <v>87.93103448275862</v>
      </c>
      <c r="H12" s="64">
        <f t="shared" si="0"/>
        <v>87.93103448275862</v>
      </c>
      <c r="I12" s="64">
        <f t="shared" si="0"/>
        <v>86.4406779661017</v>
      </c>
      <c r="J12" s="64">
        <f t="shared" si="0"/>
        <v>86.4406779661017</v>
      </c>
      <c r="K12" s="64" t="s">
        <v>31</v>
      </c>
      <c r="L12" s="64" t="s">
        <v>31</v>
      </c>
    </row>
    <row r="13" spans="1:12" s="16" customFormat="1" ht="15.75">
      <c r="A13" s="8">
        <v>3</v>
      </c>
      <c r="B13" s="17" t="s">
        <v>27</v>
      </c>
      <c r="C13" s="39">
        <v>2329</v>
      </c>
      <c r="D13" s="39">
        <v>2449</v>
      </c>
      <c r="E13" s="39">
        <v>2499</v>
      </c>
      <c r="F13" s="39">
        <v>2499</v>
      </c>
      <c r="G13" s="39">
        <v>2550</v>
      </c>
      <c r="H13" s="39">
        <v>2550</v>
      </c>
      <c r="I13" s="39">
        <v>2550</v>
      </c>
      <c r="J13" s="39">
        <v>2550</v>
      </c>
      <c r="K13" s="64" t="s">
        <v>31</v>
      </c>
      <c r="L13" s="64" t="s">
        <v>31</v>
      </c>
    </row>
    <row r="14" spans="1:12" s="16" customFormat="1" ht="45">
      <c r="A14" s="8">
        <v>4</v>
      </c>
      <c r="B14" s="33" t="s">
        <v>56</v>
      </c>
      <c r="C14" s="65">
        <f>C16+C17</f>
        <v>75</v>
      </c>
      <c r="D14" s="65">
        <f aca="true" t="shared" si="1" ref="D14:J14">D16+D17</f>
        <v>88</v>
      </c>
      <c r="E14" s="65">
        <f t="shared" si="1"/>
        <v>78</v>
      </c>
      <c r="F14" s="65">
        <f t="shared" si="1"/>
        <v>49.3</v>
      </c>
      <c r="G14" s="65">
        <f t="shared" si="1"/>
        <v>48</v>
      </c>
      <c r="H14" s="65">
        <f t="shared" si="1"/>
        <v>48</v>
      </c>
      <c r="I14" s="65">
        <f t="shared" si="1"/>
        <v>48</v>
      </c>
      <c r="J14" s="65">
        <f t="shared" si="1"/>
        <v>48</v>
      </c>
      <c r="K14" s="64" t="s">
        <v>31</v>
      </c>
      <c r="L14" s="64" t="s">
        <v>31</v>
      </c>
    </row>
    <row r="15" spans="1:12" s="16" customFormat="1" ht="15.75">
      <c r="A15" s="8">
        <v>5</v>
      </c>
      <c r="B15" s="17" t="s">
        <v>20</v>
      </c>
      <c r="C15" s="65"/>
      <c r="D15" s="65"/>
      <c r="E15" s="65"/>
      <c r="F15" s="65"/>
      <c r="G15" s="65"/>
      <c r="H15" s="65"/>
      <c r="I15" s="65"/>
      <c r="J15" s="65"/>
      <c r="K15" s="64" t="s">
        <v>31</v>
      </c>
      <c r="L15" s="64" t="s">
        <v>31</v>
      </c>
    </row>
    <row r="16" spans="1:12" s="16" customFormat="1" ht="45">
      <c r="A16" s="8">
        <v>6</v>
      </c>
      <c r="B16" s="33" t="s">
        <v>42</v>
      </c>
      <c r="C16" s="39">
        <v>23</v>
      </c>
      <c r="D16" s="39">
        <v>30</v>
      </c>
      <c r="E16" s="39">
        <v>27</v>
      </c>
      <c r="F16" s="39">
        <v>23.7</v>
      </c>
      <c r="G16" s="39">
        <v>23</v>
      </c>
      <c r="H16" s="39">
        <v>23</v>
      </c>
      <c r="I16" s="39">
        <v>23</v>
      </c>
      <c r="J16" s="39">
        <v>23</v>
      </c>
      <c r="K16" s="64" t="s">
        <v>31</v>
      </c>
      <c r="L16" s="64" t="s">
        <v>31</v>
      </c>
    </row>
    <row r="17" spans="1:12" s="16" customFormat="1" ht="45">
      <c r="A17" s="8">
        <v>7</v>
      </c>
      <c r="B17" s="10" t="s">
        <v>34</v>
      </c>
      <c r="C17" s="40">
        <v>52</v>
      </c>
      <c r="D17" s="40">
        <v>58</v>
      </c>
      <c r="E17" s="40">
        <v>51</v>
      </c>
      <c r="F17" s="40">
        <v>25.6</v>
      </c>
      <c r="G17" s="40">
        <v>25</v>
      </c>
      <c r="H17" s="40">
        <v>25</v>
      </c>
      <c r="I17" s="40">
        <v>25</v>
      </c>
      <c r="J17" s="40">
        <v>25</v>
      </c>
      <c r="K17" s="64" t="s">
        <v>31</v>
      </c>
      <c r="L17" s="64" t="s">
        <v>31</v>
      </c>
    </row>
    <row r="18" spans="1:12" ht="30">
      <c r="A18" s="8">
        <v>8</v>
      </c>
      <c r="B18" s="17" t="s">
        <v>38</v>
      </c>
      <c r="C18" s="66">
        <f aca="true" t="shared" si="2" ref="C18:J18">C11/C17</f>
        <v>54.53846153846154</v>
      </c>
      <c r="D18" s="66">
        <f t="shared" si="2"/>
        <v>48.89655172413793</v>
      </c>
      <c r="E18" s="66">
        <f t="shared" si="2"/>
        <v>55.6078431372549</v>
      </c>
      <c r="F18" s="66">
        <f t="shared" si="2"/>
        <v>110.78125</v>
      </c>
      <c r="G18" s="66">
        <f t="shared" si="2"/>
        <v>116</v>
      </c>
      <c r="H18" s="66">
        <f t="shared" si="2"/>
        <v>116</v>
      </c>
      <c r="I18" s="66">
        <f t="shared" si="2"/>
        <v>118</v>
      </c>
      <c r="J18" s="66">
        <f t="shared" si="2"/>
        <v>118</v>
      </c>
      <c r="K18" s="64" t="s">
        <v>31</v>
      </c>
      <c r="L18" s="64" t="s">
        <v>31</v>
      </c>
    </row>
    <row r="19" spans="1:12" s="16" customFormat="1" ht="30">
      <c r="A19" s="8">
        <v>9</v>
      </c>
      <c r="B19" s="33" t="s">
        <v>39</v>
      </c>
      <c r="C19" s="66">
        <f>C17/C13</f>
        <v>0.0223271790468012</v>
      </c>
      <c r="D19" s="66">
        <f aca="true" t="shared" si="3" ref="D19:J19">D17/D13</f>
        <v>0.023683135973866884</v>
      </c>
      <c r="E19" s="66">
        <f t="shared" si="3"/>
        <v>0.02040816326530612</v>
      </c>
      <c r="F19" s="66">
        <f t="shared" si="3"/>
        <v>0.010244097639055623</v>
      </c>
      <c r="G19" s="66">
        <f t="shared" si="3"/>
        <v>0.00980392156862745</v>
      </c>
      <c r="H19" s="66">
        <f t="shared" si="3"/>
        <v>0.00980392156862745</v>
      </c>
      <c r="I19" s="66">
        <f t="shared" si="3"/>
        <v>0.00980392156862745</v>
      </c>
      <c r="J19" s="66">
        <f t="shared" si="3"/>
        <v>0.00980392156862745</v>
      </c>
      <c r="K19" s="64" t="s">
        <v>31</v>
      </c>
      <c r="L19" s="64" t="s">
        <v>31</v>
      </c>
    </row>
    <row r="20" spans="1:12" s="16" customFormat="1" ht="30">
      <c r="A20" s="8">
        <v>10</v>
      </c>
      <c r="B20" s="33" t="s">
        <v>50</v>
      </c>
      <c r="C20" s="66">
        <f>C14/C13</f>
        <v>0.0322026620867325</v>
      </c>
      <c r="D20" s="66">
        <f aca="true" t="shared" si="4" ref="D20:J20">D14/D13</f>
        <v>0.03593303389138424</v>
      </c>
      <c r="E20" s="66">
        <f t="shared" si="4"/>
        <v>0.031212484993997598</v>
      </c>
      <c r="F20" s="66">
        <f t="shared" si="4"/>
        <v>0.019727891156462583</v>
      </c>
      <c r="G20" s="66">
        <f t="shared" si="4"/>
        <v>0.018823529411764704</v>
      </c>
      <c r="H20" s="66">
        <f t="shared" si="4"/>
        <v>0.018823529411764704</v>
      </c>
      <c r="I20" s="66">
        <f t="shared" si="4"/>
        <v>0.018823529411764704</v>
      </c>
      <c r="J20" s="66">
        <f t="shared" si="4"/>
        <v>0.018823529411764704</v>
      </c>
      <c r="K20" s="64" t="s">
        <v>31</v>
      </c>
      <c r="L20" s="64" t="s">
        <v>31</v>
      </c>
    </row>
    <row r="21" spans="1:12" s="16" customFormat="1" ht="30">
      <c r="A21" s="8">
        <v>11</v>
      </c>
      <c r="B21" s="33" t="s">
        <v>64</v>
      </c>
      <c r="C21" s="66">
        <f>C16/C13</f>
        <v>0.0098754830399313</v>
      </c>
      <c r="D21" s="66">
        <f aca="true" t="shared" si="5" ref="D21:I21">D16/D13</f>
        <v>0.012249897917517355</v>
      </c>
      <c r="E21" s="66">
        <f t="shared" si="5"/>
        <v>0.010804321728691477</v>
      </c>
      <c r="F21" s="66">
        <f t="shared" si="5"/>
        <v>0.009483793517406962</v>
      </c>
      <c r="G21" s="66">
        <f t="shared" si="5"/>
        <v>0.009019607843137255</v>
      </c>
      <c r="H21" s="66">
        <f t="shared" si="5"/>
        <v>0.009019607843137255</v>
      </c>
      <c r="I21" s="66">
        <f t="shared" si="5"/>
        <v>0.009019607843137255</v>
      </c>
      <c r="J21" s="66">
        <f>J16/J13</f>
        <v>0.009019607843137255</v>
      </c>
      <c r="K21" s="64" t="s">
        <v>31</v>
      </c>
      <c r="L21" s="64" t="s">
        <v>31</v>
      </c>
    </row>
    <row r="22" spans="1:12" s="16" customFormat="1" ht="15.75">
      <c r="A22" s="8">
        <v>12</v>
      </c>
      <c r="B22" s="33" t="s">
        <v>51</v>
      </c>
      <c r="C22" s="43">
        <v>3</v>
      </c>
      <c r="D22" s="67">
        <f>C22+D23-D24</f>
        <v>3</v>
      </c>
      <c r="E22" s="67">
        <f>D22+E23-E24</f>
        <v>2</v>
      </c>
      <c r="F22" s="67">
        <f>D22+F23-F24</f>
        <v>2</v>
      </c>
      <c r="G22" s="67">
        <f>F22+G23-G24</f>
        <v>2</v>
      </c>
      <c r="H22" s="67">
        <f>G22+H23-H24</f>
        <v>2</v>
      </c>
      <c r="I22" s="67">
        <f>H22+I23-I24</f>
        <v>2</v>
      </c>
      <c r="J22" s="67">
        <f>I22+J23-J24</f>
        <v>2</v>
      </c>
      <c r="K22" s="64" t="s">
        <v>31</v>
      </c>
      <c r="L22" s="64" t="s">
        <v>31</v>
      </c>
    </row>
    <row r="23" spans="1:12" s="16" customFormat="1" ht="30">
      <c r="A23" s="8">
        <v>13</v>
      </c>
      <c r="B23" s="33" t="s">
        <v>52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63">
        <f>F23+G23+H23</f>
        <v>0</v>
      </c>
      <c r="L23" s="63">
        <f>F23+G23+H23+I23+J23</f>
        <v>0</v>
      </c>
    </row>
    <row r="24" spans="1:12" s="16" customFormat="1" ht="30">
      <c r="A24" s="8">
        <v>14</v>
      </c>
      <c r="B24" s="33" t="s">
        <v>53</v>
      </c>
      <c r="C24" s="43">
        <v>0</v>
      </c>
      <c r="D24" s="43">
        <v>0</v>
      </c>
      <c r="E24" s="43">
        <v>1</v>
      </c>
      <c r="F24" s="43">
        <v>1</v>
      </c>
      <c r="G24" s="43">
        <v>0</v>
      </c>
      <c r="H24" s="43">
        <v>0</v>
      </c>
      <c r="I24" s="43">
        <v>0</v>
      </c>
      <c r="J24" s="43">
        <v>0</v>
      </c>
      <c r="K24" s="63">
        <f>F24+G24+H24</f>
        <v>1</v>
      </c>
      <c r="L24" s="63">
        <f>F24+G24+H24+I24+J24</f>
        <v>1</v>
      </c>
    </row>
    <row r="25" spans="1:12" s="27" customFormat="1" ht="45">
      <c r="A25" s="8">
        <v>15</v>
      </c>
      <c r="B25" s="11" t="s">
        <v>23</v>
      </c>
      <c r="C25" s="40">
        <v>9053</v>
      </c>
      <c r="D25" s="40">
        <v>19568</v>
      </c>
      <c r="E25" s="40">
        <v>20755</v>
      </c>
      <c r="F25" s="40">
        <v>20929</v>
      </c>
      <c r="G25" s="63">
        <v>20755</v>
      </c>
      <c r="H25" s="63">
        <f>G25*H26/100</f>
        <v>23951.27</v>
      </c>
      <c r="I25" s="63">
        <f>H25*I26/100</f>
        <v>26418.250809999998</v>
      </c>
      <c r="J25" s="63">
        <f>I25*J26/100</f>
        <v>32151.011235769998</v>
      </c>
      <c r="K25" s="64" t="s">
        <v>31</v>
      </c>
      <c r="L25" s="64" t="s">
        <v>31</v>
      </c>
    </row>
    <row r="26" spans="1:12" s="28" customFormat="1" ht="15.75">
      <c r="A26" s="8">
        <v>16</v>
      </c>
      <c r="B26" s="10" t="s">
        <v>1</v>
      </c>
      <c r="C26" s="63" t="s">
        <v>31</v>
      </c>
      <c r="D26" s="63">
        <f>D25/C25*100</f>
        <v>216.14934275930634</v>
      </c>
      <c r="E26" s="63">
        <f>E25/D25*100</f>
        <v>106.06602616516763</v>
      </c>
      <c r="F26" s="63">
        <f>F25/D25*100</f>
        <v>106.95523303352412</v>
      </c>
      <c r="G26" s="63">
        <v>100.0007118451025</v>
      </c>
      <c r="H26" s="63">
        <v>115.4</v>
      </c>
      <c r="I26" s="63">
        <v>110.3</v>
      </c>
      <c r="J26" s="63">
        <v>121.7</v>
      </c>
      <c r="K26" s="64" t="s">
        <v>31</v>
      </c>
      <c r="L26" s="64" t="s">
        <v>31</v>
      </c>
    </row>
    <row r="27" spans="1:12" s="16" customFormat="1" ht="25.5" customHeight="1">
      <c r="A27" s="8">
        <v>17</v>
      </c>
      <c r="B27" s="10" t="s">
        <v>18</v>
      </c>
      <c r="C27" s="68">
        <v>1.302</v>
      </c>
      <c r="D27" s="68">
        <v>1.302</v>
      </c>
      <c r="E27" s="68">
        <v>1.302</v>
      </c>
      <c r="F27" s="68">
        <v>1.302</v>
      </c>
      <c r="G27" s="68">
        <v>1.302</v>
      </c>
      <c r="H27" s="68">
        <v>1.302</v>
      </c>
      <c r="I27" s="68">
        <v>1.302</v>
      </c>
      <c r="J27" s="68">
        <v>1.302</v>
      </c>
      <c r="K27" s="69" t="s">
        <v>0</v>
      </c>
      <c r="L27" s="69" t="s">
        <v>0</v>
      </c>
    </row>
    <row r="28" spans="1:12" s="16" customFormat="1" ht="15.75">
      <c r="A28" s="8">
        <v>18</v>
      </c>
      <c r="B28" s="10" t="s">
        <v>19</v>
      </c>
      <c r="C28" s="63">
        <f aca="true" t="shared" si="6" ref="C28:J28">C17*C25*C27*12/1000000</f>
        <v>7.355091744000001</v>
      </c>
      <c r="D28" s="63">
        <f t="shared" si="6"/>
        <v>17.732365056000003</v>
      </c>
      <c r="E28" s="63">
        <f t="shared" si="6"/>
        <v>16.538082120000002</v>
      </c>
      <c r="F28" s="63">
        <f t="shared" si="6"/>
        <v>8.3710642176</v>
      </c>
      <c r="G28" s="63">
        <f t="shared" si="6"/>
        <v>8.106903</v>
      </c>
      <c r="H28" s="63">
        <f t="shared" si="6"/>
        <v>9.355366062000002</v>
      </c>
      <c r="I28" s="63">
        <f t="shared" si="6"/>
        <v>10.318968766385998</v>
      </c>
      <c r="J28" s="63">
        <f t="shared" si="6"/>
        <v>12.558184988691762</v>
      </c>
      <c r="K28" s="63">
        <f aca="true" t="shared" si="7" ref="K28:K34">F28+G28+H28</f>
        <v>25.833333279600005</v>
      </c>
      <c r="L28" s="63">
        <f aca="true" t="shared" si="8" ref="L28:L34">K28+I28+J28</f>
        <v>48.71048703467777</v>
      </c>
    </row>
    <row r="29" spans="1:12" s="16" customFormat="1" ht="30">
      <c r="A29" s="8">
        <v>19</v>
      </c>
      <c r="B29" s="17" t="s">
        <v>28</v>
      </c>
      <c r="C29" s="64" t="s">
        <v>31</v>
      </c>
      <c r="D29" s="70">
        <f>D28-C28</f>
        <v>10.377273312000002</v>
      </c>
      <c r="E29" s="70">
        <f>E28-D28</f>
        <v>-1.1942829360000005</v>
      </c>
      <c r="F29" s="70">
        <f>F28-D28</f>
        <v>-9.361300838400002</v>
      </c>
      <c r="G29" s="70">
        <f>G28-D28</f>
        <v>-9.625462056000002</v>
      </c>
      <c r="H29" s="70">
        <f>H28-D28</f>
        <v>-8.376998994000001</v>
      </c>
      <c r="I29" s="70">
        <f>I28-D28</f>
        <v>-7.413396289614004</v>
      </c>
      <c r="J29" s="70">
        <f>J28-D28</f>
        <v>-5.1741800673082405</v>
      </c>
      <c r="K29" s="63">
        <f t="shared" si="7"/>
        <v>-27.363761888400003</v>
      </c>
      <c r="L29" s="63">
        <f t="shared" si="8"/>
        <v>-39.95133824532225</v>
      </c>
    </row>
    <row r="30" spans="1:12" s="16" customFormat="1" ht="60">
      <c r="A30" s="8">
        <v>20</v>
      </c>
      <c r="B30" s="29" t="s">
        <v>68</v>
      </c>
      <c r="C30" s="64" t="s">
        <v>31</v>
      </c>
      <c r="D30" s="70">
        <f>D31+D32+D33</f>
        <v>10.4</v>
      </c>
      <c r="E30" s="70">
        <f aca="true" t="shared" si="9" ref="E30:J30">E31+E32+E33</f>
        <v>-1.2</v>
      </c>
      <c r="F30" s="70">
        <f t="shared" si="9"/>
        <v>-9.4</v>
      </c>
      <c r="G30" s="70">
        <f t="shared" si="9"/>
        <v>-9.6</v>
      </c>
      <c r="H30" s="70">
        <f t="shared" si="9"/>
        <v>-8.4</v>
      </c>
      <c r="I30" s="70">
        <f t="shared" si="9"/>
        <v>-7.4</v>
      </c>
      <c r="J30" s="70">
        <f t="shared" si="9"/>
        <v>-5.2</v>
      </c>
      <c r="K30" s="63">
        <f t="shared" si="7"/>
        <v>-27.4</v>
      </c>
      <c r="L30" s="63">
        <f t="shared" si="8"/>
        <v>-40</v>
      </c>
    </row>
    <row r="31" spans="1:12" s="16" customFormat="1" ht="45">
      <c r="A31" s="8">
        <v>21</v>
      </c>
      <c r="B31" s="30" t="s">
        <v>45</v>
      </c>
      <c r="C31" s="64" t="s">
        <v>31</v>
      </c>
      <c r="D31" s="36">
        <v>10.4</v>
      </c>
      <c r="E31" s="35">
        <v>-1.2</v>
      </c>
      <c r="F31" s="35">
        <v>-9.4</v>
      </c>
      <c r="G31" s="35">
        <v>-9.6</v>
      </c>
      <c r="H31" s="35">
        <v>-8.4</v>
      </c>
      <c r="I31" s="35">
        <v>-7.4</v>
      </c>
      <c r="J31" s="35">
        <v>-5.2</v>
      </c>
      <c r="K31" s="63">
        <f t="shared" si="7"/>
        <v>-27.4</v>
      </c>
      <c r="L31" s="63">
        <f t="shared" si="8"/>
        <v>-40</v>
      </c>
    </row>
    <row r="32" spans="1:12" s="16" customFormat="1" ht="16.5">
      <c r="A32" s="8">
        <v>22</v>
      </c>
      <c r="B32" s="30" t="s">
        <v>15</v>
      </c>
      <c r="C32" s="64" t="s">
        <v>31</v>
      </c>
      <c r="D32" s="36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63">
        <f t="shared" si="7"/>
        <v>0</v>
      </c>
      <c r="L32" s="63">
        <f t="shared" si="8"/>
        <v>0</v>
      </c>
    </row>
    <row r="33" spans="1:12" s="16" customFormat="1" ht="41.25">
      <c r="A33" s="8">
        <v>23</v>
      </c>
      <c r="B33" s="30" t="s">
        <v>21</v>
      </c>
      <c r="C33" s="64" t="s">
        <v>31</v>
      </c>
      <c r="D33" s="36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63">
        <f t="shared" si="7"/>
        <v>0</v>
      </c>
      <c r="L33" s="63">
        <f t="shared" si="8"/>
        <v>0</v>
      </c>
    </row>
    <row r="34" spans="1:12" s="27" customFormat="1" ht="41.25">
      <c r="A34" s="8">
        <v>24</v>
      </c>
      <c r="B34" s="31" t="s">
        <v>46</v>
      </c>
      <c r="C34" s="64" t="s">
        <v>31</v>
      </c>
      <c r="D34" s="36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63">
        <f t="shared" si="7"/>
        <v>0</v>
      </c>
      <c r="L34" s="63">
        <f t="shared" si="8"/>
        <v>0</v>
      </c>
    </row>
    <row r="35" spans="1:12" s="27" customFormat="1" ht="47.25" customHeight="1">
      <c r="A35" s="8">
        <v>25</v>
      </c>
      <c r="B35" s="31" t="s">
        <v>47</v>
      </c>
      <c r="C35" s="64" t="s">
        <v>31</v>
      </c>
      <c r="D35" s="71">
        <f>D34/D30*100%</f>
        <v>0</v>
      </c>
      <c r="E35" s="71">
        <f aca="true" t="shared" si="10" ref="E35:J35">E34/E30*100%</f>
        <v>0</v>
      </c>
      <c r="F35" s="71">
        <f t="shared" si="10"/>
        <v>0</v>
      </c>
      <c r="G35" s="71">
        <f t="shared" si="10"/>
        <v>0</v>
      </c>
      <c r="H35" s="71">
        <f t="shared" si="10"/>
        <v>0</v>
      </c>
      <c r="I35" s="71">
        <f t="shared" si="10"/>
        <v>0</v>
      </c>
      <c r="J35" s="71">
        <f t="shared" si="10"/>
        <v>0</v>
      </c>
      <c r="K35" s="68" t="s">
        <v>0</v>
      </c>
      <c r="L35" s="68" t="s">
        <v>0</v>
      </c>
    </row>
  </sheetData>
  <sheetProtection/>
  <mergeCells count="7">
    <mergeCell ref="A7:L7"/>
    <mergeCell ref="A8:L8"/>
    <mergeCell ref="I1:L1"/>
    <mergeCell ref="I2:L2"/>
    <mergeCell ref="I3:L3"/>
    <mergeCell ref="I4:L4"/>
    <mergeCell ref="I5:L5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73" r:id="rId3"/>
  <colBreaks count="1" manualBreakCount="1">
    <brk id="1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85" zoomScaleSheetLayoutView="85" zoomScalePageLayoutView="0" workbookViewId="0" topLeftCell="A19">
      <selection activeCell="B27" sqref="B27"/>
    </sheetView>
  </sheetViews>
  <sheetFormatPr defaultColWidth="9.140625" defaultRowHeight="15"/>
  <cols>
    <col min="1" max="1" width="5.8515625" style="0" customWidth="1"/>
    <col min="2" max="2" width="59.7109375" style="0" customWidth="1"/>
    <col min="3" max="4" width="13.00390625" style="0" customWidth="1"/>
    <col min="5" max="5" width="13.00390625" style="16" customWidth="1"/>
    <col min="6" max="6" width="13.00390625" style="26" customWidth="1"/>
    <col min="7" max="12" width="13.00390625" style="0" customWidth="1"/>
  </cols>
  <sheetData>
    <row r="1" spans="1:14" ht="15">
      <c r="A1" s="37"/>
      <c r="B1" s="37"/>
      <c r="C1" s="37"/>
      <c r="D1" s="37"/>
      <c r="E1" s="38"/>
      <c r="F1" s="37"/>
      <c r="G1" s="37"/>
      <c r="H1" s="37"/>
      <c r="I1" s="81" t="s">
        <v>78</v>
      </c>
      <c r="J1" s="81"/>
      <c r="K1" s="81"/>
      <c r="L1" s="81"/>
      <c r="M1" s="12"/>
      <c r="N1" s="12"/>
    </row>
    <row r="2" spans="1:14" ht="15">
      <c r="A2" s="37"/>
      <c r="B2" s="37"/>
      <c r="C2" s="37"/>
      <c r="D2" s="37"/>
      <c r="E2" s="38"/>
      <c r="F2" s="37"/>
      <c r="G2" s="37"/>
      <c r="H2" s="37"/>
      <c r="I2" s="81" t="s">
        <v>79</v>
      </c>
      <c r="J2" s="81"/>
      <c r="K2" s="81"/>
      <c r="L2" s="81"/>
      <c r="M2" s="12"/>
      <c r="N2" s="12"/>
    </row>
    <row r="3" spans="1:14" ht="15">
      <c r="A3" s="37"/>
      <c r="B3" s="37"/>
      <c r="C3" s="37"/>
      <c r="D3" s="37"/>
      <c r="E3" s="38"/>
      <c r="F3" s="37"/>
      <c r="G3" s="37"/>
      <c r="H3" s="37"/>
      <c r="I3" s="81" t="s">
        <v>77</v>
      </c>
      <c r="J3" s="81"/>
      <c r="K3" s="81"/>
      <c r="L3" s="81"/>
      <c r="M3" s="12"/>
      <c r="N3" s="12"/>
    </row>
    <row r="4" spans="1:14" ht="15">
      <c r="A4" s="37"/>
      <c r="B4" s="37"/>
      <c r="C4" s="37"/>
      <c r="D4" s="37"/>
      <c r="E4" s="38"/>
      <c r="F4" s="37"/>
      <c r="G4" s="37"/>
      <c r="H4" s="37"/>
      <c r="I4" s="81" t="s">
        <v>85</v>
      </c>
      <c r="J4" s="81"/>
      <c r="K4" s="81"/>
      <c r="L4" s="81"/>
      <c r="M4" s="12"/>
      <c r="N4" s="12"/>
    </row>
    <row r="5" spans="1:14" ht="15">
      <c r="A5" s="37"/>
      <c r="B5" s="37"/>
      <c r="C5" s="37"/>
      <c r="D5" s="37"/>
      <c r="E5" s="38"/>
      <c r="F5" s="37"/>
      <c r="G5" s="37"/>
      <c r="H5" s="37"/>
      <c r="I5" s="81" t="s">
        <v>84</v>
      </c>
      <c r="J5" s="81"/>
      <c r="K5" s="81"/>
      <c r="L5" s="81"/>
      <c r="M5" s="12"/>
      <c r="N5" s="12"/>
    </row>
    <row r="6" spans="1:14" ht="15">
      <c r="A6" s="37"/>
      <c r="B6" s="37"/>
      <c r="C6" s="37"/>
      <c r="D6" s="37"/>
      <c r="E6" s="38"/>
      <c r="F6" s="37"/>
      <c r="G6" s="37"/>
      <c r="H6" s="37"/>
      <c r="I6" s="37"/>
      <c r="J6" s="37"/>
      <c r="K6" s="37"/>
      <c r="L6" s="37"/>
      <c r="M6" s="12"/>
      <c r="N6" s="12"/>
    </row>
    <row r="7" spans="1:14" ht="36.75" customHeight="1">
      <c r="A7" s="79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2"/>
      <c r="N7" s="12"/>
    </row>
    <row r="8" spans="1:12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31.5">
      <c r="A9" s="14" t="s">
        <v>10</v>
      </c>
      <c r="B9" s="13" t="s">
        <v>9</v>
      </c>
      <c r="C9" s="13" t="s">
        <v>25</v>
      </c>
      <c r="D9" s="13" t="s">
        <v>26</v>
      </c>
      <c r="E9" s="32" t="s">
        <v>43</v>
      </c>
      <c r="F9" s="32" t="s">
        <v>6</v>
      </c>
      <c r="G9" s="13" t="s">
        <v>5</v>
      </c>
      <c r="H9" s="13" t="s">
        <v>4</v>
      </c>
      <c r="I9" s="13" t="s">
        <v>3</v>
      </c>
      <c r="J9" s="13" t="s">
        <v>2</v>
      </c>
      <c r="K9" s="13" t="s">
        <v>40</v>
      </c>
      <c r="L9" s="13" t="s">
        <v>41</v>
      </c>
    </row>
    <row r="10" spans="1:12" s="16" customFormat="1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s="16" customFormat="1" ht="30">
      <c r="A11" s="8">
        <v>1</v>
      </c>
      <c r="B11" s="19" t="s">
        <v>58</v>
      </c>
      <c r="C11" s="55">
        <f>'ПР ДОП (все)'!C11</f>
        <v>2836</v>
      </c>
      <c r="D11" s="55">
        <f>'ПР ДОП (все)'!D11</f>
        <v>2836</v>
      </c>
      <c r="E11" s="55">
        <f>'ПР ДОП (все)'!E11</f>
        <v>2836</v>
      </c>
      <c r="F11" s="55">
        <f>'ПР ДОП (все)'!F11</f>
        <v>2836</v>
      </c>
      <c r="G11" s="55">
        <f>'ПР ДОП (все)'!G11</f>
        <v>2900</v>
      </c>
      <c r="H11" s="55">
        <f>'ПР ДОП (все)'!H11</f>
        <v>2900</v>
      </c>
      <c r="I11" s="55">
        <f>'ПР ДОП (все)'!I11</f>
        <v>2950</v>
      </c>
      <c r="J11" s="55">
        <f>'ПР ДОП (все)'!J11</f>
        <v>2950</v>
      </c>
      <c r="K11" s="53" t="s">
        <v>31</v>
      </c>
      <c r="L11" s="53" t="s">
        <v>31</v>
      </c>
    </row>
    <row r="12" spans="1:12" s="16" customFormat="1" ht="30">
      <c r="A12" s="8">
        <v>2</v>
      </c>
      <c r="B12" s="19" t="s">
        <v>37</v>
      </c>
      <c r="C12" s="53">
        <f aca="true" t="shared" si="0" ref="C12:J12">C13/C11*100</f>
        <v>8.815232722143865</v>
      </c>
      <c r="D12" s="53">
        <f t="shared" si="0"/>
        <v>9.802538787023977</v>
      </c>
      <c r="E12" s="53">
        <f t="shared" si="0"/>
        <v>9.520451339915374</v>
      </c>
      <c r="F12" s="53">
        <f t="shared" si="0"/>
        <v>10.225669957686883</v>
      </c>
      <c r="G12" s="53">
        <f t="shared" si="0"/>
        <v>10</v>
      </c>
      <c r="H12" s="53">
        <f t="shared" si="0"/>
        <v>10</v>
      </c>
      <c r="I12" s="53">
        <f t="shared" si="0"/>
        <v>9.830508474576272</v>
      </c>
      <c r="J12" s="53">
        <f t="shared" si="0"/>
        <v>9.830508474576272</v>
      </c>
      <c r="K12" s="53" t="s">
        <v>31</v>
      </c>
      <c r="L12" s="53" t="s">
        <v>31</v>
      </c>
    </row>
    <row r="13" spans="1:12" s="16" customFormat="1" ht="15.75">
      <c r="A13" s="8">
        <v>3</v>
      </c>
      <c r="B13" s="17" t="s">
        <v>27</v>
      </c>
      <c r="C13" s="48">
        <v>250</v>
      </c>
      <c r="D13" s="48">
        <v>278</v>
      </c>
      <c r="E13" s="48">
        <v>270</v>
      </c>
      <c r="F13" s="48">
        <v>290</v>
      </c>
      <c r="G13" s="48">
        <v>290</v>
      </c>
      <c r="H13" s="48">
        <v>290</v>
      </c>
      <c r="I13" s="48">
        <v>290</v>
      </c>
      <c r="J13" s="48">
        <v>290</v>
      </c>
      <c r="K13" s="53" t="s">
        <v>31</v>
      </c>
      <c r="L13" s="53" t="s">
        <v>31</v>
      </c>
    </row>
    <row r="14" spans="1:12" s="16" customFormat="1" ht="45">
      <c r="A14" s="8">
        <v>4</v>
      </c>
      <c r="B14" s="33" t="s">
        <v>56</v>
      </c>
      <c r="C14" s="54">
        <f>C16+C17</f>
        <v>34</v>
      </c>
      <c r="D14" s="54">
        <f aca="true" t="shared" si="1" ref="D14:J14">D16+D17</f>
        <v>29</v>
      </c>
      <c r="E14" s="54">
        <f t="shared" si="1"/>
        <v>23</v>
      </c>
      <c r="F14" s="54">
        <f t="shared" si="1"/>
        <v>22</v>
      </c>
      <c r="G14" s="54">
        <f t="shared" si="1"/>
        <v>21</v>
      </c>
      <c r="H14" s="54">
        <f t="shared" si="1"/>
        <v>21</v>
      </c>
      <c r="I14" s="54">
        <f t="shared" si="1"/>
        <v>21</v>
      </c>
      <c r="J14" s="54">
        <f t="shared" si="1"/>
        <v>21</v>
      </c>
      <c r="K14" s="53" t="s">
        <v>31</v>
      </c>
      <c r="L14" s="53" t="s">
        <v>31</v>
      </c>
    </row>
    <row r="15" spans="1:12" s="16" customFormat="1" ht="15.75">
      <c r="A15" s="8">
        <v>5</v>
      </c>
      <c r="B15" s="17" t="s">
        <v>20</v>
      </c>
      <c r="C15" s="65"/>
      <c r="D15" s="65"/>
      <c r="E15" s="65"/>
      <c r="F15" s="65"/>
      <c r="G15" s="65"/>
      <c r="H15" s="65"/>
      <c r="I15" s="65"/>
      <c r="J15" s="65"/>
      <c r="K15" s="64" t="s">
        <v>31</v>
      </c>
      <c r="L15" s="53" t="s">
        <v>31</v>
      </c>
    </row>
    <row r="16" spans="1:12" s="16" customFormat="1" ht="45">
      <c r="A16" s="8">
        <v>6</v>
      </c>
      <c r="B16" s="33" t="s">
        <v>42</v>
      </c>
      <c r="C16" s="48">
        <v>16</v>
      </c>
      <c r="D16" s="48">
        <v>14</v>
      </c>
      <c r="E16" s="48">
        <v>6</v>
      </c>
      <c r="F16" s="48">
        <v>6</v>
      </c>
      <c r="G16" s="48">
        <v>5</v>
      </c>
      <c r="H16" s="48">
        <v>5</v>
      </c>
      <c r="I16" s="48">
        <v>5</v>
      </c>
      <c r="J16" s="48">
        <v>5</v>
      </c>
      <c r="K16" s="53" t="s">
        <v>31</v>
      </c>
      <c r="L16" s="53" t="s">
        <v>31</v>
      </c>
    </row>
    <row r="17" spans="1:12" s="16" customFormat="1" ht="45">
      <c r="A17" s="8">
        <v>7</v>
      </c>
      <c r="B17" s="10" t="s">
        <v>34</v>
      </c>
      <c r="C17" s="40">
        <v>18</v>
      </c>
      <c r="D17" s="40">
        <v>15</v>
      </c>
      <c r="E17" s="40">
        <v>17</v>
      </c>
      <c r="F17" s="40">
        <v>16</v>
      </c>
      <c r="G17" s="40">
        <v>16</v>
      </c>
      <c r="H17" s="40">
        <v>16</v>
      </c>
      <c r="I17" s="40">
        <v>16</v>
      </c>
      <c r="J17" s="40">
        <v>16</v>
      </c>
      <c r="K17" s="53" t="s">
        <v>31</v>
      </c>
      <c r="L17" s="53" t="s">
        <v>31</v>
      </c>
    </row>
    <row r="18" spans="1:12" ht="30">
      <c r="A18" s="8">
        <v>8</v>
      </c>
      <c r="B18" s="17" t="s">
        <v>38</v>
      </c>
      <c r="C18" s="56">
        <f aca="true" t="shared" si="2" ref="C18:J18">C11/C17</f>
        <v>157.55555555555554</v>
      </c>
      <c r="D18" s="56">
        <f t="shared" si="2"/>
        <v>189.06666666666666</v>
      </c>
      <c r="E18" s="56">
        <f t="shared" si="2"/>
        <v>166.8235294117647</v>
      </c>
      <c r="F18" s="56">
        <f t="shared" si="2"/>
        <v>177.25</v>
      </c>
      <c r="G18" s="56">
        <f t="shared" si="2"/>
        <v>181.25</v>
      </c>
      <c r="H18" s="56">
        <f t="shared" si="2"/>
        <v>181.25</v>
      </c>
      <c r="I18" s="56">
        <f t="shared" si="2"/>
        <v>184.375</v>
      </c>
      <c r="J18" s="56">
        <f t="shared" si="2"/>
        <v>184.375</v>
      </c>
      <c r="K18" s="53" t="s">
        <v>31</v>
      </c>
      <c r="L18" s="53" t="s">
        <v>31</v>
      </c>
    </row>
    <row r="19" spans="1:12" s="16" customFormat="1" ht="30">
      <c r="A19" s="8">
        <v>9</v>
      </c>
      <c r="B19" s="33" t="s">
        <v>39</v>
      </c>
      <c r="C19" s="56">
        <f>C17/C13</f>
        <v>0.072</v>
      </c>
      <c r="D19" s="56">
        <f aca="true" t="shared" si="3" ref="D19:J19">D17/D13</f>
        <v>0.0539568345323741</v>
      </c>
      <c r="E19" s="56">
        <f t="shared" si="3"/>
        <v>0.06296296296296296</v>
      </c>
      <c r="F19" s="56">
        <f t="shared" si="3"/>
        <v>0.05517241379310345</v>
      </c>
      <c r="G19" s="56">
        <f t="shared" si="3"/>
        <v>0.05517241379310345</v>
      </c>
      <c r="H19" s="56">
        <f t="shared" si="3"/>
        <v>0.05517241379310345</v>
      </c>
      <c r="I19" s="56">
        <f t="shared" si="3"/>
        <v>0.05517241379310345</v>
      </c>
      <c r="J19" s="56">
        <f t="shared" si="3"/>
        <v>0.05517241379310345</v>
      </c>
      <c r="K19" s="53" t="s">
        <v>31</v>
      </c>
      <c r="L19" s="53" t="s">
        <v>31</v>
      </c>
    </row>
    <row r="20" spans="1:12" s="16" customFormat="1" ht="30">
      <c r="A20" s="8">
        <v>10</v>
      </c>
      <c r="B20" s="33" t="s">
        <v>50</v>
      </c>
      <c r="C20" s="56">
        <f>C14/C13</f>
        <v>0.136</v>
      </c>
      <c r="D20" s="56">
        <f aca="true" t="shared" si="4" ref="D20:J20">D14/D13</f>
        <v>0.10431654676258993</v>
      </c>
      <c r="E20" s="56">
        <f t="shared" si="4"/>
        <v>0.08518518518518518</v>
      </c>
      <c r="F20" s="56">
        <f t="shared" si="4"/>
        <v>0.07586206896551724</v>
      </c>
      <c r="G20" s="56">
        <f t="shared" si="4"/>
        <v>0.07241379310344828</v>
      </c>
      <c r="H20" s="56">
        <f t="shared" si="4"/>
        <v>0.07241379310344828</v>
      </c>
      <c r="I20" s="56">
        <f t="shared" si="4"/>
        <v>0.07241379310344828</v>
      </c>
      <c r="J20" s="56">
        <f t="shared" si="4"/>
        <v>0.07241379310344828</v>
      </c>
      <c r="K20" s="53" t="s">
        <v>31</v>
      </c>
      <c r="L20" s="53" t="s">
        <v>31</v>
      </c>
    </row>
    <row r="21" spans="1:12" s="16" customFormat="1" ht="30">
      <c r="A21" s="8">
        <v>11</v>
      </c>
      <c r="B21" s="33" t="s">
        <v>64</v>
      </c>
      <c r="C21" s="56">
        <f>C16/C13</f>
        <v>0.064</v>
      </c>
      <c r="D21" s="56">
        <f aca="true" t="shared" si="5" ref="D21:I21">D16/D13</f>
        <v>0.050359712230215826</v>
      </c>
      <c r="E21" s="56">
        <f t="shared" si="5"/>
        <v>0.022222222222222223</v>
      </c>
      <c r="F21" s="56">
        <f t="shared" si="5"/>
        <v>0.020689655172413793</v>
      </c>
      <c r="G21" s="56">
        <f t="shared" si="5"/>
        <v>0.017241379310344827</v>
      </c>
      <c r="H21" s="56">
        <f t="shared" si="5"/>
        <v>0.017241379310344827</v>
      </c>
      <c r="I21" s="56">
        <f t="shared" si="5"/>
        <v>0.017241379310344827</v>
      </c>
      <c r="J21" s="56">
        <f>J16/J13</f>
        <v>0.017241379310344827</v>
      </c>
      <c r="K21" s="53" t="s">
        <v>31</v>
      </c>
      <c r="L21" s="53" t="s">
        <v>31</v>
      </c>
    </row>
    <row r="22" spans="1:12" s="16" customFormat="1" ht="15.75">
      <c r="A22" s="8">
        <v>12</v>
      </c>
      <c r="B22" s="33" t="s">
        <v>51</v>
      </c>
      <c r="C22" s="43">
        <v>1</v>
      </c>
      <c r="D22" s="57">
        <f>C22+D23-D24</f>
        <v>1</v>
      </c>
      <c r="E22" s="57">
        <f>D22+E23-E24</f>
        <v>1</v>
      </c>
      <c r="F22" s="57">
        <f>D22+F23-F24</f>
        <v>1</v>
      </c>
      <c r="G22" s="57">
        <f>F22+G23-G24</f>
        <v>1</v>
      </c>
      <c r="H22" s="57">
        <f>G22+H23-H24</f>
        <v>1</v>
      </c>
      <c r="I22" s="57">
        <f>H22+I23-I24</f>
        <v>1</v>
      </c>
      <c r="J22" s="57">
        <f>I22+J23-J24</f>
        <v>1</v>
      </c>
      <c r="K22" s="53" t="s">
        <v>31</v>
      </c>
      <c r="L22" s="53" t="s">
        <v>31</v>
      </c>
    </row>
    <row r="23" spans="1:12" s="16" customFormat="1" ht="30">
      <c r="A23" s="8">
        <v>13</v>
      </c>
      <c r="B23" s="33" t="s">
        <v>52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55">
        <f>F23+G23+H23</f>
        <v>0</v>
      </c>
      <c r="L23" s="55">
        <f>F23+G23+H23+I23+J23</f>
        <v>0</v>
      </c>
    </row>
    <row r="24" spans="1:12" s="16" customFormat="1" ht="30">
      <c r="A24" s="8">
        <v>14</v>
      </c>
      <c r="B24" s="33" t="s">
        <v>53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55">
        <f>F24+G24+H24</f>
        <v>0</v>
      </c>
      <c r="L24" s="55">
        <f>F24+G24+H24+I24+J24</f>
        <v>0</v>
      </c>
    </row>
    <row r="25" spans="1:12" s="27" customFormat="1" ht="45">
      <c r="A25" s="8">
        <v>15</v>
      </c>
      <c r="B25" s="11" t="s">
        <v>23</v>
      </c>
      <c r="C25" s="40">
        <v>17128</v>
      </c>
      <c r="D25" s="40">
        <v>27778</v>
      </c>
      <c r="E25" s="40">
        <v>29850</v>
      </c>
      <c r="F25" s="40">
        <v>31408</v>
      </c>
      <c r="G25" s="55">
        <v>29850</v>
      </c>
      <c r="H25" s="55">
        <f>G25*H26/100</f>
        <v>34446.9</v>
      </c>
      <c r="I25" s="55">
        <f>H25*I26/100</f>
        <v>37994.9307</v>
      </c>
      <c r="J25" s="55">
        <f>I25*J26/100</f>
        <v>46239.8306619</v>
      </c>
      <c r="K25" s="53" t="s">
        <v>31</v>
      </c>
      <c r="L25" s="53" t="s">
        <v>31</v>
      </c>
    </row>
    <row r="26" spans="1:12" s="28" customFormat="1" ht="15.75">
      <c r="A26" s="8">
        <v>16</v>
      </c>
      <c r="B26" s="10" t="s">
        <v>1</v>
      </c>
      <c r="C26" s="55" t="s">
        <v>31</v>
      </c>
      <c r="D26" s="55">
        <f>D25/C25*100</f>
        <v>162.1788883699206</v>
      </c>
      <c r="E26" s="55">
        <f>E25/D25*100</f>
        <v>107.45914032687737</v>
      </c>
      <c r="F26" s="55">
        <f>F25/D25*100</f>
        <v>113.06789545683635</v>
      </c>
      <c r="G26" s="55">
        <v>100.0007118451025</v>
      </c>
      <c r="H26" s="55">
        <v>115.4</v>
      </c>
      <c r="I26" s="55">
        <v>110.3</v>
      </c>
      <c r="J26" s="55">
        <v>121.7</v>
      </c>
      <c r="K26" s="53" t="s">
        <v>31</v>
      </c>
      <c r="L26" s="53" t="s">
        <v>31</v>
      </c>
    </row>
    <row r="27" spans="1:12" s="16" customFormat="1" ht="25.5" customHeight="1">
      <c r="A27" s="8">
        <v>17</v>
      </c>
      <c r="B27" s="10" t="s">
        <v>18</v>
      </c>
      <c r="C27" s="58">
        <v>1.302</v>
      </c>
      <c r="D27" s="58">
        <v>1.302</v>
      </c>
      <c r="E27" s="58">
        <v>1.302</v>
      </c>
      <c r="F27" s="58">
        <v>1.302</v>
      </c>
      <c r="G27" s="58">
        <v>1.302</v>
      </c>
      <c r="H27" s="58">
        <v>1.302</v>
      </c>
      <c r="I27" s="58">
        <v>1.302</v>
      </c>
      <c r="J27" s="58">
        <v>1.302</v>
      </c>
      <c r="K27" s="75" t="s">
        <v>0</v>
      </c>
      <c r="L27" s="75" t="s">
        <v>0</v>
      </c>
    </row>
    <row r="28" spans="1:12" s="16" customFormat="1" ht="15.75">
      <c r="A28" s="8">
        <v>18</v>
      </c>
      <c r="B28" s="10" t="s">
        <v>19</v>
      </c>
      <c r="C28" s="55">
        <f aca="true" t="shared" si="6" ref="C28:J28">C17*C25*C27*12/1000000</f>
        <v>4.816941696000001</v>
      </c>
      <c r="D28" s="55">
        <f t="shared" si="6"/>
        <v>6.51005208</v>
      </c>
      <c r="E28" s="55">
        <f t="shared" si="6"/>
        <v>7.928398800000001</v>
      </c>
      <c r="F28" s="55">
        <f t="shared" si="6"/>
        <v>7.851497472</v>
      </c>
      <c r="G28" s="55">
        <f t="shared" si="6"/>
        <v>7.4620224</v>
      </c>
      <c r="H28" s="55">
        <f t="shared" si="6"/>
        <v>8.611173849600002</v>
      </c>
      <c r="I28" s="55">
        <f t="shared" si="6"/>
        <v>9.4981247561088</v>
      </c>
      <c r="J28" s="55">
        <f t="shared" si="6"/>
        <v>11.559217828184408</v>
      </c>
      <c r="K28" s="55">
        <f aca="true" t="shared" si="7" ref="K28:K34">F28+G28+H28</f>
        <v>23.9246937216</v>
      </c>
      <c r="L28" s="55">
        <f aca="true" t="shared" si="8" ref="L28:L34">K28+I28+J28</f>
        <v>44.98203630589321</v>
      </c>
    </row>
    <row r="29" spans="1:12" s="16" customFormat="1" ht="30">
      <c r="A29" s="8">
        <v>19</v>
      </c>
      <c r="B29" s="17" t="s">
        <v>28</v>
      </c>
      <c r="C29" s="53" t="s">
        <v>31</v>
      </c>
      <c r="D29" s="60">
        <f>D28-C28</f>
        <v>1.6931103839999997</v>
      </c>
      <c r="E29" s="60">
        <f>E28-D28</f>
        <v>1.4183467200000006</v>
      </c>
      <c r="F29" s="60">
        <f>F28-D28</f>
        <v>1.3414453919999998</v>
      </c>
      <c r="G29" s="60">
        <f>G28-D28</f>
        <v>0.95197032</v>
      </c>
      <c r="H29" s="60">
        <f>H28-D28</f>
        <v>2.1011217696000015</v>
      </c>
      <c r="I29" s="60">
        <f>I28-D28</f>
        <v>2.988072676108799</v>
      </c>
      <c r="J29" s="60">
        <f>J28-D28</f>
        <v>5.049165748184408</v>
      </c>
      <c r="K29" s="55">
        <f t="shared" si="7"/>
        <v>4.394537481600001</v>
      </c>
      <c r="L29" s="55">
        <f t="shared" si="8"/>
        <v>12.431775905893208</v>
      </c>
    </row>
    <row r="30" spans="1:12" s="16" customFormat="1" ht="60">
      <c r="A30" s="8">
        <v>20</v>
      </c>
      <c r="B30" s="29" t="s">
        <v>68</v>
      </c>
      <c r="C30" s="53" t="s">
        <v>31</v>
      </c>
      <c r="D30" s="60">
        <f>D31+D32+D33</f>
        <v>1.7</v>
      </c>
      <c r="E30" s="60">
        <f aca="true" t="shared" si="9" ref="E30:J30">E31+E32+E33</f>
        <v>1.4</v>
      </c>
      <c r="F30" s="60">
        <f t="shared" si="9"/>
        <v>1.3</v>
      </c>
      <c r="G30" s="60">
        <f t="shared" si="9"/>
        <v>3.3</v>
      </c>
      <c r="H30" s="60">
        <f t="shared" si="9"/>
        <v>4.8</v>
      </c>
      <c r="I30" s="60">
        <f t="shared" si="9"/>
        <v>6</v>
      </c>
      <c r="J30" s="60">
        <f t="shared" si="9"/>
        <v>8.7</v>
      </c>
      <c r="K30" s="55">
        <f t="shared" si="7"/>
        <v>9.399999999999999</v>
      </c>
      <c r="L30" s="55">
        <f t="shared" si="8"/>
        <v>24.099999999999998</v>
      </c>
    </row>
    <row r="31" spans="1:12" s="16" customFormat="1" ht="45">
      <c r="A31" s="8">
        <v>21</v>
      </c>
      <c r="B31" s="30" t="s">
        <v>45</v>
      </c>
      <c r="C31" s="53" t="s">
        <v>31</v>
      </c>
      <c r="D31" s="36">
        <v>1.7</v>
      </c>
      <c r="E31" s="35">
        <v>1.4</v>
      </c>
      <c r="F31" s="35">
        <v>1.3</v>
      </c>
      <c r="G31" s="35">
        <v>3.3</v>
      </c>
      <c r="H31" s="35">
        <v>4.8</v>
      </c>
      <c r="I31" s="35">
        <v>6</v>
      </c>
      <c r="J31" s="35">
        <v>8.7</v>
      </c>
      <c r="K31" s="55">
        <f t="shared" si="7"/>
        <v>9.399999999999999</v>
      </c>
      <c r="L31" s="55">
        <f t="shared" si="8"/>
        <v>24.099999999999998</v>
      </c>
    </row>
    <row r="32" spans="1:12" s="16" customFormat="1" ht="16.5">
      <c r="A32" s="8">
        <v>22</v>
      </c>
      <c r="B32" s="30" t="s">
        <v>15</v>
      </c>
      <c r="C32" s="53" t="s">
        <v>31</v>
      </c>
      <c r="D32" s="36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55">
        <f t="shared" si="7"/>
        <v>0</v>
      </c>
      <c r="L32" s="55">
        <f t="shared" si="8"/>
        <v>0</v>
      </c>
    </row>
    <row r="33" spans="1:12" s="16" customFormat="1" ht="41.25">
      <c r="A33" s="8">
        <v>23</v>
      </c>
      <c r="B33" s="30" t="s">
        <v>21</v>
      </c>
      <c r="C33" s="53" t="s">
        <v>31</v>
      </c>
      <c r="D33" s="36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55">
        <f t="shared" si="7"/>
        <v>0</v>
      </c>
      <c r="L33" s="55">
        <f t="shared" si="8"/>
        <v>0</v>
      </c>
    </row>
    <row r="34" spans="1:12" s="27" customFormat="1" ht="41.25">
      <c r="A34" s="8">
        <v>24</v>
      </c>
      <c r="B34" s="31" t="s">
        <v>46</v>
      </c>
      <c r="C34" s="53" t="s">
        <v>31</v>
      </c>
      <c r="D34" s="36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55">
        <f t="shared" si="7"/>
        <v>0</v>
      </c>
      <c r="L34" s="55">
        <f t="shared" si="8"/>
        <v>0</v>
      </c>
    </row>
    <row r="35" spans="1:12" s="27" customFormat="1" ht="47.25" customHeight="1">
      <c r="A35" s="8">
        <v>25</v>
      </c>
      <c r="B35" s="31" t="s">
        <v>47</v>
      </c>
      <c r="C35" s="53" t="s">
        <v>31</v>
      </c>
      <c r="D35" s="62">
        <f>D34/D30*100%</f>
        <v>0</v>
      </c>
      <c r="E35" s="62">
        <f aca="true" t="shared" si="10" ref="E35:J35">E34/E30*100%</f>
        <v>0</v>
      </c>
      <c r="F35" s="62">
        <f t="shared" si="10"/>
        <v>0</v>
      </c>
      <c r="G35" s="62">
        <f t="shared" si="10"/>
        <v>0</v>
      </c>
      <c r="H35" s="62">
        <f t="shared" si="10"/>
        <v>0</v>
      </c>
      <c r="I35" s="62">
        <f t="shared" si="10"/>
        <v>0</v>
      </c>
      <c r="J35" s="62">
        <f t="shared" si="10"/>
        <v>0</v>
      </c>
      <c r="K35" s="58" t="s">
        <v>0</v>
      </c>
      <c r="L35" s="58" t="s">
        <v>0</v>
      </c>
    </row>
  </sheetData>
  <sheetProtection/>
  <mergeCells count="7">
    <mergeCell ref="A7:L7"/>
    <mergeCell ref="A8:L8"/>
    <mergeCell ref="I1:L1"/>
    <mergeCell ref="I2:L2"/>
    <mergeCell ref="I3:L3"/>
    <mergeCell ref="I4:L4"/>
    <mergeCell ref="I5:L5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73" r:id="rId3"/>
  <colBreaks count="1" manualBreakCount="1">
    <brk id="10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85" zoomScaleSheetLayoutView="85" zoomScalePageLayoutView="0" workbookViewId="0" topLeftCell="A10">
      <selection activeCell="B11" sqref="B11"/>
    </sheetView>
  </sheetViews>
  <sheetFormatPr defaultColWidth="9.140625" defaultRowHeight="15"/>
  <cols>
    <col min="1" max="1" width="5.8515625" style="0" customWidth="1"/>
    <col min="2" max="2" width="59.7109375" style="0" customWidth="1"/>
    <col min="3" max="4" width="13.00390625" style="0" customWidth="1"/>
    <col min="5" max="5" width="13.00390625" style="16" customWidth="1"/>
    <col min="6" max="6" width="13.00390625" style="26" customWidth="1"/>
    <col min="7" max="12" width="13.00390625" style="0" customWidth="1"/>
  </cols>
  <sheetData>
    <row r="1" spans="1:14" ht="15">
      <c r="A1" s="37"/>
      <c r="B1" s="37"/>
      <c r="C1" s="37"/>
      <c r="D1" s="37"/>
      <c r="E1" s="38"/>
      <c r="F1" s="37"/>
      <c r="G1" s="37"/>
      <c r="H1" s="37"/>
      <c r="I1" s="37"/>
      <c r="J1" s="37"/>
      <c r="K1" s="37"/>
      <c r="L1" s="37"/>
      <c r="M1" s="12"/>
      <c r="N1" s="12"/>
    </row>
    <row r="2" spans="1:14" ht="15.7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2"/>
      <c r="N2" s="12"/>
    </row>
    <row r="3" spans="1:12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1.5">
      <c r="A4" s="45" t="s">
        <v>10</v>
      </c>
      <c r="B4" s="46" t="s">
        <v>9</v>
      </c>
      <c r="C4" s="46" t="s">
        <v>25</v>
      </c>
      <c r="D4" s="46" t="s">
        <v>26</v>
      </c>
      <c r="E4" s="47" t="s">
        <v>43</v>
      </c>
      <c r="F4" s="47" t="s">
        <v>6</v>
      </c>
      <c r="G4" s="46" t="s">
        <v>5</v>
      </c>
      <c r="H4" s="46" t="s">
        <v>4</v>
      </c>
      <c r="I4" s="46" t="s">
        <v>3</v>
      </c>
      <c r="J4" s="46" t="s">
        <v>2</v>
      </c>
      <c r="K4" s="46" t="s">
        <v>40</v>
      </c>
      <c r="L4" s="46" t="s">
        <v>41</v>
      </c>
    </row>
    <row r="5" spans="1:12" s="16" customFormat="1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</row>
    <row r="6" spans="1:12" s="16" customFormat="1" ht="30">
      <c r="A6" s="8">
        <v>1</v>
      </c>
      <c r="B6" s="19" t="s">
        <v>58</v>
      </c>
      <c r="C6" s="63">
        <f>'ПР ДОП (все)'!C11</f>
        <v>2836</v>
      </c>
      <c r="D6" s="63">
        <f>'ПР ДОП (все)'!D11</f>
        <v>2836</v>
      </c>
      <c r="E6" s="63">
        <f>'ПР ДОП (все)'!E11</f>
        <v>2836</v>
      </c>
      <c r="F6" s="63">
        <f>'ПР ДОП (все)'!F11</f>
        <v>2836</v>
      </c>
      <c r="G6" s="63">
        <f>'ПР ДОП (все)'!G11</f>
        <v>2900</v>
      </c>
      <c r="H6" s="63">
        <f>'ПР ДОП (все)'!H11</f>
        <v>2900</v>
      </c>
      <c r="I6" s="63">
        <f>'ПР ДОП (все)'!I11</f>
        <v>2950</v>
      </c>
      <c r="J6" s="63">
        <f>'ПР ДОП (все)'!J11</f>
        <v>2950</v>
      </c>
      <c r="K6" s="64" t="s">
        <v>31</v>
      </c>
      <c r="L6" s="64" t="s">
        <v>31</v>
      </c>
    </row>
    <row r="7" spans="1:12" s="16" customFormat="1" ht="30">
      <c r="A7" s="8">
        <v>2</v>
      </c>
      <c r="B7" s="19" t="s">
        <v>37</v>
      </c>
      <c r="C7" s="64">
        <f aca="true" t="shared" si="0" ref="C7:J7">C8/C6*100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 t="s">
        <v>31</v>
      </c>
      <c r="L7" s="64" t="s">
        <v>31</v>
      </c>
    </row>
    <row r="8" spans="1:12" s="16" customFormat="1" ht="15.75">
      <c r="A8" s="8">
        <v>3</v>
      </c>
      <c r="B8" s="17" t="s">
        <v>27</v>
      </c>
      <c r="C8" s="39"/>
      <c r="D8" s="39"/>
      <c r="E8" s="39"/>
      <c r="F8" s="39"/>
      <c r="G8" s="39"/>
      <c r="H8" s="39"/>
      <c r="I8" s="39"/>
      <c r="J8" s="39"/>
      <c r="K8" s="64" t="s">
        <v>31</v>
      </c>
      <c r="L8" s="64" t="s">
        <v>31</v>
      </c>
    </row>
    <row r="9" spans="1:12" s="16" customFormat="1" ht="45">
      <c r="A9" s="8">
        <v>4</v>
      </c>
      <c r="B9" s="33" t="s">
        <v>56</v>
      </c>
      <c r="C9" s="65">
        <f>C11+C12</f>
        <v>0</v>
      </c>
      <c r="D9" s="65">
        <f aca="true" t="shared" si="1" ref="D9:J9">D11+D12</f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 t="shared" si="1"/>
        <v>0</v>
      </c>
      <c r="J9" s="65">
        <f t="shared" si="1"/>
        <v>0</v>
      </c>
      <c r="K9" s="64" t="s">
        <v>31</v>
      </c>
      <c r="L9" s="64" t="s">
        <v>31</v>
      </c>
    </row>
    <row r="10" spans="1:12" s="16" customFormat="1" ht="15.75">
      <c r="A10" s="8">
        <v>5</v>
      </c>
      <c r="B10" s="17" t="s">
        <v>20</v>
      </c>
      <c r="C10" s="65"/>
      <c r="D10" s="65"/>
      <c r="E10" s="65"/>
      <c r="F10" s="65"/>
      <c r="G10" s="65"/>
      <c r="H10" s="65"/>
      <c r="I10" s="65"/>
      <c r="J10" s="65"/>
      <c r="K10" s="64" t="s">
        <v>31</v>
      </c>
      <c r="L10" s="64" t="s">
        <v>31</v>
      </c>
    </row>
    <row r="11" spans="1:12" s="16" customFormat="1" ht="45">
      <c r="A11" s="8">
        <v>6</v>
      </c>
      <c r="B11" s="33" t="s">
        <v>42</v>
      </c>
      <c r="C11" s="39"/>
      <c r="D11" s="39"/>
      <c r="E11" s="39"/>
      <c r="F11" s="39"/>
      <c r="G11" s="39"/>
      <c r="H11" s="39"/>
      <c r="I11" s="39"/>
      <c r="J11" s="39"/>
      <c r="K11" s="64" t="s">
        <v>31</v>
      </c>
      <c r="L11" s="64" t="s">
        <v>31</v>
      </c>
    </row>
    <row r="12" spans="1:12" s="16" customFormat="1" ht="45">
      <c r="A12" s="8">
        <v>7</v>
      </c>
      <c r="B12" s="10" t="s">
        <v>34</v>
      </c>
      <c r="C12" s="40"/>
      <c r="D12" s="40"/>
      <c r="E12" s="40"/>
      <c r="F12" s="40"/>
      <c r="G12" s="40"/>
      <c r="H12" s="40"/>
      <c r="I12" s="40"/>
      <c r="J12" s="40"/>
      <c r="K12" s="64" t="s">
        <v>31</v>
      </c>
      <c r="L12" s="64" t="s">
        <v>31</v>
      </c>
    </row>
    <row r="13" spans="1:12" ht="30">
      <c r="A13" s="8">
        <v>8</v>
      </c>
      <c r="B13" s="17" t="s">
        <v>38</v>
      </c>
      <c r="C13" s="66" t="e">
        <f aca="true" t="shared" si="2" ref="C13:J13">C6/C12</f>
        <v>#DIV/0!</v>
      </c>
      <c r="D13" s="66" t="e">
        <f t="shared" si="2"/>
        <v>#DIV/0!</v>
      </c>
      <c r="E13" s="66" t="e">
        <f t="shared" si="2"/>
        <v>#DIV/0!</v>
      </c>
      <c r="F13" s="66" t="e">
        <f t="shared" si="2"/>
        <v>#DIV/0!</v>
      </c>
      <c r="G13" s="66" t="e">
        <f t="shared" si="2"/>
        <v>#DIV/0!</v>
      </c>
      <c r="H13" s="66" t="e">
        <f t="shared" si="2"/>
        <v>#DIV/0!</v>
      </c>
      <c r="I13" s="66" t="e">
        <f t="shared" si="2"/>
        <v>#DIV/0!</v>
      </c>
      <c r="J13" s="66" t="e">
        <f t="shared" si="2"/>
        <v>#DIV/0!</v>
      </c>
      <c r="K13" s="64" t="s">
        <v>31</v>
      </c>
      <c r="L13" s="64" t="s">
        <v>31</v>
      </c>
    </row>
    <row r="14" spans="1:12" s="16" customFormat="1" ht="30">
      <c r="A14" s="8">
        <v>9</v>
      </c>
      <c r="B14" s="33" t="s">
        <v>39</v>
      </c>
      <c r="C14" s="66" t="e">
        <f>C12/C8</f>
        <v>#DIV/0!</v>
      </c>
      <c r="D14" s="66" t="e">
        <f aca="true" t="shared" si="3" ref="D14:J14">D12/D8</f>
        <v>#DIV/0!</v>
      </c>
      <c r="E14" s="66" t="e">
        <f t="shared" si="3"/>
        <v>#DIV/0!</v>
      </c>
      <c r="F14" s="66" t="e">
        <f t="shared" si="3"/>
        <v>#DIV/0!</v>
      </c>
      <c r="G14" s="66" t="e">
        <f t="shared" si="3"/>
        <v>#DIV/0!</v>
      </c>
      <c r="H14" s="66" t="e">
        <f t="shared" si="3"/>
        <v>#DIV/0!</v>
      </c>
      <c r="I14" s="66" t="e">
        <f t="shared" si="3"/>
        <v>#DIV/0!</v>
      </c>
      <c r="J14" s="66" t="e">
        <f t="shared" si="3"/>
        <v>#DIV/0!</v>
      </c>
      <c r="K14" s="64" t="s">
        <v>31</v>
      </c>
      <c r="L14" s="64" t="s">
        <v>31</v>
      </c>
    </row>
    <row r="15" spans="1:12" s="16" customFormat="1" ht="30">
      <c r="A15" s="8">
        <v>10</v>
      </c>
      <c r="B15" s="33" t="s">
        <v>50</v>
      </c>
      <c r="C15" s="66" t="e">
        <f>C9/C8</f>
        <v>#DIV/0!</v>
      </c>
      <c r="D15" s="66" t="e">
        <f aca="true" t="shared" si="4" ref="D15:J15">D9/D8</f>
        <v>#DIV/0!</v>
      </c>
      <c r="E15" s="66" t="e">
        <f t="shared" si="4"/>
        <v>#DIV/0!</v>
      </c>
      <c r="F15" s="66" t="e">
        <f t="shared" si="4"/>
        <v>#DIV/0!</v>
      </c>
      <c r="G15" s="66" t="e">
        <f t="shared" si="4"/>
        <v>#DIV/0!</v>
      </c>
      <c r="H15" s="66" t="e">
        <f t="shared" si="4"/>
        <v>#DIV/0!</v>
      </c>
      <c r="I15" s="66" t="e">
        <f t="shared" si="4"/>
        <v>#DIV/0!</v>
      </c>
      <c r="J15" s="66" t="e">
        <f t="shared" si="4"/>
        <v>#DIV/0!</v>
      </c>
      <c r="K15" s="64" t="s">
        <v>31</v>
      </c>
      <c r="L15" s="64" t="s">
        <v>31</v>
      </c>
    </row>
    <row r="16" spans="1:12" s="16" customFormat="1" ht="30">
      <c r="A16" s="8">
        <v>11</v>
      </c>
      <c r="B16" s="33" t="s">
        <v>64</v>
      </c>
      <c r="C16" s="66" t="e">
        <f>C11/C8</f>
        <v>#DIV/0!</v>
      </c>
      <c r="D16" s="66" t="e">
        <f aca="true" t="shared" si="5" ref="D16:I16">D11/D8</f>
        <v>#DIV/0!</v>
      </c>
      <c r="E16" s="66" t="e">
        <f t="shared" si="5"/>
        <v>#DIV/0!</v>
      </c>
      <c r="F16" s="66" t="e">
        <f t="shared" si="5"/>
        <v>#DIV/0!</v>
      </c>
      <c r="G16" s="66" t="e">
        <f t="shared" si="5"/>
        <v>#DIV/0!</v>
      </c>
      <c r="H16" s="66" t="e">
        <f t="shared" si="5"/>
        <v>#DIV/0!</v>
      </c>
      <c r="I16" s="66" t="e">
        <f t="shared" si="5"/>
        <v>#DIV/0!</v>
      </c>
      <c r="J16" s="66" t="e">
        <f>J11/J8</f>
        <v>#DIV/0!</v>
      </c>
      <c r="K16" s="64" t="s">
        <v>31</v>
      </c>
      <c r="L16" s="64" t="s">
        <v>31</v>
      </c>
    </row>
    <row r="17" spans="1:12" s="16" customFormat="1" ht="15.75">
      <c r="A17" s="8">
        <v>12</v>
      </c>
      <c r="B17" s="33" t="s">
        <v>51</v>
      </c>
      <c r="C17" s="43"/>
      <c r="D17" s="67">
        <f>C17+D18-D19</f>
        <v>0</v>
      </c>
      <c r="E17" s="67">
        <f>D17+E18-E19</f>
        <v>0</v>
      </c>
      <c r="F17" s="67">
        <f>D17+F18-F19</f>
        <v>0</v>
      </c>
      <c r="G17" s="67">
        <f>F17+G18-G19</f>
        <v>0</v>
      </c>
      <c r="H17" s="67">
        <f>G17+H18-H19</f>
        <v>0</v>
      </c>
      <c r="I17" s="67">
        <f>H17+I18-I19</f>
        <v>0</v>
      </c>
      <c r="J17" s="67">
        <f>I17+J18-J19</f>
        <v>0</v>
      </c>
      <c r="K17" s="64" t="s">
        <v>31</v>
      </c>
      <c r="L17" s="64" t="s">
        <v>31</v>
      </c>
    </row>
    <row r="18" spans="1:12" s="16" customFormat="1" ht="30">
      <c r="A18" s="8">
        <v>13</v>
      </c>
      <c r="B18" s="33" t="s">
        <v>52</v>
      </c>
      <c r="C18" s="43"/>
      <c r="D18" s="43"/>
      <c r="E18" s="43"/>
      <c r="F18" s="43"/>
      <c r="G18" s="43"/>
      <c r="H18" s="43"/>
      <c r="I18" s="43"/>
      <c r="J18" s="43"/>
      <c r="K18" s="63">
        <f>F18+G18+H18</f>
        <v>0</v>
      </c>
      <c r="L18" s="63">
        <f>F18+G18+H18+I18+J18</f>
        <v>0</v>
      </c>
    </row>
    <row r="19" spans="1:12" s="16" customFormat="1" ht="30">
      <c r="A19" s="8">
        <v>14</v>
      </c>
      <c r="B19" s="33" t="s">
        <v>53</v>
      </c>
      <c r="C19" s="43"/>
      <c r="D19" s="43"/>
      <c r="E19" s="43"/>
      <c r="F19" s="43"/>
      <c r="G19" s="43"/>
      <c r="H19" s="43"/>
      <c r="I19" s="43"/>
      <c r="J19" s="43"/>
      <c r="K19" s="63">
        <f>F19+G19+H19</f>
        <v>0</v>
      </c>
      <c r="L19" s="63">
        <f>F19+G19+H19+I19+J19</f>
        <v>0</v>
      </c>
    </row>
    <row r="20" spans="1:12" s="27" customFormat="1" ht="45">
      <c r="A20" s="8">
        <v>15</v>
      </c>
      <c r="B20" s="74" t="s">
        <v>23</v>
      </c>
      <c r="C20" s="40"/>
      <c r="D20" s="40"/>
      <c r="E20" s="72">
        <v>0</v>
      </c>
      <c r="F20" s="72">
        <v>0</v>
      </c>
      <c r="G20" s="73">
        <v>0</v>
      </c>
      <c r="H20" s="63">
        <f>G20*H21/100</f>
        <v>0</v>
      </c>
      <c r="I20" s="63">
        <f>H20*I21/100</f>
        <v>0</v>
      </c>
      <c r="J20" s="63">
        <f>I20*J21/100</f>
        <v>0</v>
      </c>
      <c r="K20" s="64" t="s">
        <v>31</v>
      </c>
      <c r="L20" s="64" t="s">
        <v>31</v>
      </c>
    </row>
    <row r="21" spans="1:12" s="28" customFormat="1" ht="15.75">
      <c r="A21" s="8">
        <v>16</v>
      </c>
      <c r="B21" s="10" t="s">
        <v>1</v>
      </c>
      <c r="C21" s="63" t="s">
        <v>31</v>
      </c>
      <c r="D21" s="63" t="e">
        <f>D20/C20*100</f>
        <v>#DIV/0!</v>
      </c>
      <c r="E21" s="63" t="e">
        <f>E20/D20*100</f>
        <v>#DIV/0!</v>
      </c>
      <c r="F21" s="63" t="e">
        <f>F20/D20*100</f>
        <v>#DIV/0!</v>
      </c>
      <c r="G21" s="63">
        <v>100.0007118451025</v>
      </c>
      <c r="H21" s="63">
        <v>115.4</v>
      </c>
      <c r="I21" s="63">
        <v>110.3</v>
      </c>
      <c r="J21" s="63">
        <v>121.7</v>
      </c>
      <c r="K21" s="64" t="s">
        <v>31</v>
      </c>
      <c r="L21" s="64" t="s">
        <v>31</v>
      </c>
    </row>
    <row r="22" spans="1:12" s="16" customFormat="1" ht="25.5" customHeight="1">
      <c r="A22" s="8">
        <v>17</v>
      </c>
      <c r="B22" s="10" t="s">
        <v>18</v>
      </c>
      <c r="C22" s="68">
        <v>1.302</v>
      </c>
      <c r="D22" s="68">
        <v>1.302</v>
      </c>
      <c r="E22" s="68">
        <v>1.302</v>
      </c>
      <c r="F22" s="68">
        <v>1.302</v>
      </c>
      <c r="G22" s="68">
        <v>1.302</v>
      </c>
      <c r="H22" s="68">
        <v>1.302</v>
      </c>
      <c r="I22" s="68">
        <v>1.302</v>
      </c>
      <c r="J22" s="68">
        <v>1.302</v>
      </c>
      <c r="K22" s="69" t="s">
        <v>0</v>
      </c>
      <c r="L22" s="69" t="s">
        <v>0</v>
      </c>
    </row>
    <row r="23" spans="1:12" s="16" customFormat="1" ht="15.75">
      <c r="A23" s="8">
        <v>18</v>
      </c>
      <c r="B23" s="10" t="s">
        <v>19</v>
      </c>
      <c r="C23" s="63">
        <f aca="true" t="shared" si="6" ref="C23:J23">C12*C20*C22*12/1000000</f>
        <v>0</v>
      </c>
      <c r="D23" s="63">
        <f t="shared" si="6"/>
        <v>0</v>
      </c>
      <c r="E23" s="63">
        <f t="shared" si="6"/>
        <v>0</v>
      </c>
      <c r="F23" s="63">
        <f t="shared" si="6"/>
        <v>0</v>
      </c>
      <c r="G23" s="63">
        <f t="shared" si="6"/>
        <v>0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63">
        <f aca="true" t="shared" si="7" ref="K23:K29">F23+G23+H23</f>
        <v>0</v>
      </c>
      <c r="L23" s="63">
        <f aca="true" t="shared" si="8" ref="L23:L29">K23+I23+J23</f>
        <v>0</v>
      </c>
    </row>
    <row r="24" spans="1:12" s="16" customFormat="1" ht="30">
      <c r="A24" s="8">
        <v>19</v>
      </c>
      <c r="B24" s="17" t="s">
        <v>28</v>
      </c>
      <c r="C24" s="64" t="s">
        <v>31</v>
      </c>
      <c r="D24" s="70">
        <f>D23-C23</f>
        <v>0</v>
      </c>
      <c r="E24" s="70">
        <f>E23-D23</f>
        <v>0</v>
      </c>
      <c r="F24" s="70">
        <f>F23-D23</f>
        <v>0</v>
      </c>
      <c r="G24" s="70">
        <f>G23-D23</f>
        <v>0</v>
      </c>
      <c r="H24" s="70">
        <f>H23-D23</f>
        <v>0</v>
      </c>
      <c r="I24" s="70">
        <f>I23-D23</f>
        <v>0</v>
      </c>
      <c r="J24" s="70">
        <f>J23-D23</f>
        <v>0</v>
      </c>
      <c r="K24" s="63">
        <f t="shared" si="7"/>
        <v>0</v>
      </c>
      <c r="L24" s="63">
        <f t="shared" si="8"/>
        <v>0</v>
      </c>
    </row>
    <row r="25" spans="1:12" s="16" customFormat="1" ht="60">
      <c r="A25" s="8">
        <v>20</v>
      </c>
      <c r="B25" s="29" t="s">
        <v>68</v>
      </c>
      <c r="C25" s="64" t="s">
        <v>31</v>
      </c>
      <c r="D25" s="70">
        <f>D26+D27+D28</f>
        <v>0</v>
      </c>
      <c r="E25" s="70">
        <f aca="true" t="shared" si="9" ref="E25:J25">E26+E27+E28</f>
        <v>0</v>
      </c>
      <c r="F25" s="70">
        <f t="shared" si="9"/>
        <v>0</v>
      </c>
      <c r="G25" s="70">
        <f t="shared" si="9"/>
        <v>0</v>
      </c>
      <c r="H25" s="70">
        <f t="shared" si="9"/>
        <v>0</v>
      </c>
      <c r="I25" s="70">
        <f t="shared" si="9"/>
        <v>0</v>
      </c>
      <c r="J25" s="70">
        <f t="shared" si="9"/>
        <v>0</v>
      </c>
      <c r="K25" s="63">
        <f t="shared" si="7"/>
        <v>0</v>
      </c>
      <c r="L25" s="63">
        <f t="shared" si="8"/>
        <v>0</v>
      </c>
    </row>
    <row r="26" spans="1:12" s="16" customFormat="1" ht="45">
      <c r="A26" s="8">
        <v>21</v>
      </c>
      <c r="B26" s="30" t="s">
        <v>45</v>
      </c>
      <c r="C26" s="64" t="s">
        <v>31</v>
      </c>
      <c r="D26" s="36"/>
      <c r="E26" s="35"/>
      <c r="F26" s="35"/>
      <c r="G26" s="35"/>
      <c r="H26" s="35"/>
      <c r="I26" s="35"/>
      <c r="J26" s="35"/>
      <c r="K26" s="63">
        <f t="shared" si="7"/>
        <v>0</v>
      </c>
      <c r="L26" s="63">
        <f t="shared" si="8"/>
        <v>0</v>
      </c>
    </row>
    <row r="27" spans="1:12" s="16" customFormat="1" ht="16.5">
      <c r="A27" s="8">
        <v>22</v>
      </c>
      <c r="B27" s="30" t="s">
        <v>15</v>
      </c>
      <c r="C27" s="64" t="s">
        <v>31</v>
      </c>
      <c r="D27" s="36"/>
      <c r="E27" s="35"/>
      <c r="F27" s="35"/>
      <c r="G27" s="35"/>
      <c r="H27" s="35"/>
      <c r="I27" s="35"/>
      <c r="J27" s="35"/>
      <c r="K27" s="63">
        <f t="shared" si="7"/>
        <v>0</v>
      </c>
      <c r="L27" s="63">
        <f t="shared" si="8"/>
        <v>0</v>
      </c>
    </row>
    <row r="28" spans="1:12" s="16" customFormat="1" ht="41.25">
      <c r="A28" s="8">
        <v>23</v>
      </c>
      <c r="B28" s="30" t="s">
        <v>21</v>
      </c>
      <c r="C28" s="64" t="s">
        <v>31</v>
      </c>
      <c r="D28" s="36"/>
      <c r="E28" s="35"/>
      <c r="F28" s="35"/>
      <c r="G28" s="35"/>
      <c r="H28" s="35"/>
      <c r="I28" s="35"/>
      <c r="J28" s="35"/>
      <c r="K28" s="63">
        <f t="shared" si="7"/>
        <v>0</v>
      </c>
      <c r="L28" s="63">
        <f t="shared" si="8"/>
        <v>0</v>
      </c>
    </row>
    <row r="29" spans="1:12" s="27" customFormat="1" ht="41.25">
      <c r="A29" s="8">
        <v>24</v>
      </c>
      <c r="B29" s="31" t="s">
        <v>46</v>
      </c>
      <c r="C29" s="64" t="s">
        <v>31</v>
      </c>
      <c r="D29" s="36"/>
      <c r="E29" s="35"/>
      <c r="F29" s="35"/>
      <c r="G29" s="35"/>
      <c r="H29" s="35"/>
      <c r="I29" s="35"/>
      <c r="J29" s="35"/>
      <c r="K29" s="63">
        <f t="shared" si="7"/>
        <v>0</v>
      </c>
      <c r="L29" s="63">
        <f t="shared" si="8"/>
        <v>0</v>
      </c>
    </row>
    <row r="30" spans="1:12" s="27" customFormat="1" ht="47.25" customHeight="1">
      <c r="A30" s="8">
        <v>25</v>
      </c>
      <c r="B30" s="31" t="s">
        <v>47</v>
      </c>
      <c r="C30" s="64" t="s">
        <v>31</v>
      </c>
      <c r="D30" s="71" t="e">
        <f>D29/D25*100%</f>
        <v>#DIV/0!</v>
      </c>
      <c r="E30" s="71" t="e">
        <f aca="true" t="shared" si="10" ref="E30:J30">E29/E25*100%</f>
        <v>#DIV/0!</v>
      </c>
      <c r="F30" s="71" t="e">
        <f t="shared" si="10"/>
        <v>#DIV/0!</v>
      </c>
      <c r="G30" s="71" t="e">
        <f t="shared" si="10"/>
        <v>#DIV/0!</v>
      </c>
      <c r="H30" s="71" t="e">
        <f t="shared" si="10"/>
        <v>#DIV/0!</v>
      </c>
      <c r="I30" s="71" t="e">
        <f t="shared" si="10"/>
        <v>#DIV/0!</v>
      </c>
      <c r="J30" s="71" t="e">
        <f t="shared" si="10"/>
        <v>#DIV/0!</v>
      </c>
      <c r="K30" s="68" t="s">
        <v>0</v>
      </c>
      <c r="L30" s="68" t="s">
        <v>0</v>
      </c>
    </row>
  </sheetData>
  <sheetProtection/>
  <mergeCells count="2">
    <mergeCell ref="A2:L2"/>
    <mergeCell ref="A3:L3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paperSize="9" scale="73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4.140625" style="0" bestFit="1" customWidth="1"/>
    <col min="2" max="2" width="68.00390625" style="0" customWidth="1"/>
    <col min="3" max="11" width="9.7109375" style="0" customWidth="1"/>
  </cols>
  <sheetData>
    <row r="1" spans="1:11" ht="36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" customFormat="1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2" customFormat="1" ht="27">
      <c r="A3" s="4" t="s">
        <v>10</v>
      </c>
      <c r="B3" s="4" t="s">
        <v>9</v>
      </c>
      <c r="C3" s="9" t="s">
        <v>8</v>
      </c>
      <c r="D3" s="9" t="s">
        <v>7</v>
      </c>
      <c r="E3" s="9" t="s">
        <v>6</v>
      </c>
      <c r="F3" s="9" t="s">
        <v>5</v>
      </c>
      <c r="G3" s="9" t="s">
        <v>4</v>
      </c>
      <c r="H3" s="9" t="s">
        <v>3</v>
      </c>
      <c r="I3" s="9" t="s">
        <v>2</v>
      </c>
      <c r="J3" s="21" t="s">
        <v>40</v>
      </c>
      <c r="K3" s="21" t="s">
        <v>41</v>
      </c>
    </row>
    <row r="4" spans="1:11" s="2" customFormat="1" ht="13.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22.5" customHeight="1">
      <c r="A5" s="3">
        <v>1</v>
      </c>
      <c r="B5" s="5" t="s">
        <v>30</v>
      </c>
      <c r="C5" s="22" t="e">
        <f>'ПР Общее обр'!C17+'ПР ДОУ'!C17+'ПР ДОП (все)'!C18+#REF!+#REF!+#REF!</f>
        <v>#REF!</v>
      </c>
      <c r="D5" s="22" t="e">
        <f>'ПР Общее обр'!D17+'ПР ДОУ'!D17+'ПР ДОП (все)'!D18+#REF!+#REF!+#REF!</f>
        <v>#REF!</v>
      </c>
      <c r="E5" s="22" t="e">
        <f>'ПР Общее обр'!F17+'ПР ДОУ'!F17+'ПР ДОП (все)'!F18+#REF!+#REF!+#REF!</f>
        <v>#REF!</v>
      </c>
      <c r="F5" s="22" t="e">
        <f>'ПР Общее обр'!G17+'ПР ДОУ'!G17+'ПР ДОП (все)'!G18+#REF!+#REF!+#REF!</f>
        <v>#REF!</v>
      </c>
      <c r="G5" s="22" t="e">
        <f>'ПР Общее обр'!H17+'ПР ДОУ'!H17+'ПР ДОП (все)'!H18+#REF!+#REF!+#REF!</f>
        <v>#REF!</v>
      </c>
      <c r="H5" s="22" t="e">
        <f>'ПР Общее обр'!I17+'ПР ДОУ'!I17+'ПР ДОП (все)'!I18+#REF!+#REF!+#REF!</f>
        <v>#REF!</v>
      </c>
      <c r="I5" s="22" t="e">
        <f>'ПР Общее обр'!J17+'ПР ДОУ'!J17+'ПР ДОП (все)'!J18+#REF!+#REF!+#REF!</f>
        <v>#REF!</v>
      </c>
      <c r="J5" s="23" t="s">
        <v>0</v>
      </c>
      <c r="K5" s="23" t="s">
        <v>0</v>
      </c>
    </row>
    <row r="6" spans="1:11" ht="14.25">
      <c r="A6" s="3">
        <v>2</v>
      </c>
      <c r="B6" s="5" t="s">
        <v>16</v>
      </c>
      <c r="C6" s="22" t="e">
        <f>'ПР Общее обр'!C28+'ПР ДОУ'!C28+'ПР ДОП (все)'!C30+#REF!+#REF!+#REF!</f>
        <v>#REF!</v>
      </c>
      <c r="D6" s="22" t="e">
        <f>'ПР Общее обр'!D28+'ПР ДОУ'!D28+'ПР ДОП (все)'!D30+#REF!+#REF!+#REF!</f>
        <v>#REF!</v>
      </c>
      <c r="E6" s="22" t="e">
        <f>'ПР Общее обр'!F28+'ПР ДОУ'!F28+'ПР ДОП (все)'!F30+#REF!+#REF!+#REF!</f>
        <v>#REF!</v>
      </c>
      <c r="F6" s="22" t="e">
        <f>'ПР Общее обр'!G28+'ПР ДОУ'!G28+'ПР ДОП (все)'!G30+#REF!+#REF!+#REF!</f>
        <v>#REF!</v>
      </c>
      <c r="G6" s="22" t="e">
        <f>'ПР Общее обр'!H28+'ПР ДОУ'!H28+'ПР ДОП (все)'!H30+#REF!+#REF!+#REF!</f>
        <v>#REF!</v>
      </c>
      <c r="H6" s="22" t="e">
        <f>'ПР Общее обр'!I28+'ПР ДОУ'!I28+'ПР ДОП (все)'!I30+#REF!+#REF!+#REF!</f>
        <v>#REF!</v>
      </c>
      <c r="I6" s="22" t="e">
        <f>'ПР Общее обр'!J28+'ПР ДОУ'!J28+'ПР ДОП (все)'!J30+#REF!+#REF!+#REF!</f>
        <v>#REF!</v>
      </c>
      <c r="J6" s="23" t="s">
        <v>0</v>
      </c>
      <c r="K6" s="23" t="s">
        <v>0</v>
      </c>
    </row>
    <row r="7" spans="1:11" ht="24.75" customHeight="1">
      <c r="A7" s="3">
        <v>3</v>
      </c>
      <c r="B7" s="5" t="s">
        <v>32</v>
      </c>
      <c r="C7" s="23" t="s">
        <v>0</v>
      </c>
      <c r="D7" s="24" t="s">
        <v>0</v>
      </c>
      <c r="E7" s="24">
        <v>655.7</v>
      </c>
      <c r="F7" s="24" t="e">
        <f>F6-D6</f>
        <v>#REF!</v>
      </c>
      <c r="G7" s="24" t="e">
        <f>G6-D6</f>
        <v>#REF!</v>
      </c>
      <c r="H7" s="24" t="e">
        <f>H6-D6</f>
        <v>#REF!</v>
      </c>
      <c r="I7" s="24" t="e">
        <f>I6-D6</f>
        <v>#REF!</v>
      </c>
      <c r="J7" s="24" t="e">
        <f>E7+F7+G7</f>
        <v>#REF!</v>
      </c>
      <c r="K7" s="24" t="e">
        <f>J7+H7+I7</f>
        <v>#REF!</v>
      </c>
    </row>
    <row r="8" spans="1:11" ht="27" customHeight="1">
      <c r="A8" s="3">
        <v>4</v>
      </c>
      <c r="B8" s="5" t="s">
        <v>35</v>
      </c>
      <c r="C8" s="24" t="s">
        <v>0</v>
      </c>
      <c r="D8" s="24" t="e">
        <f aca="true" t="shared" si="0" ref="D8:I8">D9+D11</f>
        <v>#REF!</v>
      </c>
      <c r="E8" s="24" t="e">
        <f t="shared" si="0"/>
        <v>#REF!</v>
      </c>
      <c r="F8" s="24" t="e">
        <f t="shared" si="0"/>
        <v>#REF!</v>
      </c>
      <c r="G8" s="24" t="e">
        <f t="shared" si="0"/>
        <v>#REF!</v>
      </c>
      <c r="H8" s="24" t="e">
        <f t="shared" si="0"/>
        <v>#REF!</v>
      </c>
      <c r="I8" s="24" t="e">
        <f t="shared" si="0"/>
        <v>#REF!</v>
      </c>
      <c r="J8" s="24" t="e">
        <f>E8+F8+G8</f>
        <v>#REF!</v>
      </c>
      <c r="K8" s="24" t="e">
        <f>J8+H8+I8</f>
        <v>#REF!</v>
      </c>
    </row>
    <row r="9" spans="1:11" ht="38.25" customHeight="1">
      <c r="A9" s="3">
        <v>5</v>
      </c>
      <c r="B9" s="5" t="s">
        <v>36</v>
      </c>
      <c r="C9" s="24" t="s">
        <v>0</v>
      </c>
      <c r="D9" s="24" t="e">
        <f>'ПР Общее обр'!#REF!+'ПР ДОУ'!#REF!+'ПР ДОП (все)'!#REF!+#REF!+#REF!+#REF!</f>
        <v>#REF!</v>
      </c>
      <c r="E9" s="24" t="e">
        <f>'ПР Общее обр'!#REF!+'ПР ДОУ'!#REF!+'ПР ДОП (все)'!#REF!+#REF!+#REF!+#REF!</f>
        <v>#REF!</v>
      </c>
      <c r="F9" s="24" t="e">
        <f>'ПР Общее обр'!#REF!+'ПР ДОУ'!#REF!+'ПР ДОП (все)'!#REF!+#REF!+#REF!+#REF!</f>
        <v>#REF!</v>
      </c>
      <c r="G9" s="24" t="e">
        <f>'ПР Общее обр'!#REF!+'ПР ДОУ'!#REF!+'ПР ДОП (все)'!#REF!+#REF!+#REF!+#REF!</f>
        <v>#REF!</v>
      </c>
      <c r="H9" s="24" t="e">
        <f>'ПР Общее обр'!#REF!+'ПР ДОУ'!#REF!+'ПР ДОП (все)'!#REF!+#REF!+#REF!+#REF!</f>
        <v>#REF!</v>
      </c>
      <c r="I9" s="24" t="e">
        <f>'ПР Общее обр'!#REF!+'ПР ДОУ'!#REF!+'ПР ДОП (все)'!#REF!+#REF!+#REF!+#REF!</f>
        <v>#REF!</v>
      </c>
      <c r="J9" s="24" t="e">
        <f>E9+F9+G9</f>
        <v>#REF!</v>
      </c>
      <c r="K9" s="24" t="e">
        <f>J9+H9+I9</f>
        <v>#REF!</v>
      </c>
    </row>
    <row r="10" spans="1:11" ht="26.25">
      <c r="A10" s="3">
        <v>6</v>
      </c>
      <c r="B10" s="5" t="s">
        <v>33</v>
      </c>
      <c r="C10" s="23" t="s">
        <v>0</v>
      </c>
      <c r="D10" s="24" t="e">
        <f>'ПР Общее обр'!#REF!+'ПР ДОУ'!#REF!+'ПР ДОП (все)'!#REF!+#REF!+#REF!+#REF!</f>
        <v>#REF!</v>
      </c>
      <c r="E10" s="24" t="e">
        <f>'ПР Общее обр'!#REF!+'ПР ДОУ'!#REF!+'ПР ДОП (все)'!#REF!+#REF!+#REF!+#REF!</f>
        <v>#REF!</v>
      </c>
      <c r="F10" s="24" t="e">
        <f>'ПР Общее обр'!#REF!+'ПР ДОУ'!#REF!+'ПР ДОП (все)'!#REF!+#REF!+#REF!+#REF!</f>
        <v>#REF!</v>
      </c>
      <c r="G10" s="24" t="e">
        <f>'ПР Общее обр'!#REF!+'ПР ДОУ'!#REF!+'ПР ДОП (все)'!#REF!+#REF!+#REF!+#REF!</f>
        <v>#REF!</v>
      </c>
      <c r="H10" s="24" t="e">
        <f>'ПР Общее обр'!#REF!+'ПР ДОУ'!#REF!+'ПР ДОП (все)'!#REF!+#REF!+#REF!+#REF!</f>
        <v>#REF!</v>
      </c>
      <c r="I10" s="24" t="e">
        <f>'ПР Общее обр'!#REF!+'ПР ДОУ'!#REF!+'ПР ДОП (все)'!#REF!+#REF!+#REF!+#REF!</f>
        <v>#REF!</v>
      </c>
      <c r="J10" s="24" t="e">
        <f>E10+F10+G10</f>
        <v>#REF!</v>
      </c>
      <c r="K10" s="24" t="e">
        <f>J10+H10+I10</f>
        <v>#REF!</v>
      </c>
    </row>
    <row r="11" spans="1:11" ht="14.25">
      <c r="A11" s="3">
        <v>7</v>
      </c>
      <c r="B11" s="5" t="s">
        <v>15</v>
      </c>
      <c r="C11" s="23" t="s">
        <v>0</v>
      </c>
      <c r="D11" s="24" t="e">
        <f>'ПР Общее обр'!#REF!+'ПР ДОУ'!#REF!+'ПР ДОП (все)'!#REF!+#REF!+#REF!+#REF!</f>
        <v>#REF!</v>
      </c>
      <c r="E11" s="24" t="e">
        <f>'ПР Общее обр'!#REF!+'ПР ДОУ'!#REF!+'ПР ДОП (все)'!#REF!+#REF!+#REF!+#REF!</f>
        <v>#REF!</v>
      </c>
      <c r="F11" s="24" t="e">
        <f>'ПР Общее обр'!#REF!+'ПР ДОУ'!#REF!+'ПР ДОП (все)'!#REF!+#REF!+#REF!+#REF!</f>
        <v>#REF!</v>
      </c>
      <c r="G11" s="24" t="e">
        <f>'ПР Общее обр'!#REF!+'ПР ДОУ'!#REF!+'ПР ДОП (все)'!#REF!+#REF!+#REF!+#REF!</f>
        <v>#REF!</v>
      </c>
      <c r="H11" s="24" t="e">
        <f>'ПР Общее обр'!#REF!+'ПР ДОУ'!#REF!+'ПР ДОП (все)'!#REF!+#REF!+#REF!+#REF!</f>
        <v>#REF!</v>
      </c>
      <c r="I11" s="24" t="e">
        <f>'ПР Общее обр'!#REF!+'ПР ДОУ'!#REF!+'ПР ДОП (все)'!#REF!+#REF!+#REF!+#REF!</f>
        <v>#REF!</v>
      </c>
      <c r="J11" s="24" t="e">
        <f>SUM(E11:F11)</f>
        <v>#REF!</v>
      </c>
      <c r="K11" s="24" t="e">
        <f>SUM(E11:I11)</f>
        <v>#REF!</v>
      </c>
    </row>
    <row r="12" spans="1:11" ht="39">
      <c r="A12" s="3">
        <v>8</v>
      </c>
      <c r="B12" s="5" t="s">
        <v>14</v>
      </c>
      <c r="C12" s="23" t="s">
        <v>0</v>
      </c>
      <c r="D12" s="24" t="e">
        <f>'ПР Общее обр'!#REF!+'ПР ДОУ'!#REF!+'ПР ДОП (все)'!#REF!+#REF!+#REF!+#REF!</f>
        <v>#REF!</v>
      </c>
      <c r="E12" s="24" t="e">
        <f>'ПР Общее обр'!#REF!+'ПР ДОУ'!#REF!+'ПР ДОП (все)'!#REF!+#REF!+#REF!+#REF!</f>
        <v>#REF!</v>
      </c>
      <c r="F12" s="24" t="e">
        <f>'ПР Общее обр'!#REF!+'ПР ДОУ'!#REF!+'ПР ДОП (все)'!#REF!+#REF!+#REF!+#REF!</f>
        <v>#REF!</v>
      </c>
      <c r="G12" s="24" t="e">
        <f>'ПР Общее обр'!#REF!+'ПР ДОУ'!#REF!+'ПР ДОП (все)'!#REF!+#REF!+#REF!+#REF!</f>
        <v>#REF!</v>
      </c>
      <c r="H12" s="24" t="e">
        <f>'ПР Общее обр'!#REF!+'ПР ДОУ'!#REF!+'ПР ДОП (все)'!#REF!+#REF!+#REF!+#REF!</f>
        <v>#REF!</v>
      </c>
      <c r="I12" s="24" t="e">
        <f>'ПР Общее обр'!#REF!+'ПР ДОУ'!#REF!+'ПР ДОП (все)'!#REF!+#REF!+#REF!+#REF!</f>
        <v>#REF!</v>
      </c>
      <c r="J12" s="24" t="e">
        <f>SUM(E12:F12)</f>
        <v>#REF!</v>
      </c>
      <c r="K12" s="24" t="e">
        <f>SUM(E12:I12)</f>
        <v>#REF!</v>
      </c>
    </row>
    <row r="13" spans="1:11" ht="43.5" customHeight="1">
      <c r="A13" s="3">
        <v>9</v>
      </c>
      <c r="B13" s="6" t="s">
        <v>17</v>
      </c>
      <c r="C13" s="23" t="s">
        <v>0</v>
      </c>
      <c r="D13" s="25" t="s">
        <v>0</v>
      </c>
      <c r="E13" s="25" t="e">
        <f aca="true" t="shared" si="1" ref="E13:K13">E10/E7*100</f>
        <v>#REF!</v>
      </c>
      <c r="F13" s="25" t="e">
        <f t="shared" si="1"/>
        <v>#REF!</v>
      </c>
      <c r="G13" s="25" t="e">
        <f t="shared" si="1"/>
        <v>#REF!</v>
      </c>
      <c r="H13" s="25" t="e">
        <f t="shared" si="1"/>
        <v>#REF!</v>
      </c>
      <c r="I13" s="25" t="e">
        <f t="shared" si="1"/>
        <v>#REF!</v>
      </c>
      <c r="J13" s="25" t="e">
        <f t="shared" si="1"/>
        <v>#REF!</v>
      </c>
      <c r="K13" s="25" t="e">
        <f t="shared" si="1"/>
        <v>#REF!</v>
      </c>
    </row>
    <row r="14" spans="4:10" ht="14.25">
      <c r="D14" s="7"/>
      <c r="E14" s="7"/>
      <c r="F14" s="7"/>
      <c r="G14" s="7"/>
      <c r="H14" s="7"/>
      <c r="I14" s="7"/>
      <c r="J14" s="7"/>
    </row>
    <row r="15" spans="4:6" ht="14.25">
      <c r="D15" s="7"/>
      <c r="E15" s="7"/>
      <c r="F15" s="7"/>
    </row>
    <row r="16" spans="4:5" ht="14.25">
      <c r="D16" s="7"/>
      <c r="E16" s="7"/>
    </row>
  </sheetData>
  <sheetProtection/>
  <mergeCells count="2">
    <mergeCell ref="A1:K1"/>
    <mergeCell ref="A2:K2"/>
  </mergeCells>
  <printOptions/>
  <pageMargins left="0.7874015748031497" right="0.4724409448818898" top="0.4724409448818898" bottom="0.4724409448818898" header="0.31496062992125984" footer="0.31496062992125984"/>
  <pageSetup blackAndWhite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Березовская Елена Фёдоровна</dc:creator>
  <cp:keywords/>
  <dc:description/>
  <cp:lastModifiedBy>Admin</cp:lastModifiedBy>
  <cp:lastPrinted>2015-05-27T05:49:33Z</cp:lastPrinted>
  <dcterms:created xsi:type="dcterms:W3CDTF">2013-06-14T06:47:54Z</dcterms:created>
  <dcterms:modified xsi:type="dcterms:W3CDTF">2015-05-27T05:49:54Z</dcterms:modified>
  <cp:category/>
  <cp:version/>
  <cp:contentType/>
  <cp:contentStatus/>
</cp:coreProperties>
</file>