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75" windowWidth="15930" windowHeight="9420" tabRatio="775" activeTab="7"/>
  </bookViews>
  <sheets>
    <sheet name="доходы 1" sheetId="1" r:id="rId1"/>
    <sheet name="расходы 3" sheetId="2" r:id="rId2"/>
    <sheet name="источники 5" sheetId="3" r:id="rId3"/>
    <sheet name="программные (7)" sheetId="4" r:id="rId4"/>
    <sheet name="админист (9)" sheetId="5" r:id="rId5"/>
    <sheet name="прил 14(2)" sheetId="6" r:id="rId6"/>
    <sheet name="прил 14(6)" sheetId="7" r:id="rId7"/>
    <sheet name="прил 14(8)" sheetId="8" r:id="rId8"/>
  </sheets>
  <externalReferences>
    <externalReference r:id="rId11"/>
  </externalReferences>
  <definedNames>
    <definedName name="_xlnm.Print_Area" localSheetId="0">'доходы 1'!$A$2:$J$212</definedName>
    <definedName name="_xlnm.Print_Area" localSheetId="2">'источники 5'!$A$2:$I$36</definedName>
    <definedName name="_xlnm.Print_Area" localSheetId="3">'программные (7)'!$A$1:$F$444</definedName>
    <definedName name="_xlnm.Print_Area" localSheetId="1">'расходы 3'!$A$1:$Q$556</definedName>
  </definedNames>
  <calcPr fullCalcOnLoad="1"/>
</workbook>
</file>

<file path=xl/sharedStrings.xml><?xml version="1.0" encoding="utf-8"?>
<sst xmlns="http://schemas.openxmlformats.org/spreadsheetml/2006/main" count="4708" uniqueCount="1053">
  <si>
    <t>Межбюджетные трансферты бюджетам муниципальных районов на мероприятия по организации питания обучающихся 1-4 классов в муниципальных образовательных учреждениях в Республике Коми, реализующих программу начального общего образования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</si>
  <si>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</si>
  <si>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</si>
  <si>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</si>
  <si>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 xml:space="preserve">НАЛОГИ НА ПРИБЫЛЬ, ДОХОДЫ </t>
  </si>
  <si>
    <t xml:space="preserve">Налог на доходы физических лиц </t>
  </si>
  <si>
    <t xml:space="preserve">НАЛОГИ НА СОВОКУПНЫЙ ДОХОД </t>
  </si>
  <si>
    <t>Единый налог на вмененный доход для отдельных видов деятельности</t>
  </si>
  <si>
    <t>ГОСУДАРСТВЕННАЯ ПОШЛИНА</t>
  </si>
  <si>
    <t>ДОХОДЫ ОТ ИСПОЛЬЗОВАНИЯ 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</si>
  <si>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</si>
  <si>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ШТРАФЫ,  САНКЦИИ, ВОЗМЕЩЕНИЕ УЩЕРБА</t>
  </si>
  <si>
    <t>Прочие поступления от денежных взысканий  (штрафов)  и иных  сумм в возмещение ущерба</t>
  </si>
  <si>
    <t>Прочие поступления от денежных взысканий  (штрафов)  и иных  сумм в возмещение ущерба, зачисляемые  в местные бюджеты</t>
  </si>
  <si>
    <t>БЕЗВОЗМЕЗДНЫЕ  ПОСТУПЛЕНИЯ</t>
  </si>
  <si>
    <t xml:space="preserve">БЕЗВОЗМЕЗДНЫЕ  ПОСТУПЛЕНИЯ  ОТ ДРУГИХ БЮДЖЕТОВ БЮДЖЕТНОЙ СИСТЕМЫ РОССИЙСКОЙ ФЕДЕРАЦИИ </t>
  </si>
  <si>
    <t>Дотации бюджетам на поддержку мер по обеспечению сбалансированности  бюджетов</t>
  </si>
  <si>
    <t>Дотации  бюджетам  муниципальных районов  на поддержку мер по обеспечению сбалансированности  бюджетов</t>
  </si>
  <si>
    <t>Прочие субвенции</t>
  </si>
  <si>
    <t>Прочие субсидии</t>
  </si>
  <si>
    <t>ВСЕГО  ДОХОДОВ</t>
  </si>
  <si>
    <t>Государственная пошлина по делам, рассматриваемым в судах общей юрисдикции, мировыми судьями</t>
  </si>
  <si>
    <t>Прочие субвенции бюджетам муниципальных районов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</si>
  <si>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</si>
  <si>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</si>
  <si>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</si>
  <si>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</si>
  <si>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Денежные взыскания (штрафы) за нарушение   законодательства  об охране и использовании животного мира</t>
  </si>
  <si>
    <t>Денежные взыскания (штрафы) за нарушение   законодательства в области  охраны окружающей среды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</si>
  <si>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</si>
  <si>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судсидии)</t>
  </si>
  <si>
    <t>Субвенции бюджетам субъектов  Российской Федерации и муниципальных образований</t>
  </si>
  <si>
    <t>Субвенции бюджетам на  государственную  регистрацию актов гражданского состояния</t>
  </si>
  <si>
    <t xml:space="preserve">Субвенции  бюджетам муниципальных районов  на государственную регистрацию актов гражданского состояния </t>
  </si>
  <si>
    <t xml:space="preserve">Субвенции бюджетам на осуществление   первичного  воинского учета на территориях, где отсутствуют  военные комиссариаты  </t>
  </si>
  <si>
    <t>НАЛОГОВЫЕ И НЕНАЛОГОВЫЕ ДОХОДЫ</t>
  </si>
  <si>
    <t>Доходы, получаемые  ввиде арендной либо иной платы 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</si>
  <si>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 муниципальных районов на реализацию государственных полномочий по расчету  и предоставлению дотаций на выравнивание уровня бюджетной обеспеченности  поселений в Республике Коми</t>
  </si>
  <si>
    <t>ДОХОДЫ ОТ ПРОДАЖИ МАТЕРИАЛЬНЫХ  И НЕМАТЕРИАЛЬНЫХ АКТИВОВ</t>
  </si>
  <si>
    <t>Дотации бюджетам муниципальных районов на выравнивание  уровня бюджетной обеспеченности</t>
  </si>
  <si>
    <t>Дотации на выравнивание  уровня бюджетной обеспеченности</t>
  </si>
  <si>
    <t>Субвенции бюджетам муниципальных районов на выполнение передаваемых полномочий субъектов Российской Федерации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</si>
  <si>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</si>
  <si>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</si>
  <si>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реализацию полномочий по формированию, исполнению и контролю за исполнением местного бюджета</t>
  </si>
  <si>
    <t>Субвенции местным  бюджетам на выполнение передаваемых полномочий субъектов Российской Федерации</t>
  </si>
  <si>
    <t>Наименование показателя</t>
  </si>
  <si>
    <t>000</t>
  </si>
  <si>
    <t>1</t>
  </si>
  <si>
    <t>00</t>
  </si>
  <si>
    <t>00000</t>
  </si>
  <si>
    <t>0000</t>
  </si>
  <si>
    <t>01</t>
  </si>
  <si>
    <t>02000</t>
  </si>
  <si>
    <t>110</t>
  </si>
  <si>
    <t>02010</t>
  </si>
  <si>
    <t>02020</t>
  </si>
  <si>
    <t>02030</t>
  </si>
  <si>
    <t>05</t>
  </si>
  <si>
    <t>01000</t>
  </si>
  <si>
    <t>01010</t>
  </si>
  <si>
    <t>01020</t>
  </si>
  <si>
    <t>02</t>
  </si>
  <si>
    <t>03000</t>
  </si>
  <si>
    <t>04000</t>
  </si>
  <si>
    <t>08</t>
  </si>
  <si>
    <t>03010</t>
  </si>
  <si>
    <t>1000</t>
  </si>
  <si>
    <t>11</t>
  </si>
  <si>
    <t>120</t>
  </si>
  <si>
    <t>05000</t>
  </si>
  <si>
    <t>05010</t>
  </si>
  <si>
    <t>12</t>
  </si>
  <si>
    <t>14</t>
  </si>
  <si>
    <t>16</t>
  </si>
  <si>
    <t>2</t>
  </si>
  <si>
    <t>04014</t>
  </si>
  <si>
    <t>04999</t>
  </si>
  <si>
    <t>151</t>
  </si>
  <si>
    <t>03999</t>
  </si>
  <si>
    <t>03029</t>
  </si>
  <si>
    <t>03003</t>
  </si>
  <si>
    <t>03007</t>
  </si>
  <si>
    <t>03015</t>
  </si>
  <si>
    <t>03024</t>
  </si>
  <si>
    <t>02999</t>
  </si>
  <si>
    <t>01001</t>
  </si>
  <si>
    <t>01003</t>
  </si>
  <si>
    <t>10</t>
  </si>
  <si>
    <t>06000</t>
  </si>
  <si>
    <t>430</t>
  </si>
  <si>
    <t>06010</t>
  </si>
  <si>
    <t>140</t>
  </si>
  <si>
    <t>25000</t>
  </si>
  <si>
    <t>25030</t>
  </si>
  <si>
    <t>25050</t>
  </si>
  <si>
    <t>25060</t>
  </si>
  <si>
    <t>28000</t>
  </si>
  <si>
    <t>90000</t>
  </si>
  <si>
    <t>90050</t>
  </si>
  <si>
    <t>02088</t>
  </si>
  <si>
    <t>02089</t>
  </si>
  <si>
    <t>Объем поступлений доходов</t>
  </si>
  <si>
    <t>Субвенциии бюджетам на осуществление полномочий по подготовке проведения статистических переписей</t>
  </si>
  <si>
    <t>Субвенциии бюджетам муниципальных районов на осуществление полномочий по подготовке проведения статистических переписей</t>
  </si>
  <si>
    <t>03002</t>
  </si>
  <si>
    <t>Субсидии  бюджетам   муниципальных   районов   на обеспечение мероприятий по  капитальному  ремонту многоквартирных домов и по переселению граждан из аварийного  жилищного  фонда  за  счет   средств, поступивших от  государственной  корпорации  Фонд содействия  реформированию  жилищно-коммунального хозяйства</t>
  </si>
  <si>
    <t>Субвенции бюджетам муниципальных районов на осуществление переданных государственных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</si>
  <si>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Субсидии  бюджетам   муниципальных   районов   на обеспечение мероприятий по  капитальному  ремонту многоквартирных домов и  переселению  граждан  из аварийного  жилищного  фонда  за   счет   средств бюджетов Республики Коми</t>
  </si>
  <si>
    <t>43000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</si>
  <si>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</si>
  <si>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30030</t>
  </si>
  <si>
    <t>09000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</si>
  <si>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</si>
  <si>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09040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</si>
  <si>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</si>
  <si>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09045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</si>
  <si>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</si>
  <si>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05013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</si>
  <si>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</si>
  <si>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</si>
  <si>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</si>
  <si>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06013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</si>
  <si>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</si>
  <si>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01030</t>
  </si>
  <si>
    <t>01040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</si>
  <si>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</si>
  <si>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</si>
  <si>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</si>
  <si>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</si>
  <si>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</si>
  <si>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</si>
  <si>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03070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</si>
  <si>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</si>
  <si>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>01011</t>
  </si>
  <si>
    <t>Налог, взимаемый с налогоплательщиков, выбравших в качестве объекта налогообложения  доходы</t>
  </si>
  <si>
    <t>01021</t>
  </si>
  <si>
    <t>Налог, взимаемый в связи с применением патентной системы налогообложения</t>
  </si>
  <si>
    <t>04020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</si>
  <si>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</si>
  <si>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</si>
  <si>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Денежные взыскания (штрафы) за нарушение законодательства о налогах и сборах</t>
  </si>
  <si>
    <t>Денежные взыскания (штрафы) за нарушение земельного законодательства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</si>
  <si>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</si>
  <si>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</si>
  <si>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Субвенции бюджетам муниципальных районов на реализацию муниципальными дошкольными и общеобразовательными организациями в Республике Коми образовательных программ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</si>
  <si>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</si>
  <si>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</si>
  <si>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</si>
  <si>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</si>
  <si>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03119</t>
  </si>
  <si>
    <t>Субвенция на строительство, приобретение, реконструкции,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</si>
  <si>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специализированного муниципального жилищного фонда, предоставляемыми по договорам найма специализированных жилых помещений</t>
  </si>
  <si>
    <t>Субвенции бюджетам муниципальных районов на 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</si>
  <si>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</si>
  <si>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Субвенции бюджетам  муниципальных районов на осуществление переданных государственных полномочий по расчету и предоставлению субвенций бюджетам поселений, на осуществление полномочий на  государственную регистрацию актов гражданского состояния на территории Республики Коми, где отсутствуют органы записи актов гражданского состояния, в соответствии с Законом Республики Коми "О наделении органов местного самоуправления муниципальных образований муниципальных районов в Республике Коми  государственными полномочиями по расчету и предоставлению субвенций бюджетам поселений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состояния"  </t>
  </si>
  <si>
    <t xml:space="preserve">Субвенции бюджетам  муниципальных районов на осуществление переданных государственных полномочий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"О наделении органов местного самоуправления муниципальных образований муниципальных районов в Республике Коми 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комиссариаты"  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</si>
  <si>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</si>
  <si>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</si>
  <si>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НАЛОГИ НА ТОВАРЫ (РАБОТЫ, УСЛУГИ), РЕАЛИЗУЕМЫЕ НА ТЕРРИТОРИИ РОССИЙСКОЙ ФЕДЕРАЦИИ</t>
  </si>
  <si>
    <t>03</t>
  </si>
  <si>
    <t>Акцизы по подакцизным товарам (продукции), производимым на территории Российской Федерации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</si>
  <si>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</si>
  <si>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</si>
  <si>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02077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</si>
  <si>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</si>
  <si>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05070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</si>
  <si>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</si>
  <si>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</si>
  <si>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05075</t>
  </si>
  <si>
    <t>ПЛАТЕЖИ ЗА ПОЛЬЗОВАНИЕ ПРИРОДНЫМИ РЕСУРСАМИ</t>
  </si>
  <si>
    <t>муниципального района "Княжпогостский"</t>
  </si>
  <si>
    <t>Сумма, тыс.рублей</t>
  </si>
  <si>
    <t>Приложение № 1</t>
  </si>
  <si>
    <t xml:space="preserve">к решению Совета </t>
  </si>
  <si>
    <t>Изменения (тыс.руб)</t>
  </si>
  <si>
    <t>02230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</si>
  <si>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</si>
  <si>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</si>
  <si>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</si>
  <si>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</si>
  <si>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02240</t>
  </si>
  <si>
    <t>02250</t>
  </si>
  <si>
    <t>02260</t>
  </si>
  <si>
    <t>06</t>
  </si>
  <si>
    <t>НАЛОГИ НА ИМУЩЕСТВО</t>
  </si>
  <si>
    <t>Земельный налог</t>
  </si>
  <si>
    <t xml:space="preserve">2 </t>
  </si>
  <si>
    <t xml:space="preserve">Субсидии бюджетам муниципальных районов на оборудование и содержание ледовых переправ и зимних автомобильных дорог общего пользования местного значения </t>
  </si>
  <si>
    <t>Субсидии на комплектование документальных фондов библиотек муниципальных образований</t>
  </si>
  <si>
    <t>Субсидии бюджетам муниципальных районов на функционирование информационно-маркетинговых центров малого и среднего предпринимательства в рамках реализации подпрограммы "Малое и среднее предпринимательство в Республике Коми"</t>
  </si>
  <si>
    <t>02009</t>
  </si>
  <si>
    <t>Субсидии бюджетам на государственную поддержку малого и среднего предпринимательства (включая крестьянские (фермерские) хозяйства</t>
  </si>
  <si>
    <t>Денежные взыскания (штрафы) за правонарушения в области дорожного движения</t>
  </si>
  <si>
    <t>30000</t>
  </si>
  <si>
    <t>Единый сельскохозяйственный налог</t>
  </si>
  <si>
    <t>ДОХОДЫ ОТ ОКАЗАНИЯ ПЛАТНЫХ УСЛУГ (РАБОТ) И КОМПЕНСАЦИИ ЗАТРАТ ГОСУДАРСТВА</t>
  </si>
  <si>
    <t>13</t>
  </si>
  <si>
    <t>Доходы от компенсации затрат государства</t>
  </si>
  <si>
    <t>130</t>
  </si>
  <si>
    <t>02990</t>
  </si>
  <si>
    <t xml:space="preserve">Прочие доходы от компенсации затрат государства </t>
  </si>
  <si>
    <t>02995</t>
  </si>
  <si>
    <t>Прочие доходы от компенсации затрат  бюджетов муниципальных районов</t>
  </si>
  <si>
    <t>33000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</si>
  <si>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</si>
  <si>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33050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</si>
  <si>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</si>
  <si>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41000</t>
  </si>
  <si>
    <t>Денежные взыскания (штрафы) за нарушение законодательства Российской Федерации об электроэнергетике</t>
  </si>
  <si>
    <t xml:space="preserve">Доходы от оказания платных услуг (работ) </t>
  </si>
  <si>
    <t>01995</t>
  </si>
  <si>
    <t>01990</t>
  </si>
  <si>
    <t>Прочие доходы от оказания платных услуг (работ) получателями средств бюджетов муниципальных районов</t>
  </si>
  <si>
    <t>Прочие доходы от оказания платных услуг (работ)</t>
  </si>
  <si>
    <t>Субсидии на реализацию малых проектов в сфере физической культуры и спорта</t>
  </si>
  <si>
    <t>Субсидии на реализацию малых проектов в сфере культуры</t>
  </si>
  <si>
    <t>Субвенции  на осуществление переданных государственных полномочий Республики Коми по отлову и содержанию безнадзорных животных</t>
  </si>
  <si>
    <t>Субвенции бюджетам муниципальных районов на осуществление переданных государственных полномочий по определению перечня должностных лиц местного самоуправления,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</si>
  <si>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Иные межбюджетные трансферты на исполнение судебных решений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жилищного фонда по договорам социального найма</t>
  </si>
  <si>
    <t>02051</t>
  </si>
  <si>
    <t>Субсидии на укрепление материально-технической базы и оснащение оборудованием детских школ искусств, за счет средств, поступающих из федерального бюджета</t>
  </si>
  <si>
    <t>Субсидии бюджетам муниципальных районов на реализацию федеральных целевых программ</t>
  </si>
  <si>
    <t>08000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</si>
  <si>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</si>
  <si>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17</t>
  </si>
  <si>
    <t>Прочие неналоговые доходы</t>
  </si>
  <si>
    <t>180</t>
  </si>
  <si>
    <t>Субвенции на осуществление 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правонарушениях,предусмотренных частями 3,4 статьи 3 закона Республики Коми "Об административной ответственности в Республике Коми"</t>
  </si>
  <si>
    <t>Субвенции на осуществление переданных государственных полномочий Республики Коми по расчету и предоставлению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6,7, частями 1 и 2 статьи 8 закона Республики Коми "Об административной ответственности в Республике Коми"</t>
  </si>
  <si>
    <t>Субсидии бюджетам муниципальных районов на строительство и реконструкцию объектов сферы культуры муниципальных образований Республики Коми</t>
  </si>
  <si>
    <t>02053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</si>
  <si>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</si>
  <si>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</si>
  <si>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</si>
  <si>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02050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</si>
  <si>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</si>
  <si>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05050</t>
  </si>
  <si>
    <t>Прочие неналоговые доходы бюджетов муниципальных районов</t>
  </si>
  <si>
    <t>ПРОЧИЕ НЕНАЛОГОВЫЕ ДОХОДЫ</t>
  </si>
  <si>
    <t>Приложение №3</t>
  </si>
  <si>
    <t xml:space="preserve">Ведомственная структура расходов бюджета муниципального района </t>
  </si>
  <si>
    <t>Наименование</t>
  </si>
  <si>
    <t>Отд.</t>
  </si>
  <si>
    <t>ЦСР</t>
  </si>
  <si>
    <t>ВР</t>
  </si>
  <si>
    <t>3</t>
  </si>
  <si>
    <t>4</t>
  </si>
  <si>
    <t>В С Е Г О</t>
  </si>
  <si>
    <t>Контрольно-счетная палата Княжпогостского района</t>
  </si>
  <si>
    <t>905</t>
  </si>
  <si>
    <t>Непрограммные направления деятельности</t>
  </si>
  <si>
    <t>99 9 0000</t>
  </si>
  <si>
    <t>Руководитель контрольно-счетной палаты</t>
  </si>
  <si>
    <t>99 9 0030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</si>
  <si>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</si>
  <si>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</si>
  <si>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Руководстсво и управление в сфере установленных функций органов местного самоуправления</t>
  </si>
  <si>
    <t>99 9 8204</t>
  </si>
  <si>
    <t>Закупка товаров, работ и услуг для государственных (муниципальных) нужд</t>
  </si>
  <si>
    <t>200</t>
  </si>
  <si>
    <t>Администрация муниципального района "Княжпогостский"</t>
  </si>
  <si>
    <t>923</t>
  </si>
  <si>
    <t>Муниципальная программа "Развитие экономики в Княжпогостском районе"</t>
  </si>
  <si>
    <t>01 0 0000</t>
  </si>
  <si>
    <t>Подпрограмма "Развитие малого и среднего предпринимательства"</t>
  </si>
  <si>
    <t>01 1 0000</t>
  </si>
  <si>
    <t>Субсидирование (грант) начинающих субъектов малого предпринимательства на создание собственного бизнеса в приоритетных отраслях малого предпринимательства</t>
  </si>
  <si>
    <t>01 1 0201</t>
  </si>
  <si>
    <t>Иные бюджетные ассигнования</t>
  </si>
  <si>
    <t>800</t>
  </si>
  <si>
    <t>Субсидирование субъектам малого и среднего предпринимательства  части затрат на уплату лизинговых платежей по договорам финансовой аренды (лизинга)</t>
  </si>
  <si>
    <t>01 1 0202</t>
  </si>
  <si>
    <t>Субсидирование  части затрат на уплату процентов по кредитам, привлеченным субъектами малого и среднего предпринимательства в кредитных организациях</t>
  </si>
  <si>
    <t>01 1 0203</t>
  </si>
  <si>
    <t>Подпрограмма "Развитие сельского хозяйства и переработки сельскохозяйственной продукции"</t>
  </si>
  <si>
    <t xml:space="preserve"> 01 3 0000</t>
  </si>
  <si>
    <t>Подпрограмма "Развитие лесного хозяйства"</t>
  </si>
  <si>
    <t>01 5 0000</t>
  </si>
  <si>
    <t>Субвенции на 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</si>
  <si>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01 5 7306</t>
  </si>
  <si>
    <t>Муниципальная программа "Развитие жилищного строительства и жилищно-коммунального хозяйства в Княжпогостском районе"</t>
  </si>
  <si>
    <t>03 0 0000</t>
  </si>
  <si>
    <t>Подпрограмма "Обеспечение населения качественными жилищно-коммунальными услугами"</t>
  </si>
  <si>
    <t>03 2 0000</t>
  </si>
  <si>
    <t>400</t>
  </si>
  <si>
    <t>03 3 0000</t>
  </si>
  <si>
    <t>Муниципальная программа "Развитие отрасли "Физическая культура и спорт" в Княжпогостском районе"</t>
  </si>
  <si>
    <t>06 0 0000</t>
  </si>
  <si>
    <t>Подпрограмма "Развитие инфраструктуры физической культуры и спорта"</t>
  </si>
  <si>
    <t>06 1 0000</t>
  </si>
  <si>
    <t>Обеспечение муниципальных учреждений спортивной направленности спортивным оборудованием и транспортом</t>
  </si>
  <si>
    <t>06 1 0103</t>
  </si>
  <si>
    <t>Подпрограмма "Массовая физическая культура"</t>
  </si>
  <si>
    <t>06 2 0000</t>
  </si>
  <si>
    <t>Укрепление материально-технической базы учреждений физкультурно-спортивной направленности</t>
  </si>
  <si>
    <t>06 2 0202</t>
  </si>
  <si>
    <t>Организация, проведение официальных физкультурно-оздоровительных спортивных мероприятий для населения, в том числе для лиц с ограниченными возможностями здоровья</t>
  </si>
  <si>
    <t>06 2 0204</t>
  </si>
  <si>
    <t>Подпрограмма "Спорт высоких достижений"</t>
  </si>
  <si>
    <t>06 3 0000</t>
  </si>
  <si>
    <t>Участие в спортивных мероприятиях республиканского, межрегионального и всероссийского уровня</t>
  </si>
  <si>
    <t>06 3 0302</t>
  </si>
  <si>
    <t>Социальное обеспечение и иные выплаты населению</t>
  </si>
  <si>
    <t>300</t>
  </si>
  <si>
    <t>Муниципальная программа "Развитие муниципального управления в муниципальном районе "Княжпогостский""</t>
  </si>
  <si>
    <t>07 0 0000</t>
  </si>
  <si>
    <t>Подпрограмма "Развитие системы открытого муниципалитета в органах местного самоуправления муниципального района"</t>
  </si>
  <si>
    <t>07 1 0000</t>
  </si>
  <si>
    <t>Введение новых рубрик, вкладок, банеров</t>
  </si>
  <si>
    <t>07 1 0101</t>
  </si>
  <si>
    <t>Организация размещения информационных материалов</t>
  </si>
  <si>
    <t>07 1 0102</t>
  </si>
  <si>
    <t>Подпрограмма "Оптимизация деятельности органов местного самоуправления муниципального района "Княжпогостский""</t>
  </si>
  <si>
    <t>07 2 0000</t>
  </si>
  <si>
    <t xml:space="preserve">Обеспечение организационных, разъяснительных правовых и иных мер </t>
  </si>
  <si>
    <t xml:space="preserve">923 </t>
  </si>
  <si>
    <t>07 2 0201</t>
  </si>
  <si>
    <t>Подпрограмма "Развитие кадрового потенциала системы муниципального управления в муниципальном районе"</t>
  </si>
  <si>
    <t>07 3 0000</t>
  </si>
  <si>
    <t>07 3 0301</t>
  </si>
  <si>
    <t>Подпрограмма "Обеспечение реализации муниципальной программы"</t>
  </si>
  <si>
    <t>07 7 0000</t>
  </si>
  <si>
    <t>Руководство и управление в сфере установленных функций органов местного самоуправления</t>
  </si>
  <si>
    <t>07 7 0701</t>
  </si>
  <si>
    <t>Программа "Безопасность жизнедеятельности и социальная защита населения в Княжпогостском районе"</t>
  </si>
  <si>
    <t>08 0 0000</t>
  </si>
  <si>
    <t>Подпрограмма "Безопасность населения"</t>
  </si>
  <si>
    <t>08 3 0000</t>
  </si>
  <si>
    <t>Субвенция на осуществление переданных государственных полномочий Республики Коми по отлову и содержанию безнадзорных животных</t>
  </si>
  <si>
    <t>08 3 7312</t>
  </si>
  <si>
    <t>Муниципальная программа "Доступная среда"</t>
  </si>
  <si>
    <t>09 0 0000</t>
  </si>
  <si>
    <t>Подпрограмма "Поддержка ветеранов, незащищенных слоёв населения, районных и общественных организаций ветеранов и инвалидов по Княжпогостскому району"</t>
  </si>
  <si>
    <t>09 1 0000</t>
  </si>
  <si>
    <t>Оказание мер социальной поддержки малоимущих пенсионерам и инвалидам, детям-сиротам, малообеспеченным семьям, гражданам, оказавшихся в экстремальных условиях</t>
  </si>
  <si>
    <t>09 1 0101</t>
  </si>
  <si>
    <t>Проведение мероприятий социальной направленности</t>
  </si>
  <si>
    <t>09 1 0102</t>
  </si>
  <si>
    <t>09 1 0103</t>
  </si>
  <si>
    <t>Оформление ветеранам подписки на периодические издания</t>
  </si>
  <si>
    <t>09 1 0104</t>
  </si>
  <si>
    <t>Подпрограмма "Забота о старшем поколении в Княжпогостском районе"</t>
  </si>
  <si>
    <t>09 2 0000</t>
  </si>
  <si>
    <t>Оказание помощи ветеранам и пожилым гражданам</t>
  </si>
  <si>
    <t>09 2 0201</t>
  </si>
  <si>
    <t>99 0 0000</t>
  </si>
  <si>
    <t/>
  </si>
  <si>
    <t>Непрограммные расходы</t>
  </si>
  <si>
    <t xml:space="preserve">99 9 0000 </t>
  </si>
  <si>
    <t>Руководитель администрации</t>
  </si>
  <si>
    <t>99 9 0020</t>
  </si>
  <si>
    <t>Субвенции на 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</si>
  <si>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99 9 7307</t>
  </si>
  <si>
    <t>Субвенции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 с Законом Республики Коми "О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жилья"</t>
  </si>
  <si>
    <t>99 9 7308</t>
  </si>
  <si>
    <t>99 9 7314</t>
  </si>
  <si>
    <t>99 9 7316</t>
  </si>
  <si>
    <t>Осуществление государственных полномочий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 Закона Республики Коми "Об административной ответственности в Республике Коми"</t>
  </si>
  <si>
    <t>99 9 7317</t>
  </si>
  <si>
    <t>Осуществление государственных полномочий Республики Коми по расчету и предоставлению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 Закона Республики Коми "Об административной ответственности в Республике Коми"</t>
  </si>
  <si>
    <t>99 9 7318</t>
  </si>
  <si>
    <t>Резервный фонд по предупреждению и ликвидации чрезвычайных ситуаций и последствий стихийных бедствий</t>
  </si>
  <si>
    <t>99 9 9271</t>
  </si>
  <si>
    <t>Выполнение других обязательств органов местного самоуправления</t>
  </si>
  <si>
    <t>99 9 9292</t>
  </si>
  <si>
    <t xml:space="preserve">Предоставление субсидий бюджетным, автономным учреждениям и иным некоммерческим организациям </t>
  </si>
  <si>
    <t>600</t>
  </si>
  <si>
    <t xml:space="preserve">99 9 9292 </t>
  </si>
  <si>
    <t>Обеспечение деятельности подведомственных учреждений</t>
  </si>
  <si>
    <t>04</t>
  </si>
  <si>
    <t>Отдел культуры и национальной политики администрации муниципального района "Княжпогостский"</t>
  </si>
  <si>
    <t>956</t>
  </si>
  <si>
    <t xml:space="preserve">Субсидии на содействие обеспечению деятельности информационно-маркетинговых центров малого и среднего предпринимательства </t>
  </si>
  <si>
    <t>01 1 0204</t>
  </si>
  <si>
    <t>Предоставление субсидий бюджетным, автономным учреждениям и иным некоммерческим организациям (МБ)</t>
  </si>
  <si>
    <t>Подпрограмма "Развитие въездного и внутреннего туризма на территории муниципального района "Княжпогостский""</t>
  </si>
  <si>
    <t>01 2 0000</t>
  </si>
  <si>
    <t>Организация конкурса на присуждение гранта за разработку туристических маршрутов (объектов)</t>
  </si>
  <si>
    <t>01 2 0105</t>
  </si>
  <si>
    <t>Рекламно-информационное обеспечение продвижения туристического продукта на внутреннем и внешнем рынках</t>
  </si>
  <si>
    <t>01 2 0304</t>
  </si>
  <si>
    <t>Муниципальная программа "Развитие инфраструктуры отрасли "Культура" в Княжпогостском районе"</t>
  </si>
  <si>
    <t>05 0 0000</t>
  </si>
  <si>
    <t>Подпрограмма "Развитие учреждений культуры дополнительного образования"</t>
  </si>
  <si>
    <t>05 1 0000</t>
  </si>
  <si>
    <t>05 1 0101</t>
  </si>
  <si>
    <t>Предоставление субсидий бюджетным, автономным учреждениям и иным некоммерческим организациям</t>
  </si>
  <si>
    <t>Укрепление материально-технической базы</t>
  </si>
  <si>
    <t>05 1 0102</t>
  </si>
  <si>
    <t>Выполнение муниципального задания</t>
  </si>
  <si>
    <t>05 1 0103</t>
  </si>
  <si>
    <t xml:space="preserve">956 </t>
  </si>
  <si>
    <t>Подпрограмма "Развитие библиотечного дела"</t>
  </si>
  <si>
    <t>05 2 0000</t>
  </si>
  <si>
    <t>05 2 0201</t>
  </si>
  <si>
    <t xml:space="preserve">Подписка на периодические издания </t>
  </si>
  <si>
    <t>05 2 0202</t>
  </si>
  <si>
    <t>Внедрение информационных технологий</t>
  </si>
  <si>
    <t>05 2 0203</t>
  </si>
  <si>
    <t>Функционирование ИМЦП</t>
  </si>
  <si>
    <t>05 2 0204</t>
  </si>
  <si>
    <t>05 2 0205</t>
  </si>
  <si>
    <t>Субсидии на комплектование документных фондов библиотек муниципальных образований</t>
  </si>
  <si>
    <t>05 2 7245</t>
  </si>
  <si>
    <t>Подпрограмма "Развитие музейного дела"</t>
  </si>
  <si>
    <t>05 3 0000</t>
  </si>
  <si>
    <t>05 3 0301</t>
  </si>
  <si>
    <t>05 3 0302</t>
  </si>
  <si>
    <t>Подпрограмма "Развитие народного, художественного творчества и культурно-досуговой деятельности"</t>
  </si>
  <si>
    <t>05 4 0000</t>
  </si>
  <si>
    <t>05 4 0401</t>
  </si>
  <si>
    <t>Проведение культурно-досуговых мероприятий</t>
  </si>
  <si>
    <t>05 4 0402</t>
  </si>
  <si>
    <t>Приобретение спецоборудования</t>
  </si>
  <si>
    <t>05 4 0403</t>
  </si>
  <si>
    <t>Внедрение в муниципальных культурно-досуговых учреждений информационных технологий</t>
  </si>
  <si>
    <t>05 4 0404</t>
  </si>
  <si>
    <t>Реализация малых проектов в сфере культура</t>
  </si>
  <si>
    <t>05 4 0405</t>
  </si>
  <si>
    <t>Строительство учреждений отрасли культура</t>
  </si>
  <si>
    <t>05 4 0407</t>
  </si>
  <si>
    <t>Капитальные вложения в объекты недвижимого имущества государственной (муниципальной) собственности</t>
  </si>
  <si>
    <t>Проведение ремонтных работ</t>
  </si>
  <si>
    <t>05 4 0409</t>
  </si>
  <si>
    <t>05 4 7215</t>
  </si>
  <si>
    <t>05 4 7246</t>
  </si>
  <si>
    <t>Подпрограмма "Обеспечение условий для реализации программы"</t>
  </si>
  <si>
    <t>05 5 0000</t>
  </si>
  <si>
    <t>Расходы в целях обеспечения выполнения функций ОМС</t>
  </si>
  <si>
    <t>05 5 0501</t>
  </si>
  <si>
    <t>05 5 0502</t>
  </si>
  <si>
    <t>Подпрограмма "Хозяйственно-техническое обеспечение учреждений"</t>
  </si>
  <si>
    <t>05 6 0000</t>
  </si>
  <si>
    <t>05 6 0601</t>
  </si>
  <si>
    <t>Муниципальная программа "Безопасность жизнедеятельности и социальная защита населения в Княжпогостском районе"</t>
  </si>
  <si>
    <t>Подпрограмма "Социальная защита населения"</t>
  </si>
  <si>
    <t>08 1 0000</t>
  </si>
  <si>
    <t xml:space="preserve">Оказание мер социальной поддержки работникам образования и культуры </t>
  </si>
  <si>
    <t>08 1 0101</t>
  </si>
  <si>
    <t>Управление муниципальным имуществом, землями и природными ресурсами администрации муниципального района "Княжпогостский"</t>
  </si>
  <si>
    <t>963</t>
  </si>
  <si>
    <t>Муниципальная программа "Развитие дорожной и транспортной системы в Княжпогостском районе"</t>
  </si>
  <si>
    <t>02 0 0000</t>
  </si>
  <si>
    <t>Подпрограмма "Развитие транспортной инфраструктуры и транспортного обслуживания населения и экономики МР "Княжпогостский""</t>
  </si>
  <si>
    <t>02 1 0000</t>
  </si>
  <si>
    <t>Поставка самоходного парома</t>
  </si>
  <si>
    <t xml:space="preserve">Подпрограмма "Создание условий для обеспечения населения доступным и комфортным жильем" </t>
  </si>
  <si>
    <t>03 1 0000</t>
  </si>
  <si>
    <t>03 1 0102</t>
  </si>
  <si>
    <t>03 1 0103</t>
  </si>
  <si>
    <t>Предоставление земельных участков отдельным категориям граждан</t>
  </si>
  <si>
    <t>03 1 0104</t>
  </si>
  <si>
    <t>за счет средств муниципального бюджета</t>
  </si>
  <si>
    <t>Переселение граждан из неперспективных населенных пунктов</t>
  </si>
  <si>
    <t>03 1 0109</t>
  </si>
  <si>
    <t>Субвенции на  обеспечение  предоставления жилых помещений детям-сиротам и детям, оставшимся без попечения родителей, лицам из числа по договрам найма специализированных жилых помещений</t>
  </si>
  <si>
    <t>03 1 5082</t>
  </si>
  <si>
    <t>Субвенции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</si>
  <si>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03 1 5135</t>
  </si>
  <si>
    <t>Субвенции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</si>
  <si>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03 1 7303</t>
  </si>
  <si>
    <t>03 1 7404</t>
  </si>
  <si>
    <t>Обеспечение мероприятий по переселению граждан из аварийного жилищного фонда за счет средств Фонда СиРЖК</t>
  </si>
  <si>
    <t>03 1 9502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</si>
  <si>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 за счет средств Фонда СиРЖК</t>
  </si>
  <si>
    <t>03 1 9503</t>
  </si>
  <si>
    <t>Обеспечение мероприятий по капитальному ремонту многоквартирных домов за счет средств бюджетов</t>
  </si>
  <si>
    <t xml:space="preserve">963 </t>
  </si>
  <si>
    <t>03 1 9601</t>
  </si>
  <si>
    <t>03 1 9602</t>
  </si>
  <si>
    <t xml:space="preserve">Обеспечение мероприятий по переселению граждан из аварийного жилищного фонда с учетом необходимости развития малоэтажного жилищного строительства </t>
  </si>
  <si>
    <t>03 1 9603</t>
  </si>
  <si>
    <t>за счет средств республиканского бюджета</t>
  </si>
  <si>
    <t>Обеспечение населения муниципального образования питьевой водой, соответствующей требованиям безопасности, установленным санитарно-эпидемиологическими правилами</t>
  </si>
  <si>
    <t>03 2 0202</t>
  </si>
  <si>
    <t>Оплата коммунальных услуг по муниципальному жилищному фонду</t>
  </si>
  <si>
    <t>03 2 0203</t>
  </si>
  <si>
    <t>Подпрограмма "Управление муниципальным имуществом"</t>
  </si>
  <si>
    <t>07 4 0000</t>
  </si>
  <si>
    <t>Руководство и управление в сфере  муниципального имущества</t>
  </si>
  <si>
    <t>07 4 0405</t>
  </si>
  <si>
    <t>08 3 0301</t>
  </si>
  <si>
    <t>Субвенции на осуществление переданных государственных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</si>
  <si>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99 9 7305</t>
  </si>
  <si>
    <t>975</t>
  </si>
  <si>
    <t>Муниципальная программа "Развитие образования в Княжпогостском районе"</t>
  </si>
  <si>
    <t>04 0 0000</t>
  </si>
  <si>
    <t>Подпрограмма "Развитие системы дошкольного образования в Княжпогостском районе"</t>
  </si>
  <si>
    <t>04 1 0000</t>
  </si>
  <si>
    <t>Выполнение планового объема оказываемых муниципальных услуг, установленного муниципальным заданием</t>
  </si>
  <si>
    <t>04 1 0101</t>
  </si>
  <si>
    <t>Создание дополнительных групп в дошкольных образовательных организаций</t>
  </si>
  <si>
    <t>04 1 0102</t>
  </si>
  <si>
    <t>Проведение текущих ремонтов в дошкольных образовательных организациях</t>
  </si>
  <si>
    <t>04 1 0105</t>
  </si>
  <si>
    <t>Выполнение противопожарных мероприятий в дошкольных образовательных организациях</t>
  </si>
  <si>
    <t>04 1 0106</t>
  </si>
  <si>
    <t>Развитие кадровых ресурсов системы дошкольного образования</t>
  </si>
  <si>
    <t>04 1 0109</t>
  </si>
  <si>
    <t>Развитие инновационного потенциала педагогов дошкольного образования и дошкольных образовательных организаций</t>
  </si>
  <si>
    <t>04 1 0110</t>
  </si>
  <si>
    <t>Проведение капитальных ремонтов в дошкольных образовательных организациях</t>
  </si>
  <si>
    <t>04 1 0111</t>
  </si>
  <si>
    <t>Поддержка реализации мероприятий Федеральной целевой программы развития образования на 2011-2015годы в части модернизации регионально-муниципальных систем дошкольного образования</t>
  </si>
  <si>
    <t>04 1 5026</t>
  </si>
  <si>
    <t>Обеспечение первичных мер пожарной безопасности муниципальных образовательных организаций</t>
  </si>
  <si>
    <t>04 1 7201</t>
  </si>
  <si>
    <t>Реализация муниципальными дошкольными и общеобразовательными организациями в Республике Коми образовательных программ</t>
  </si>
  <si>
    <t>04 1 7301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</si>
  <si>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</si>
  <si>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04 1 7302</t>
  </si>
  <si>
    <t>Подпрограмма "Развитие системы общего образования в Княжпогостском районе"</t>
  </si>
  <si>
    <t>04 2 0000</t>
  </si>
  <si>
    <t>Оказание муниципальных услуг (выполнение работ) общеобразовательными организациями</t>
  </si>
  <si>
    <t>04 2 0201</t>
  </si>
  <si>
    <t>Предоставление доступа к сети интернет</t>
  </si>
  <si>
    <t>04 2 0203</t>
  </si>
  <si>
    <t>Проведение капитальных ремонтов в общеобразовательных организаций</t>
  </si>
  <si>
    <t>04 2 0205</t>
  </si>
  <si>
    <t>Выполнение противопожарных мероприятий в общеобразовательных организацииях</t>
  </si>
  <si>
    <t>04 2 0206</t>
  </si>
  <si>
    <t>Проведение текущих ремонтов в общеобразовательных организациях</t>
  </si>
  <si>
    <t>04 2 0207</t>
  </si>
  <si>
    <t>Строительство образовательных организаций, в том числе изготовление ПСД и осуществление технологического присоединения к электирическим сетям</t>
  </si>
  <si>
    <t>04 2 0208</t>
  </si>
  <si>
    <t>Развитие системы оценки качества общего образования</t>
  </si>
  <si>
    <t>04 2 0211</t>
  </si>
  <si>
    <t>Развитие инновационного опыта работы педагогов и образовательных организаций</t>
  </si>
  <si>
    <t>04 2 0213</t>
  </si>
  <si>
    <t>Развитие кадровых ресурсов системы общего образования</t>
  </si>
  <si>
    <t>04 2 0214</t>
  </si>
  <si>
    <t xml:space="preserve">975 </t>
  </si>
  <si>
    <t>Создание безбарьерной среды для детей с ограничениченными возможностями здоровья</t>
  </si>
  <si>
    <t>04 2 0215</t>
  </si>
  <si>
    <t>04 2 7201</t>
  </si>
  <si>
    <t>04 2 7301</t>
  </si>
  <si>
    <t>04 2 7302</t>
  </si>
  <si>
    <t>04 3 0000</t>
  </si>
  <si>
    <t>04 3 0312</t>
  </si>
  <si>
    <t>Проведение капитальных ремонтов в учреждениях дополнительного образования детей</t>
  </si>
  <si>
    <t>04 3 0315</t>
  </si>
  <si>
    <t>04 3 0316</t>
  </si>
  <si>
    <t xml:space="preserve">Мероприятия по орагнизации питания обучающихся 1-4 классов в муниципальных образовательных организациях  в РК, реализующих программу начального общего образования </t>
  </si>
  <si>
    <t>04 2 7401</t>
  </si>
  <si>
    <t>Подпрограмма "Дети и молодежь Княжпогостского района"</t>
  </si>
  <si>
    <t>Организация районного слета лидеров ученического самоуправления образовательных организаций</t>
  </si>
  <si>
    <t>04 3 0302</t>
  </si>
  <si>
    <t>Содействие трудоустройству и временной занятости молодежи</t>
  </si>
  <si>
    <t>04 3 0305</t>
  </si>
  <si>
    <t>Районный конкурс "Твоя будущая пенсия зависит от тебя"</t>
  </si>
  <si>
    <t>04 3 0307</t>
  </si>
  <si>
    <t>Пропаганда здорового образа жизни среди молодежи</t>
  </si>
  <si>
    <t>04 3 0308</t>
  </si>
  <si>
    <t>Приобретение детских площадок, спортивного инвентаря и оборудования</t>
  </si>
  <si>
    <t>04 3 0309</t>
  </si>
  <si>
    <t>Проведение районных мероприятий</t>
  </si>
  <si>
    <t>04 3 0310</t>
  </si>
  <si>
    <t>04 3 0311</t>
  </si>
  <si>
    <t>Проведение текущих ремонтов в организациях дополнительного образования детей</t>
  </si>
  <si>
    <t>Подпрограмма "Организация оздоровления и отдыха детей Княжпогостского района"</t>
  </si>
  <si>
    <t>04 4 0000</t>
  </si>
  <si>
    <t>Обеспечение деятельности лагерей с дневным пребыванием</t>
  </si>
  <si>
    <t>04 4 0401</t>
  </si>
  <si>
    <t>Организация оздоровления и отдыха детей на базе выездных оздоровительных лагерей</t>
  </si>
  <si>
    <t>04 4 0402</t>
  </si>
  <si>
    <t>Мероприятия по проведению оздоровительной кампании детей из РБ</t>
  </si>
  <si>
    <t>04 4 7204</t>
  </si>
  <si>
    <t>Подпрограмма "Допризывная подготовка граждан РФ в Княжпогостском районе"</t>
  </si>
  <si>
    <t>04 5 0000</t>
  </si>
  <si>
    <t>Военно-патриотическое воспитание молодежи допризывного возраста</t>
  </si>
  <si>
    <t>04 5 0502</t>
  </si>
  <si>
    <t>Проведение спортивно-массовых мероприятий для молодежи допризывного возраста</t>
  </si>
  <si>
    <t>04 5 0506</t>
  </si>
  <si>
    <t>04 6 0000</t>
  </si>
  <si>
    <t>04 6 0601</t>
  </si>
  <si>
    <t>Обеспечение деятельности подведомственных организаций</t>
  </si>
  <si>
    <t>04 6 0602</t>
  </si>
  <si>
    <t>Субвенции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специализированного муниципального жилищного фонда, предоставляемыми по договорам найма специализированных жилых помещений</t>
  </si>
  <si>
    <t>99 9 7304</t>
  </si>
  <si>
    <t>Финансовое управление администрации муниципального района "Княжпогостский"</t>
  </si>
  <si>
    <t>992</t>
  </si>
  <si>
    <t>Содержание автомобильных дорог общего пользования местного значения</t>
  </si>
  <si>
    <t>02 1 0101</t>
  </si>
  <si>
    <t>Межбюджетные трансферты</t>
  </si>
  <si>
    <t>500</t>
  </si>
  <si>
    <t>Оборудование и содержание ледовых переправ</t>
  </si>
  <si>
    <t>02 1 0103</t>
  </si>
  <si>
    <t>Капитальный ремонт и ремонт улиц и проездов к дворовым территориям многоквартирных домов, ремонт автомобильных дорог общего пользования местного значения</t>
  </si>
  <si>
    <t>02 1 0104</t>
  </si>
  <si>
    <t>02 1 7221</t>
  </si>
  <si>
    <t>Субсидии на содержание автомобильных дорог общего пользования местного значения</t>
  </si>
  <si>
    <t>02 1 7222</t>
  </si>
  <si>
    <t>Газификация населенных пунктов</t>
  </si>
  <si>
    <t>03 2 0201</t>
  </si>
  <si>
    <t>Реализация малых проектов в сфере благоустройства</t>
  </si>
  <si>
    <t>03 2 0204</t>
  </si>
  <si>
    <t xml:space="preserve">Межбюджетные трансферты </t>
  </si>
  <si>
    <t>Реализация малых проектов в сфере благоустройства за счет средств РБ</t>
  </si>
  <si>
    <t>03 2 7248</t>
  </si>
  <si>
    <t>Подпрограмма "Градостроительная деятельность"</t>
  </si>
  <si>
    <t xml:space="preserve">Разработка и корректировка документов территориального планирования </t>
  </si>
  <si>
    <t>03 3 0301</t>
  </si>
  <si>
    <t>Строительство и реконструкция объектов сферы культуры</t>
  </si>
  <si>
    <t>05 4 7216</t>
  </si>
  <si>
    <t xml:space="preserve">992 </t>
  </si>
  <si>
    <t>Муниципальная программа "Развитие отрасли "Физическая культура и спорт" в Княжпогостском районе "</t>
  </si>
  <si>
    <t>06 1 0102</t>
  </si>
  <si>
    <t>Реализация малых проектов в сфере физической культуры и спорта</t>
  </si>
  <si>
    <t>06 1 0104</t>
  </si>
  <si>
    <t>06 1 01 04</t>
  </si>
  <si>
    <t>06 1 7250</t>
  </si>
  <si>
    <t>Подпрограмма "Управление муниципальными финансами"</t>
  </si>
  <si>
    <t>07 5 0000</t>
  </si>
  <si>
    <t>Сбалансированность бюджетов поселений</t>
  </si>
  <si>
    <t>07 5 0505</t>
  </si>
  <si>
    <t>Руководство и управление в сфере  финансов</t>
  </si>
  <si>
    <t>07 5 0601</t>
  </si>
  <si>
    <t>Выравнивание бюджетной обеспеченности муниципальных районов и поселений из регионального фонда финансовой поддержки</t>
  </si>
  <si>
    <t>07 5 7311</t>
  </si>
  <si>
    <t>Подпрограмма "Повышение качества управления развитием транспортной системы и дорожной деятельности"</t>
  </si>
  <si>
    <t>08 2 0000</t>
  </si>
  <si>
    <t>Предоставление межбюджетных трансфертов на установку технических средст безопасности движения</t>
  </si>
  <si>
    <t>08 2 0201</t>
  </si>
  <si>
    <t>Усиление контроля за осуществлением дорожной и транспортной деятельности и ПДД</t>
  </si>
  <si>
    <t>08 2 0202</t>
  </si>
  <si>
    <t>Подпрограмма "Обращение с отходами производства"</t>
  </si>
  <si>
    <t>08 4 0000</t>
  </si>
  <si>
    <t>Строительство полигонов ТБО</t>
  </si>
  <si>
    <t>08 4 0401</t>
  </si>
  <si>
    <t>Субсидии на строительство объектов размещения (полигонов, площадок хранения) твердых бытовых и промышленных отходов для обеспечения экологичной и эффективной утилизации отходов</t>
  </si>
  <si>
    <t>08 4 7234</t>
  </si>
  <si>
    <t>Подпрограмма "Доступность социальных объектов и услуг"</t>
  </si>
  <si>
    <t>09 3 0000</t>
  </si>
  <si>
    <t>Обустройство тротуаров и пешеходных переходов для пользования инвалидами, предвигающимися в креслах-колясках и инвалидами с нарушениями зрения и слуха</t>
  </si>
  <si>
    <t>09 3 0307</t>
  </si>
  <si>
    <t>Субвенции на осуществление первичного воинского учета на территориях, где отсутствуют военные комиссариаты</t>
  </si>
  <si>
    <t>99 9 5118</t>
  </si>
  <si>
    <t>Осуществление полномочий Российской Федерации по государственной регистрации актов гражданского состояния органами местного самоуправления в Республике Коми</t>
  </si>
  <si>
    <t>99 9 5930</t>
  </si>
  <si>
    <t>Осуществление переданных государственных полномочий по расчету и предоставлению субвенций бюджетам поселений,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</t>
  </si>
  <si>
    <t>99 9 7309</t>
  </si>
  <si>
    <t>Осуществление переданных государственных полномочий по расчету и предоставлению субвенций бюджетам поселений,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"О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комиссариаты"</t>
  </si>
  <si>
    <t>99 9 7310</t>
  </si>
  <si>
    <t xml:space="preserve">Осуществление государственного полномочия Республики Коми по определению перечня должностных лиц местного самоуправления, уполномоченных составлять протоколы об административных правонарушениях, предусмотренных частью 4 статьи 8 Закона Республики Коми "Об административной ответственности в Республике Коми"
</t>
  </si>
  <si>
    <t>99 9 7313</t>
  </si>
  <si>
    <t>99 9 7315</t>
  </si>
  <si>
    <t>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 Закона Республики Коми "Об административной ответственности в Республике Коми"</t>
  </si>
  <si>
    <t xml:space="preserve"> муниципального района  "Княжпогостский" </t>
  </si>
  <si>
    <t>Приложение №5</t>
  </si>
  <si>
    <t xml:space="preserve">к проекту решения Совета </t>
  </si>
  <si>
    <t xml:space="preserve">Источники  финансирования дефицита </t>
  </si>
  <si>
    <t>Коды</t>
  </si>
  <si>
    <t xml:space="preserve">Источники внутреннего финансирования дефицитов бюджетов 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</si>
  <si>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</si>
  <si>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</si>
  <si>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</si>
  <si>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</si>
  <si>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 денежных средств бюджетов</t>
  </si>
  <si>
    <t>Увеличение прочих остатков денежных средств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</si>
  <si>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</si>
  <si>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</si>
  <si>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</si>
  <si>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</si>
  <si>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Уменьшение прочих остатков денежных средств  бюджетов муниципальных районов</t>
  </si>
  <si>
    <t>Иные источники  внутреннего финансирования дефицитов бюджетов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</si>
  <si>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</si>
  <si>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 ведет к возникновению права регрессного  требования гаранта к принципалу либо обусловлено уступкой гаранту прав требования бенефициара к принципалу</t>
  </si>
  <si>
    <t>810</t>
  </si>
  <si>
    <t>Исполнение  муниципальных гарантий муниципального района в валюте Российской Федерации в случае, если исполнение гарантом  муниципальных гарантий  ведет к возникновению права регрессного  требования гаранта к принципалу либо обусловлено уступкой гаранту прав требования бенефициара к принципалу</t>
  </si>
  <si>
    <t xml:space="preserve">Бюджетные кредиты, предоставленные внутри страны в валюте Российской Федерации </t>
  </si>
  <si>
    <t>Возврат бюджетных кредитов, предоставленных внутри страны в валюте Российской Федерации</t>
  </si>
  <si>
    <t>640</t>
  </si>
  <si>
    <t>Возврат бюджетных кредитов, предоставленных юридическим лицам из бюджетов муниципальных районов  в валюте Российской Федерации</t>
  </si>
  <si>
    <t>Приложение №7</t>
  </si>
  <si>
    <t>Сумма
(тыс. рублей)</t>
  </si>
  <si>
    <t>Целевая статья</t>
  </si>
  <si>
    <t>Вид расходов</t>
  </si>
  <si>
    <t>Всего</t>
  </si>
  <si>
    <t>Подпрограмма "Развитие въездного и внутреннего туризма на территории муниципального раойна "Княжпогостский""</t>
  </si>
  <si>
    <t>01 3 0000</t>
  </si>
  <si>
    <t xml:space="preserve">Реализация ведомственной программы по проведению капитального ремонта жилищного фонда на территории муниципального района "Княжпогостский"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</si>
  <si>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 за счет средств республиканского бюджета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</si>
  <si>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 за счет средств муниципального бюджета</t>
  </si>
  <si>
    <t>Создание дополнительных групп в дошкольных образовательных организациях</t>
  </si>
  <si>
    <t>Развитие инновационного потенциала педагогов дошкольного образования и дошкольных образовательных организациях</t>
  </si>
  <si>
    <t>Субвенции на реализацию муниципальными дошкольными и общеобразовательными организациями в Республике Коми образовательных программ</t>
  </si>
  <si>
    <t>Оказание муниципальных услуг (выполнение работ) общеобразовательными учреждениями</t>
  </si>
  <si>
    <t>Проведение капитальных ремонтов в общеобразовательных организациях</t>
  </si>
  <si>
    <t>Выполнение противопожарных мероприятий в общеобразовательных организациях</t>
  </si>
  <si>
    <t>Строительство образовательных организаций, в том числе изготовление ПСД и осуществление технологического присоединения к электрическим сетям</t>
  </si>
  <si>
    <t>Развитие инновационного опыта работы педагогов и образовательных организациях</t>
  </si>
  <si>
    <t>Организация районного слета лидеров ученического самоуправления образовательных организациях</t>
  </si>
  <si>
    <t>Проведение капитальных ремонтов в организациях дополнительного образования детей</t>
  </si>
  <si>
    <t>Проведение текущих ремонтов в организациях дополнительного образования</t>
  </si>
  <si>
    <t>Муниципальная программа "Развитие отрасли "Культура" в Княжпогостском районе "</t>
  </si>
  <si>
    <t>Подпрограмма Развитие учреждений культуры дополнительного образования</t>
  </si>
  <si>
    <t>Подпрограмма "Развитие народного, художественного творчества и культурно-досуговой деятельности</t>
  </si>
  <si>
    <t>Внедрение в муниципальных культурно-досуговых учреждениях информационных технологий</t>
  </si>
  <si>
    <t>Муниципальная программа "Развитие муниципального управления в муниципальном районе "Княжпогостский" "</t>
  </si>
  <si>
    <t>Подпрограмма "Безопасность дорожного движения"</t>
  </si>
  <si>
    <t>Муниципальная программа "Доступная среда "</t>
  </si>
  <si>
    <t>Подпрограмма "Поддержка ветеранов, незащищенных слоёв населения, районных и общественных организаций ветеранов и инвалидов по Княжпогостскому району "</t>
  </si>
  <si>
    <t>Субвенции на осуществление переданных государственных полномочий по расчету и предоставлению субвенций бюджетам поселений,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</t>
  </si>
  <si>
    <t>Субвенции на осуществление государственного полномочия по расчету и предоставлению субвенций бюджетам поселений,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"О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комиссариаты"</t>
  </si>
  <si>
    <t>Субвенции  на осуществление государственного полномочия Республики Коми по определению перечня должностных лиц местного самоуправления, уполномоченных составлять протоколы об административных нарушениях, предусмотренных статьями 6,7, частями 1 и 2 статьи 8 Закона Республики Коми "Об административной ответственности в РК"</t>
  </si>
  <si>
    <t xml:space="preserve">Субвенции на осуществление государственного полномочия Республик Коми по расчету и предоставлению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самоупраления, уполномоченных составлять протоколы об административных правонарушениях статьями 6, 7, частями 1 и 2 статьи 8 Закона Республики Коми "Об административной ответствнности в Республике Коми" 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</si>
  <si>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</si>
  <si>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04 3 0318</t>
  </si>
  <si>
    <t>Создание в общеобразовательных организациях, расположенных в сельской местности, условий для занятий физической культурой и спортом, за счет средств муниципального бюджета</t>
  </si>
  <si>
    <t>02008</t>
  </si>
  <si>
    <t>Субсидии на 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</si>
  <si>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04 3 5097</t>
  </si>
  <si>
    <t>04 2 0204</t>
  </si>
  <si>
    <t>Укрепление материально-технической базы в дошкольных образовательных организациях</t>
  </si>
  <si>
    <t>04 1 0112</t>
  </si>
  <si>
    <t>04 3 7210</t>
  </si>
  <si>
    <t>Субсидии на подготовку и перевод на природный газ муниципального жилищного фонда.</t>
  </si>
  <si>
    <t>03 2 7252</t>
  </si>
  <si>
    <t>04 3 5020</t>
  </si>
  <si>
    <t>Средства от распоряжения и реализации конфискованного и иного имущества, обращенного в доход государства</t>
  </si>
  <si>
    <t>03050</t>
  </si>
  <si>
    <t>Средства от распоряжения и реализации конфискованного и иного имущества, обращенного в доходы муниципальных районов</t>
  </si>
  <si>
    <t>Субсидии на подготовку и перевод на природный газ муниципального жилищного фонда в рамках реализации ГП РК "Строительство, обеспечение качественным, доступным жильем и услугами жилищно-коммунального хозяйства населения Республики Коми"</t>
  </si>
  <si>
    <t>Прочие субсидии бюджетам муниципальных районов</t>
  </si>
  <si>
    <t>Субсидии на мероприятия подпрограммы "Обеспечение жильем молодых семей" федеральной программы "Жилище" на 2011 - 2015 год</t>
  </si>
  <si>
    <t xml:space="preserve"> Субсидии на мероприятия подпрограммы "Обеспечение жильем молодых семей" федеральной целевой программы "Жилище" на 2011 - 2015 год</t>
  </si>
  <si>
    <t>99 9 5120</t>
  </si>
  <si>
    <t>Субвенции на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 за счет средств, поступающих из федерального бюджета</t>
  </si>
  <si>
    <t xml:space="preserve">Субвенции на осуществление переданных государственных полномочий по расчету и предоставлению субвенций бюджетам поселений на осуществление государственного полномочия по определению перечня должностных лиц местного самоуправления, уполномоченных составлять протоколы об административных правонарушениях, предусмотренных частью 4 статьи 8 Закона Республики Коми «Об административной ответственности
в Республике Коми»
</t>
  </si>
  <si>
    <t>Обеспечение мероприятий по капитальному ремонту многоквартирных домов за счет средств  бюджетов</t>
  </si>
  <si>
    <t>Единый налог на вмененный доход для отдельных видов деятельности (за налоговые периоды, истекшие до 1 января 2011 года</t>
  </si>
  <si>
    <t>08010</t>
  </si>
  <si>
    <t>Субсидии бюджетам муниципальных районов на приведение в нормативное состояние автомобильных дорог общего пользования местного значения муниципальных районов</t>
  </si>
  <si>
    <t>Субсидии на обновление материально-технической базы муниципальных учреждений сферы культуры</t>
  </si>
  <si>
    <t>Субвенции бюджетам  муниципальных районов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жилья,в соответствии с Законом Республики Коми "О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Федерации,имеющих право на получение субсидий (социальных выплат) на приобретение или строительство жилья"</t>
  </si>
  <si>
    <t xml:space="preserve">Субвенции бюджетам муниципальных районов на осуществление переданных государственных полномочий на обеспечение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родителей, не имеющих закрпеленного жилого помещения </t>
  </si>
  <si>
    <t>Субвенции бюджетам муниципальных районов на осуществление государственных полномочий по выплате ежемесячной денежной компенсации на оплату жилого помещения и коммунальных услуг, компенсации стоимости топлива твердого</t>
  </si>
  <si>
    <t>Субвенции бюджетам муниципальных районов на осуществление переданных полномочий по возмещению убытков, возникающих в результате государственного регулирования цен на топливо</t>
  </si>
  <si>
    <t>Субвенции бюджетам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</si>
  <si>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>04041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</si>
  <si>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</si>
  <si>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Межбюджетные трансферты бюджетам муниципальных районов на обеспечение осуществления дорожной деятельности за счет средств федерального бюджета</t>
  </si>
  <si>
    <t xml:space="preserve">  бюджета муниципального района "Княжпогостский" на 2015год</t>
  </si>
  <si>
    <t>07 2 0202</t>
  </si>
  <si>
    <t>Функционирование многофункционального центра</t>
  </si>
  <si>
    <t>01 5 0104</t>
  </si>
  <si>
    <t>Организация и проведение лесоустройства, разработка и утверждение лесохозяйственных регламентов</t>
  </si>
  <si>
    <t xml:space="preserve">Осуществление муниципального лесного контроля </t>
  </si>
  <si>
    <t>01 5 0102</t>
  </si>
  <si>
    <t>Субсидия на содействие обеспечению деятельности информационно-маркетинговых центров малого и среднего предпринимательства</t>
  </si>
  <si>
    <t>05 2 7218</t>
  </si>
  <si>
    <t>Функционирование информационно-маркетингового центра малого и среднего предпринимательства</t>
  </si>
  <si>
    <t>Реализация мероприятий по проведению капитального ремонта жилищного фонда на территории муниципального района "Княжпогостский"</t>
  </si>
  <si>
    <t>Содержание автомобильных дорог общего пользования местного значения (дорожный фонд)</t>
  </si>
  <si>
    <r>
      <t xml:space="preserve">Межбюджетные трансферты на обеспечение осуществления дорожной деятельности за </t>
    </r>
    <r>
      <rPr>
        <b/>
        <sz val="14"/>
        <rFont val="Times New Roman"/>
        <family val="1"/>
      </rPr>
      <t>счет средств ФБ</t>
    </r>
  </si>
  <si>
    <t>02 1 5390</t>
  </si>
  <si>
    <t>02 1 0106</t>
  </si>
  <si>
    <t>01 5 0101</t>
  </si>
  <si>
    <t>Обеспечение мероприятий по переселению граждан из аварийного жилищного фонда за счет средств  бюджетов</t>
  </si>
  <si>
    <t>Капитальные вложения в объекты недвижимого имущества государственной (муниципальной) собственности за счет средств РБ</t>
  </si>
  <si>
    <t>Капитальные вложения в объекты недвижимого имущества государственной (муниципальной) собственности за счет средств МБ</t>
  </si>
  <si>
    <t>Субвенции на  обеспечение  предоставления жилых помещений детям-сиротам и детям, оставшимся без попечения родителей, лицам из числа по договорам найма специализированных жилых помещенийза счет средств федерального бюджета</t>
  </si>
  <si>
    <t>Содержание объектов коммунальной сферы</t>
  </si>
  <si>
    <t>03 2 0205</t>
  </si>
  <si>
    <t>Предоставление доступа к сети Интернет</t>
  </si>
  <si>
    <t>04 1 0113</t>
  </si>
  <si>
    <t>Субвенция на осуществление гос полномочия РК по выплате ежемесячной денежной компенсации на оплату жилого помещения и коммунальных услуг, компенсации стоимости твердого топлива, приобретаемого в пределах норм</t>
  </si>
  <si>
    <t>08 1 7319</t>
  </si>
  <si>
    <t>Обеспечение безопасного участия детей в дорожном движении</t>
  </si>
  <si>
    <t>08 2 0203</t>
  </si>
  <si>
    <t>Обустройство технич средств организации дорожного движения</t>
  </si>
  <si>
    <t xml:space="preserve">08 2 0204 </t>
  </si>
  <si>
    <t>08 2 0204</t>
  </si>
  <si>
    <t>01 3 0106</t>
  </si>
  <si>
    <t>бюджета муниципального района "Княжпогостский" на 2015 год</t>
  </si>
  <si>
    <t>Муниципальная программа "Развитие отрасли "Физическая культура и спорт в Княжпогостском районе "</t>
  </si>
  <si>
    <t>РАСПРЕДЕЛЕНИЕ БЮДЖЕТНЫХ АССИГНОВАНИЙ ПО ЦЕЛЕВЫМ СТАТЬЯМ МУНИЦИПАЛЬНЫХ ПРОГРАММ, ГРУППАМ ВИДОВ РАСХОДОВ КЛАССИФИКАЦИИ РАСХОДОВ БЮДЖЕТОВ НА 2015 ГОД</t>
  </si>
  <si>
    <t xml:space="preserve">01 3 0106 </t>
  </si>
  <si>
    <t xml:space="preserve">Мероприятия по организации питания обучающихся 1-4 классов в муниципальных образовательных организациях  в РК, реализующих программу начального общего образования </t>
  </si>
  <si>
    <t>Капитальные вложения в объекты недвижимого имущества государственной (муниципальной) собственности за счет средств МБ (дополнительные квадратные метры)</t>
  </si>
  <si>
    <t>"Княжпогостский" на 2015 год</t>
  </si>
  <si>
    <t>Создание безбарьерной среды для детей с ограниченными возможностями здоровья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</si>
  <si>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</si>
  <si>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</si>
  <si>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</si>
  <si>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от 22.12.2014 г. №380</t>
  </si>
  <si>
    <t>от 22.12.2014г. №380</t>
  </si>
  <si>
    <t>Модернизация действующих муниципальных зданий, спортивных сооружений</t>
  </si>
  <si>
    <t>0002</t>
  </si>
  <si>
    <t>к решению Совета муниципального</t>
  </si>
  <si>
    <t>района "Княжпогостский"</t>
  </si>
  <si>
    <t>Субвенции на осуществление  государственных полномочий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и созданию административных комиссий в целях привлечения к административной ответственности, предусмотренных частями 6,7 и 8 Закона Республики Коми "Об административной ответственности в Республике Коми"</t>
  </si>
  <si>
    <t>Субвенции на осуществление переданных государственных полномочий Республики Коми по расчету и предоставлению  субвенций бюджетам поселений на осуществление полномочий в сфере административной ответственности</t>
  </si>
  <si>
    <t>Субвенции на осуществление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</si>
  <si>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Субсидия на мероприятия по проведению оздоровительной кампании детей</t>
  </si>
  <si>
    <t>Субсидирование на реализацию малых проектов в сфере сельского хозяйства для создания убойных пунктов и площадок</t>
  </si>
  <si>
    <t>06030</t>
  </si>
  <si>
    <t>Земельный налог с организаций</t>
  </si>
  <si>
    <t>06033</t>
  </si>
  <si>
    <t>Земельный нало с организаций, обладающих земельным участком, расположенным в границах межселенных территорий</t>
  </si>
  <si>
    <t>06040</t>
  </si>
  <si>
    <t>06043</t>
  </si>
  <si>
    <t>Земельный налог с физических лиц, обладающих земельным участком, расположенным в границах межселенных территорий</t>
  </si>
  <si>
    <t>Земельный налог с физических лиц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</si>
  <si>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</si>
  <si>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Межевание земель, занятых городскими лесами, постановка их на кадастровый учет</t>
  </si>
  <si>
    <t>01 1 0205</t>
  </si>
  <si>
    <t>0004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</si>
  <si>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и 228 Налогового кодекса Российской Федерации</t>
    </r>
  </si>
  <si>
    <r>
  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</t>
    </r>
    <r>
      <rPr>
        <i/>
        <sz val="14"/>
        <rFont val="Times New Roman"/>
        <family val="1"/>
      </rPr>
      <t xml:space="preserve"> </t>
    </r>
    <r>
      <rPr>
        <sz val="14"/>
        <rFont val="Times New Roman"/>
        <family val="1"/>
      </rPr>
      <t>земельного законодательства, лесного законодательства, водного законодательства</t>
    </r>
  </si>
  <si>
    <t>Субвенции на осуществление государственных полномочий Республики Коми по расчету и предоставлению  субвенций бюджетам поселений на осуществление полномочий в сфере административной ответственности</t>
  </si>
  <si>
    <t>Субвенции на осуществление государственных полномочий Республики Коми по расчету и предоставлению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3,4 статьи 3 закона Республики Коми "Об административной ответственности в Республике Коми"</t>
  </si>
  <si>
    <t xml:space="preserve">Обеспечение жильем молодых семей на территории МР "Княжпогостский" </t>
  </si>
  <si>
    <t>Реализация малого проекта в сфере социального предпринимательства</t>
  </si>
  <si>
    <t>Формирование и проведение государственного кадастрового учета земельных участков под многоквартирными домами и муниципальными объектами, паспортизация муниципальных объектов, определение рыночной стоимости объектов недвижимости</t>
  </si>
  <si>
    <t>изменения марта</t>
  </si>
  <si>
    <t>05 2 5144</t>
  </si>
  <si>
    <t>03 3 0303</t>
  </si>
  <si>
    <t>Разработка нормативов градостроительного проектирования</t>
  </si>
  <si>
    <t>04 1 0104</t>
  </si>
  <si>
    <t>Субсидии на реализацию малых проектов в сфере предпринимательства</t>
  </si>
  <si>
    <t>Субсидии на реализацию малых проектов в сфере сельского хозяйства</t>
  </si>
  <si>
    <t xml:space="preserve">Субсидии на реализацию малых проектов в сфере предпринимательства </t>
  </si>
  <si>
    <t>01 1 7256</t>
  </si>
  <si>
    <t>01 3 7255</t>
  </si>
  <si>
    <t>04025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</si>
  <si>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</si>
  <si>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 за счет средств, поступающих из федерального бюджета</t>
  </si>
  <si>
    <t>Межбюджетные трансферты на комплектование книжных фондов библиотек муниципальных образований за счет средств, поступающих из федерального бюджета</t>
  </si>
  <si>
    <t>Оказание финансовой поддержки социально ориентированным некоммерческим организациям Княжпогостского района</t>
  </si>
  <si>
    <t>Обеспечение мероприятий по переселению граждан из аварийного жилищного фонда за счет средств бюджетов</t>
  </si>
  <si>
    <t>03 2 7254</t>
  </si>
  <si>
    <t>Субсидия на государственную поддержку малых проектов в сфере занятости населения</t>
  </si>
  <si>
    <t>Субсидия на реализацию малых проектов в сфере физической культуры и спорта</t>
  </si>
  <si>
    <t>Субсидия на реализацию малых проектов в сфере благоустройства за счет средств РБ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</si>
  <si>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</si>
  <si>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02 1 0101 </t>
  </si>
  <si>
    <t>Организация обучения лиц, замещающих муниципальные должности в муниципальном районе "Княжпогостский" и лиц включенных в кадровый резерв управленческих кадров муниципального района "Княжпогостский"</t>
  </si>
  <si>
    <t xml:space="preserve">Устранение предписаний контрольно-надзорных органов </t>
  </si>
  <si>
    <t>изменения мая</t>
  </si>
  <si>
    <t>изменения июня</t>
  </si>
  <si>
    <t>02 1 0108</t>
  </si>
  <si>
    <t>Субсидии на возмещение выпадающих доходов автотранспортным предприятиям, осуществляющих пассажирские перевозки</t>
  </si>
  <si>
    <t>Капитальные вложения в объекты недвижимого имущества государственной (муниципальной) собственности за счет средств республиканского бюджета</t>
  </si>
  <si>
    <t>Капитальные вложения в объекты недвижимого имущества государственной (муниципальной) собственности за счет средств муниципальногоо бюджета</t>
  </si>
  <si>
    <t>Приложение №2</t>
  </si>
  <si>
    <t>Приложение №4</t>
  </si>
  <si>
    <t>05 2 5146</t>
  </si>
  <si>
    <t>Иные межбюджетные трансферты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</si>
  <si>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Подпрограмма "Содействие занятости населения муниципального района "Княжпогостский"</t>
  </si>
  <si>
    <t>01 6 0102</t>
  </si>
  <si>
    <t>01 6 0000</t>
  </si>
  <si>
    <t>01 6 7254</t>
  </si>
  <si>
    <t>Реализация малых проектов в сфере занятости населения</t>
  </si>
  <si>
    <t>Субсидии на укрепление материально-технической базы муниципальных учреждений сферы культуры</t>
  </si>
  <si>
    <t>изменения июля</t>
  </si>
  <si>
    <t>08020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</si>
  <si>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</si>
  <si>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</si>
  <si>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04 2 5027</t>
  </si>
  <si>
    <t>04 2 7244</t>
  </si>
  <si>
    <t>Субсидии на мероприятия государственной программы Российской Федерации "Доступная среда" на 2011 - 2015 годы</t>
  </si>
  <si>
    <t>Субсидии на проведение мероприятий по формированию сети базовых общеобразовательных организаций, в которых созданы условия для инклюзивного обучения детей-инвалидов.</t>
  </si>
  <si>
    <t>01 1 0206</t>
  </si>
  <si>
    <t>Субсидирование (грант) субъектов малого и среднего предпринимательства на модернизацию собственного бизнеса в приоритетных отраслях малого и среднего предпринимательства</t>
  </si>
  <si>
    <t>Субсидирование (грант) начинающих субъектов малого и среднего предпринимательства на создание собственного бизнеса в приоритетных отраслях малого и среднего предпринимательства</t>
  </si>
  <si>
    <t>изменения октября</t>
  </si>
  <si>
    <t>изменения октябрь</t>
  </si>
  <si>
    <t>Субсидия на укрепление материально-технической базы и создание безопасных условий в муниципальных образовательных организациях</t>
  </si>
  <si>
    <t>Субсидия на урепление материально-технической базы мунциипальных образовательных организаций</t>
  </si>
  <si>
    <t>субсидии на мероприятия подпрограммы "Обеспечение жильем молодых семей" федеральной целевой программы Жилище" на 2011-2015годы</t>
  </si>
  <si>
    <t>Субсидии на подготовку и перевод на природный газ муниципального жилищного фонда</t>
  </si>
  <si>
    <t>Комплектование книжных и документных фондов</t>
  </si>
  <si>
    <t>Приложение № 5</t>
  </si>
  <si>
    <t>Управление образования и администрации муниципального района "Княжпогостский"</t>
  </si>
  <si>
    <t>Приложение № 9</t>
  </si>
  <si>
    <t xml:space="preserve">Перечень главных администраторов доходов бюджета  муниципального района  "Княжпогостский" - </t>
  </si>
  <si>
    <t xml:space="preserve">органов местного самоуправления  муниципального района "Княжпогостский" </t>
  </si>
  <si>
    <t>Код бюджетной классификации Российской Федерации</t>
  </si>
  <si>
    <t>главного администратора доходов</t>
  </si>
  <si>
    <t>доходов бюджета муниципального района "Княжпогостский"</t>
  </si>
  <si>
    <t xml:space="preserve">Контрольно-счетная палата муниципального района «Княжпогостский» </t>
  </si>
  <si>
    <t>2 02 04014 05 0000 151</t>
  </si>
  <si>
    <t>1 08 07150 01 1000 110</t>
  </si>
  <si>
    <t>Государственная пошлина за выдачу разрешения на установку рекламной конструкции</t>
  </si>
  <si>
    <t>1 13 01995 05 0000 130</t>
  </si>
  <si>
    <t>1 13 02995 05 0000 130</t>
  </si>
  <si>
    <t>1 14 03050 05 0000 410</t>
  </si>
  <si>
    <t>Средства от распоряжения и реализации конфискованного и иного  имущества, обращенного в доходы муниципальных районов (в части реализации основных средств по указанному имуществу)</t>
  </si>
  <si>
    <t>1 15 02050 05 0000 140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</si>
  <si>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</si>
  <si>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1 16 23051 05 0000 140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</si>
  <si>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</si>
  <si>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1 16 23052 05 0000 140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</si>
  <si>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</si>
  <si>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1 16 32000 05 0000 140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</si>
  <si>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</si>
  <si>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</si>
  <si>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</si>
  <si>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1 17 01050 05 0000 180</t>
  </si>
  <si>
    <t>Невыясненные поступления, зачисляемые в бюджеты муниципальных районов</t>
  </si>
  <si>
    <t>1 17 02020 05 0000 180</t>
  </si>
  <si>
    <t>Возмещение потерь сельскохозяйственного производства, связанных с изъятием сельскохозяйственных угодий, расположенных на межселенных территориях (по обязательствам, возникшим до 1 января 2008 года)</t>
  </si>
  <si>
    <t>1 17 05050 05 0000 180</t>
  </si>
  <si>
    <t>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</si>
  <si>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</si>
  <si>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2 02 02999 05 0000 151</t>
  </si>
  <si>
    <t>2 02 03002 05 0000 151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</si>
  <si>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</si>
  <si>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2 02 03007 05 0000 151</t>
  </si>
  <si>
    <t>2 02 03024 05 0000 151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</si>
  <si>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</si>
  <si>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2 02 04999 05 0000 151</t>
  </si>
  <si>
    <t>2 02 02088 05 0002 151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</si>
  <si>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 - Фонда содействия реформированию жилищно-коммунального хозяйства</t>
  </si>
  <si>
    <t>2 02 02089 05 0002 151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</si>
  <si>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</si>
  <si>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2 19 05000 05 0000 151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</si>
  <si>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</si>
  <si>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2 02 02051 05 0000 151</t>
  </si>
  <si>
    <t>2 02 04025 05 0000 151</t>
  </si>
  <si>
    <t>2 02 04041 05 0000 151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</si>
  <si>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</si>
  <si>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Управление муниципальным имуществом, землями и природными ресурсами администрации МР "Княжпогостский"</t>
  </si>
  <si>
    <t>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</si>
  <si>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</si>
  <si>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1 11 02085 05 0000 120</t>
  </si>
  <si>
    <t>Доходы от размещения сумм, аккумулируемых в ходе проведения аукционов по продаже акций, находящихся в собственности муниципальных районов</t>
  </si>
  <si>
    <t>1 11 05013 05 0000 120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</si>
  <si>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</si>
  <si>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</si>
  <si>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1 11 05013 13 0000 120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</si>
  <si>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</si>
  <si>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</si>
  <si>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1 11 05075 05 0000 120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</si>
  <si>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</si>
  <si>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</si>
  <si>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1 11 08050 05 0000 120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</si>
  <si>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</si>
  <si>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1 11 09015 05 0000 120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</si>
  <si>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муниципальных районов</t>
  </si>
  <si>
    <t>1 11 09025 05 0000 120</t>
  </si>
  <si>
    <t>Доходы от распоряжения  правами на результаты научно - технической деятельности, находящимися в собственности муниципальных  районов</t>
  </si>
  <si>
    <t>1 11 09035 05 0000 120</t>
  </si>
  <si>
    <t>Доходы от эксплуатации и использования имущества автомобильных дорог, находящихся в собственности муниципальных районов</t>
  </si>
  <si>
    <t>1 11 09045 05 0000 120</t>
  </si>
  <si>
    <t>1 14 01050 05 0000 410</t>
  </si>
  <si>
    <t>Доходы от продажи квартир, находящихся в собственности муниципальных районов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</si>
  <si>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</si>
  <si>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</si>
  <si>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1 14 02052 05 0000 440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</si>
  <si>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</si>
  <si>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1 14 02053 05 0000 410</t>
  </si>
  <si>
    <t>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</si>
  <si>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</si>
  <si>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основных средств по указанному имуществу)</t>
  </si>
  <si>
    <t>1 14 03050 05 0000 440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</si>
  <si>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материальных запасов по указанному имуществу)</t>
  </si>
  <si>
    <t>1 14 04050 05 0000 420</t>
  </si>
  <si>
    <t>Доходы от продажи нематериальных активов, находящихся в собственности муниципальных районов</t>
  </si>
  <si>
    <t>1 14 06013 05 0000 430</t>
  </si>
  <si>
    <t>1 14 06013 10 0000 430</t>
  </si>
  <si>
    <t>1 14 06013 13 0000 430</t>
  </si>
  <si>
    <t>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</si>
  <si>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</si>
  <si>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Денежные   взыскания,    налагаемые    в возмещение   ущерба,   причиненного    в результате  незаконного  или  нецелевого  использования бюджетных средств (в части бюджетов муниципальных районов)</t>
  </si>
  <si>
    <t>2 02 02088 05 0004 151</t>
  </si>
  <si>
    <t>2 02 02089 05 0004 151</t>
  </si>
  <si>
    <t>2 02 03026 05 0000 151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</si>
  <si>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</si>
  <si>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2 02 03070 05 0000 151</t>
  </si>
  <si>
    <t>2 02 03119 05 0000 151</t>
  </si>
  <si>
    <t>Управление образования администрации муниципального района "Княжпогостский"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</si>
  <si>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</si>
  <si>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</si>
  <si>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2 02 02008 05 0000 151</t>
  </si>
  <si>
    <t>Субсидии бюджетам муниципальных районов на обеспечение жильем молодых семей</t>
  </si>
  <si>
    <t>2 02 02215 05 0000 151</t>
  </si>
  <si>
    <t>2 02 03021 05 0000 151</t>
  </si>
  <si>
    <t>Субвенции бюджетам муниципальных районов на  ежемесячное денежное вознаграждение за классное руководство</t>
  </si>
  <si>
    <t>2 02 03029 05 0000 151</t>
  </si>
  <si>
    <t>2 02 03078 05 0000 151</t>
  </si>
  <si>
    <t>Субвенции бюджетам муниципальных районов на модернизацию региональных систем общего образования</t>
  </si>
  <si>
    <t>2 02 03999 05 0000 151</t>
  </si>
  <si>
    <t>Финансовое  управление администрации муниципального района "Княжпогостский"</t>
  </si>
  <si>
    <t>1 11 02033 05 0000 120</t>
  </si>
  <si>
    <t>Доходы от размещения временно свободных средств бюджетов муниципальных районов</t>
  </si>
  <si>
    <t>1 11 03050 05 0000 120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</si>
  <si>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</si>
  <si>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1 18 05000 05 0000 180</t>
  </si>
  <si>
    <t>Прочие поступления в бюджеты муниципальных районов по урегулированию расчетов между бюджетами бюджетной системы Российской Федерации по распределенным доходам</t>
  </si>
  <si>
    <t>2 02 01001 05 0000 151</t>
  </si>
  <si>
    <t>Дотации бюджетам муниципальных районов на выравнивание  бюджетной обеспеченности</t>
  </si>
  <si>
    <t>2 02 01003 05 0000 151</t>
  </si>
  <si>
    <t>Дотации бюджетам муниципальных районов на поддержку мер по обеспечению сбалансированности бюджетов</t>
  </si>
  <si>
    <t>2 02 01009 05 0000 151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</si>
  <si>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</si>
  <si>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2 02 02077 05 0000 151</t>
  </si>
  <si>
    <t>Субсидии бюджетам муниципальных районов на  софинансирование капитальных вложений в объекты муниципальной собственности</t>
  </si>
  <si>
    <t>2 02 03003 05 0000 151</t>
  </si>
  <si>
    <t>Субвенции бюджетам муниципальных районов на государственную регистрацию актов гражданского состояния</t>
  </si>
  <si>
    <t>2 02 03015 05 0000 151</t>
  </si>
  <si>
    <t>2 08 05000 05 0000 180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</si>
  <si>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</si>
  <si>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2 18 05010 05 0000 151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</si>
  <si>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</si>
  <si>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 xml:space="preserve">Субсидии  бюджетам  муниципальных  районов  на  софинансирование реализации муниципальных целевых программ развития малого  и   среднего  предпринимательства (в рамках реализации долгосрочной республиканской целевой программы "Развитие и поддержка малого и среднего предпринимательства в РК")
</t>
  </si>
  <si>
    <t>изменения ноября</t>
  </si>
  <si>
    <t>01 1 7219</t>
  </si>
  <si>
    <t>Субсидия на софинансирование расходов по реализации мероприятий муниципальных программ развития малого и среднего предпринимательства</t>
  </si>
  <si>
    <t>08 3 7323</t>
  </si>
  <si>
    <t>05 1 0105</t>
  </si>
  <si>
    <t>Премии одаренным детям</t>
  </si>
  <si>
    <t>Гранты в области культуры</t>
  </si>
  <si>
    <t>05 4 0408</t>
  </si>
  <si>
    <t xml:space="preserve">к решению Совета муниципального </t>
  </si>
  <si>
    <t>района  "Княжпогостский"</t>
  </si>
  <si>
    <t>Приложение №14</t>
  </si>
  <si>
    <t>к решению Совета</t>
  </si>
  <si>
    <t>Таблица 2</t>
  </si>
  <si>
    <t>Распределение дотаций</t>
  </si>
  <si>
    <t xml:space="preserve">    на поддержку мер по обеспечению сбалансированности бюджетов  поселений на 2015год</t>
  </si>
  <si>
    <t>Наименование поселений</t>
  </si>
  <si>
    <t>ВСЕГО:</t>
  </si>
  <si>
    <t>Сельское поселение "Тракт"</t>
  </si>
  <si>
    <t>Сельское поселение "Серегово"</t>
  </si>
  <si>
    <t>Сельское поселение "Шошка"</t>
  </si>
  <si>
    <t xml:space="preserve">Сельское поселение  "Туръя" </t>
  </si>
  <si>
    <t>Сельское поселение "Ветью"</t>
  </si>
  <si>
    <t>Сельское поселение "Мещура"</t>
  </si>
  <si>
    <t>Сельское поселение "Иоссер"</t>
  </si>
  <si>
    <t>Сельское поселение "Чиньяворык"</t>
  </si>
  <si>
    <t>Городское поселение "Емва"</t>
  </si>
  <si>
    <t>Приложение № 6</t>
  </si>
  <si>
    <t>Таблица 6</t>
  </si>
  <si>
    <t>Распределение межбюджетных трансфертов</t>
  </si>
  <si>
    <t>бюджетам поселений  на реализацию мероприятий по газификации населенных пунктов на 2015год</t>
  </si>
  <si>
    <t>тыс.рублей</t>
  </si>
  <si>
    <t>Всего сумма, тыс.рубл.</t>
  </si>
  <si>
    <t>за счет средств республиканского бюджета РК</t>
  </si>
  <si>
    <t>за счет средств бюджета МР "Княжпогостский"</t>
  </si>
  <si>
    <t>Таблица 7</t>
  </si>
  <si>
    <t xml:space="preserve"> Распределение межбюджетных трансфертов</t>
  </si>
  <si>
    <t xml:space="preserve"> по обеспечению территории МР "Княжпогостский" и её населенных пунктов документами территориального планирования на 2015г</t>
  </si>
  <si>
    <t>уточнения февраль</t>
  </si>
  <si>
    <t>Сельское поселение "Туръя"</t>
  </si>
  <si>
    <t>Приложение № 8</t>
  </si>
  <si>
    <t>03 1 0111</t>
  </si>
  <si>
    <t>Содержание муниципального жилищного фонда</t>
  </si>
  <si>
    <t>от 16.11.2015г. № 22</t>
  </si>
  <si>
    <r>
      <t>Денежные взыскания (штрафы) за нарушение законодательства о налогах и сборах, предусмотренные статьями 116, 118, статьей 119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>, пунктами 1 и 2 статьи 120, статьями 125, 126, 128, 129, 129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>, 132, 133, 134, 135, 135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Налогового кодекса Российской Федерации </t>
    </r>
  </si>
  <si>
    <t xml:space="preserve">от 16.11.2015г. № 22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</si>
</sst>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)"/>
    <numFmt numFmtId="165" formatCode="#,##0.0"/>
    <numFmt numFmtId="166" formatCode="0.0_)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-* #,##0.000_р_._-;\-* #,##0.000_р_._-;_-* &quot;-&quot;??_р_._-;_-@_-"/>
    <numFmt numFmtId="173" formatCode="?"/>
    <numFmt numFmtId="174" formatCode="#,##0.000"/>
    <numFmt numFmtId="175" formatCode="00"/>
    <numFmt numFmtId="176" formatCode="0000"/>
    <numFmt numFmtId="177" formatCode="000"/>
    <numFmt numFmtId="178" formatCode="_-* #,##0.0_р_._-;\-\ #,##0.0_р_._-;_-* &quot;-&quot;_р_._-;_-@_-"/>
    <numFmt numFmtId="179" formatCode="0.000"/>
    <numFmt numFmtId="180" formatCode="#,##0.0000"/>
    <numFmt numFmtId="181" formatCode="_-* #,##0.000_р_._-;\-* #,##0.000_р_._-;_-* &quot;-&quot;???_р_._-;_-@_-"/>
  </numFmts>
  <fonts count="69">
    <font>
      <sz val="10"/>
      <name val="Arial Cyr"/>
      <family val="0"/>
    </font>
    <font>
      <sz val="8"/>
      <name val="Arial Cyr"/>
      <family val="0"/>
    </font>
    <font>
      <sz val="10"/>
      <name val="Tahoma"/>
      <family val="2"/>
    </font>
    <font>
      <sz val="12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1"/>
      <name val="Times New Roman"/>
      <family val="1"/>
    </font>
    <font>
      <i/>
      <sz val="11"/>
      <name val="Arial Cyr"/>
      <family val="0"/>
    </font>
    <font>
      <sz val="14"/>
      <name val="Arial Cyr"/>
      <family val="0"/>
    </font>
    <font>
      <sz val="14"/>
      <name val="Arial"/>
      <family val="2"/>
    </font>
    <font>
      <b/>
      <sz val="14"/>
      <name val="Times New Roman CYR"/>
      <family val="1"/>
    </font>
    <font>
      <i/>
      <sz val="14"/>
      <name val="Times New Roman"/>
      <family val="1"/>
    </font>
    <font>
      <sz val="12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2"/>
      <name val="Arial Cyr"/>
      <family val="0"/>
    </font>
    <font>
      <vertAlign val="superscript"/>
      <sz val="14"/>
      <name val="Times New Roman"/>
      <family val="1"/>
    </font>
    <font>
      <b/>
      <sz val="13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3"/>
      <name val="TimesNewRomanPSM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9" fillId="0" borderId="0">
      <alignment/>
      <protection/>
    </xf>
    <xf numFmtId="0" fontId="2" fillId="0" borderId="0">
      <alignment/>
      <protection/>
    </xf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33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top"/>
    </xf>
    <xf numFmtId="49" fontId="6" fillId="0" borderId="0" xfId="0" applyNumberFormat="1" applyFont="1" applyFill="1" applyAlignment="1">
      <alignment vertical="top"/>
    </xf>
    <xf numFmtId="0" fontId="8" fillId="0" borderId="10" xfId="0" applyFont="1" applyFill="1" applyBorder="1" applyAlignment="1">
      <alignment vertical="top"/>
    </xf>
    <xf numFmtId="49" fontId="8" fillId="0" borderId="10" xfId="0" applyNumberFormat="1" applyFont="1" applyFill="1" applyBorder="1" applyAlignment="1">
      <alignment vertical="top"/>
    </xf>
    <xf numFmtId="4" fontId="8" fillId="0" borderId="10" xfId="0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49" fontId="8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wrapText="1"/>
    </xf>
    <xf numFmtId="49" fontId="1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vertical="top"/>
    </xf>
    <xf numFmtId="49" fontId="3" fillId="0" borderId="0" xfId="0" applyNumberFormat="1" applyFont="1" applyFill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  <xf numFmtId="49" fontId="6" fillId="0" borderId="0" xfId="0" applyNumberFormat="1" applyFont="1" applyBorder="1" applyAlignment="1">
      <alignment vertical="top"/>
    </xf>
    <xf numFmtId="0" fontId="8" fillId="0" borderId="0" xfId="0" applyFont="1" applyBorder="1" applyAlignment="1">
      <alignment vertical="top" wrapText="1"/>
    </xf>
    <xf numFmtId="4" fontId="6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4" fontId="6" fillId="0" borderId="0" xfId="0" applyNumberFormat="1" applyFont="1" applyFill="1" applyBorder="1" applyAlignment="1">
      <alignment vertical="top"/>
    </xf>
    <xf numFmtId="49" fontId="12" fillId="0" borderId="0" xfId="0" applyNumberFormat="1" applyFont="1" applyBorder="1" applyAlignment="1">
      <alignment/>
    </xf>
    <xf numFmtId="0" fontId="13" fillId="0" borderId="0" xfId="0" applyFont="1" applyBorder="1" applyAlignment="1">
      <alignment vertical="top"/>
    </xf>
    <xf numFmtId="165" fontId="12" fillId="0" borderId="0" xfId="0" applyNumberFormat="1" applyFont="1" applyBorder="1" applyAlignment="1">
      <alignment vertical="top"/>
    </xf>
    <xf numFmtId="49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6" fillId="0" borderId="0" xfId="0" applyFont="1" applyFill="1" applyAlignment="1">
      <alignment horizontal="left" vertical="top"/>
    </xf>
    <xf numFmtId="0" fontId="15" fillId="0" borderId="0" xfId="0" applyFont="1" applyFill="1" applyBorder="1" applyAlignment="1">
      <alignment wrapText="1"/>
    </xf>
    <xf numFmtId="4" fontId="3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justify" vertical="center" wrapText="1"/>
    </xf>
    <xf numFmtId="49" fontId="6" fillId="0" borderId="0" xfId="0" applyNumberFormat="1" applyFont="1" applyFill="1" applyBorder="1" applyAlignment="1">
      <alignment horizontal="justify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" fontId="16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 horizontal="center" wrapText="1"/>
    </xf>
    <xf numFmtId="4" fontId="16" fillId="0" borderId="0" xfId="0" applyNumberFormat="1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horizontal="center" wrapText="1"/>
    </xf>
    <xf numFmtId="4" fontId="6" fillId="0" borderId="0" xfId="0" applyNumberFormat="1" applyFont="1" applyFill="1" applyAlignment="1">
      <alignment horizontal="center" vertical="top"/>
    </xf>
    <xf numFmtId="4" fontId="6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3" fontId="6" fillId="0" borderId="0" xfId="0" applyNumberFormat="1" applyFont="1" applyFill="1" applyBorder="1" applyAlignment="1">
      <alignment horizontal="justify" vertical="center" wrapText="1"/>
    </xf>
    <xf numFmtId="1" fontId="17" fillId="0" borderId="10" xfId="0" applyNumberFormat="1" applyFont="1" applyFill="1" applyBorder="1" applyAlignment="1">
      <alignment horizontal="center" vertical="top"/>
    </xf>
    <xf numFmtId="1" fontId="17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49" fontId="9" fillId="0" borderId="0" xfId="0" applyNumberFormat="1" applyFont="1" applyFill="1" applyBorder="1" applyAlignment="1">
      <alignment horizontal="justify" vertical="center" wrapText="1"/>
    </xf>
    <xf numFmtId="49" fontId="6" fillId="0" borderId="0" xfId="0" applyNumberFormat="1" applyFont="1" applyFill="1" applyBorder="1" applyAlignment="1">
      <alignment horizontal="justify" wrapText="1"/>
    </xf>
    <xf numFmtId="0" fontId="12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 horizontal="justify" wrapText="1"/>
    </xf>
    <xf numFmtId="49" fontId="8" fillId="0" borderId="0" xfId="0" applyNumberFormat="1" applyFont="1" applyFill="1" applyBorder="1" applyAlignment="1">
      <alignment horizontal="justify" wrapText="1"/>
    </xf>
    <xf numFmtId="173" fontId="6" fillId="0" borderId="0" xfId="0" applyNumberFormat="1" applyFont="1" applyFill="1" applyBorder="1" applyAlignment="1">
      <alignment horizontal="justify" wrapText="1"/>
    </xf>
    <xf numFmtId="49" fontId="10" fillId="0" borderId="0" xfId="0" applyNumberFormat="1" applyFont="1" applyFill="1" applyBorder="1" applyAlignment="1">
      <alignment horizontal="justify" wrapText="1"/>
    </xf>
    <xf numFmtId="0" fontId="11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 horizontal="left" wrapText="1"/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49" fontId="8" fillId="0" borderId="12" xfId="0" applyNumberFormat="1" applyFont="1" applyFill="1" applyBorder="1" applyAlignment="1">
      <alignment horizontal="center" vertical="top" wrapText="1"/>
    </xf>
    <xf numFmtId="49" fontId="8" fillId="0" borderId="13" xfId="0" applyNumberFormat="1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justify" vertical="center" wrapText="1"/>
    </xf>
    <xf numFmtId="49" fontId="8" fillId="0" borderId="11" xfId="0" applyNumberFormat="1" applyFont="1" applyFill="1" applyBorder="1" applyAlignment="1">
      <alignment horizontal="center" wrapText="1"/>
    </xf>
    <xf numFmtId="43" fontId="8" fillId="0" borderId="0" xfId="62" applyFont="1" applyFill="1" applyBorder="1" applyAlignment="1">
      <alignment horizontal="center" wrapText="1"/>
    </xf>
    <xf numFmtId="49" fontId="15" fillId="0" borderId="0" xfId="0" applyNumberFormat="1" applyFont="1" applyFill="1" applyBorder="1" applyAlignment="1">
      <alignment horizontal="justify" vertical="center" wrapText="1"/>
    </xf>
    <xf numFmtId="4" fontId="47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7" fillId="0" borderId="0" xfId="0" applyFont="1" applyFill="1" applyAlignment="1">
      <alignment vertical="top"/>
    </xf>
    <xf numFmtId="4" fontId="7" fillId="0" borderId="0" xfId="0" applyNumberFormat="1" applyFont="1" applyFill="1" applyAlignment="1">
      <alignment horizontal="center" vertical="top"/>
    </xf>
    <xf numFmtId="4" fontId="7" fillId="0" borderId="0" xfId="0" applyNumberFormat="1" applyFont="1" applyFill="1" applyAlignment="1">
      <alignment horizontal="center" vertical="top" wrapText="1"/>
    </xf>
    <xf numFmtId="4" fontId="7" fillId="0" borderId="0" xfId="0" applyNumberFormat="1" applyFont="1" applyFill="1" applyAlignment="1">
      <alignment vertical="top"/>
    </xf>
    <xf numFmtId="4" fontId="3" fillId="0" borderId="0" xfId="0" applyNumberFormat="1" applyFont="1" applyFill="1" applyAlignment="1">
      <alignment vertical="top"/>
    </xf>
    <xf numFmtId="4" fontId="6" fillId="0" borderId="0" xfId="0" applyNumberFormat="1" applyFont="1" applyFill="1" applyAlignment="1">
      <alignment horizontal="center" vertical="top" wrapText="1"/>
    </xf>
    <xf numFmtId="174" fontId="8" fillId="0" borderId="11" xfId="0" applyNumberFormat="1" applyFont="1" applyFill="1" applyBorder="1" applyAlignment="1">
      <alignment horizontal="center" wrapText="1"/>
    </xf>
    <xf numFmtId="174" fontId="8" fillId="0" borderId="11" xfId="0" applyNumberFormat="1" applyFont="1" applyFill="1" applyBorder="1" applyAlignment="1">
      <alignment horizontal="center"/>
    </xf>
    <xf numFmtId="174" fontId="8" fillId="0" borderId="0" xfId="0" applyNumberFormat="1" applyFont="1" applyFill="1" applyBorder="1" applyAlignment="1">
      <alignment horizontal="center" wrapText="1"/>
    </xf>
    <xf numFmtId="174" fontId="8" fillId="0" borderId="0" xfId="0" applyNumberFormat="1" applyFont="1" applyFill="1" applyBorder="1" applyAlignment="1">
      <alignment horizontal="center"/>
    </xf>
    <xf numFmtId="174" fontId="6" fillId="0" borderId="0" xfId="0" applyNumberFormat="1" applyFont="1" applyFill="1" applyBorder="1" applyAlignment="1">
      <alignment horizontal="center"/>
    </xf>
    <xf numFmtId="174" fontId="6" fillId="0" borderId="0" xfId="0" applyNumberFormat="1" applyFont="1" applyFill="1" applyBorder="1" applyAlignment="1">
      <alignment horizontal="center" wrapText="1"/>
    </xf>
    <xf numFmtId="174" fontId="10" fillId="0" borderId="0" xfId="0" applyNumberFormat="1" applyFont="1" applyFill="1" applyBorder="1" applyAlignment="1">
      <alignment horizontal="center"/>
    </xf>
    <xf numFmtId="174" fontId="3" fillId="0" borderId="0" xfId="0" applyNumberFormat="1" applyFont="1" applyFill="1" applyBorder="1" applyAlignment="1">
      <alignment/>
    </xf>
    <xf numFmtId="174" fontId="3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 vertical="center" wrapText="1"/>
    </xf>
    <xf numFmtId="174" fontId="6" fillId="33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left" vertical="center" wrapText="1"/>
    </xf>
    <xf numFmtId="174" fontId="6" fillId="0" borderId="0" xfId="0" applyNumberFormat="1" applyFont="1" applyFill="1" applyBorder="1" applyAlignment="1">
      <alignment horizontal="center" vertical="center" wrapText="1"/>
    </xf>
    <xf numFmtId="174" fontId="8" fillId="0" borderId="0" xfId="0" applyNumberFormat="1" applyFont="1" applyBorder="1" applyAlignment="1">
      <alignment vertical="top"/>
    </xf>
    <xf numFmtId="174" fontId="6" fillId="0" borderId="0" xfId="0" applyNumberFormat="1" applyFont="1" applyBorder="1" applyAlignment="1">
      <alignment vertical="top"/>
    </xf>
    <xf numFmtId="174" fontId="6" fillId="0" borderId="0" xfId="0" applyNumberFormat="1" applyFont="1" applyFill="1" applyBorder="1" applyAlignment="1">
      <alignment vertical="top"/>
    </xf>
    <xf numFmtId="4" fontId="21" fillId="0" borderId="0" xfId="0" applyNumberFormat="1" applyFont="1" applyFill="1" applyBorder="1" applyAlignment="1">
      <alignment horizontal="center"/>
    </xf>
    <xf numFmtId="174" fontId="8" fillId="0" borderId="11" xfId="62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 vertical="top"/>
    </xf>
    <xf numFmtId="49" fontId="8" fillId="0" borderId="0" xfId="0" applyNumberFormat="1" applyFont="1" applyFill="1" applyAlignment="1">
      <alignment horizontal="center" vertical="top" wrapText="1"/>
    </xf>
    <xf numFmtId="4" fontId="6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4" fontId="6" fillId="0" borderId="0" xfId="0" applyNumberFormat="1" applyFont="1" applyFill="1" applyBorder="1" applyAlignment="1" applyProtection="1">
      <alignment horizontal="center" vertical="top" wrapText="1" shrinkToFi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4" fontId="6" fillId="0" borderId="10" xfId="0" applyNumberFormat="1" applyFont="1" applyFill="1" applyBorder="1" applyAlignment="1" applyProtection="1">
      <alignment horizontal="center" vertical="top" wrapText="1"/>
      <protection locked="0"/>
    </xf>
    <xf numFmtId="4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174" fontId="6" fillId="33" borderId="0" xfId="0" applyNumberFormat="1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center" wrapText="1"/>
    </xf>
    <xf numFmtId="174" fontId="0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wrapText="1" shrinkToFit="1"/>
    </xf>
    <xf numFmtId="0" fontId="18" fillId="0" borderId="10" xfId="0" applyFont="1" applyFill="1" applyBorder="1" applyAlignment="1" applyProtection="1">
      <alignment horizontal="center" vertical="center" wrapText="1"/>
      <protection locked="0"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Alignment="1">
      <alignment wrapText="1" shrinkToFit="1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174" fontId="6" fillId="33" borderId="0" xfId="0" applyNumberFormat="1" applyFont="1" applyFill="1" applyBorder="1" applyAlignment="1">
      <alignment horizontal="center" vertical="center" wrapText="1"/>
    </xf>
    <xf numFmtId="174" fontId="0" fillId="0" borderId="0" xfId="0" applyNumberFormat="1" applyFont="1" applyFill="1" applyBorder="1" applyAlignment="1">
      <alignment/>
    </xf>
    <xf numFmtId="0" fontId="6" fillId="0" borderId="0" xfId="0" applyFont="1" applyAlignment="1">
      <alignment horizontal="right" wrapText="1"/>
    </xf>
    <xf numFmtId="0" fontId="25" fillId="0" borderId="0" xfId="54" applyFont="1" applyFill="1" applyBorder="1" applyAlignment="1">
      <alignment wrapText="1"/>
      <protection/>
    </xf>
    <xf numFmtId="0" fontId="24" fillId="0" borderId="0" xfId="54" applyFont="1" applyFill="1" applyBorder="1" applyAlignment="1">
      <alignment/>
      <protection/>
    </xf>
    <xf numFmtId="0" fontId="8" fillId="0" borderId="10" xfId="54" applyFont="1" applyFill="1" applyBorder="1" applyAlignment="1">
      <alignment horizontal="center" wrapText="1"/>
      <protection/>
    </xf>
    <xf numFmtId="0" fontId="8" fillId="0" borderId="11" xfId="54" applyFont="1" applyFill="1" applyBorder="1" applyAlignment="1">
      <alignment horizontal="left" wrapText="1"/>
      <protection/>
    </xf>
    <xf numFmtId="174" fontId="8" fillId="0" borderId="11" xfId="54" applyNumberFormat="1" applyFont="1" applyFill="1" applyBorder="1" applyAlignment="1">
      <alignment horizontal="right"/>
      <protection/>
    </xf>
    <xf numFmtId="174" fontId="8" fillId="0" borderId="0" xfId="54" applyNumberFormat="1" applyFont="1" applyFill="1" applyBorder="1" applyAlignment="1">
      <alignment horizontal="center"/>
      <protection/>
    </xf>
    <xf numFmtId="0" fontId="6" fillId="0" borderId="0" xfId="54" applyFont="1" applyFill="1" applyBorder="1" applyAlignment="1">
      <alignment wrapText="1"/>
      <protection/>
    </xf>
    <xf numFmtId="174" fontId="6" fillId="0" borderId="0" xfId="54" applyNumberFormat="1" applyFont="1" applyFill="1" applyBorder="1" applyAlignment="1">
      <alignment/>
      <protection/>
    </xf>
    <xf numFmtId="0" fontId="6" fillId="0" borderId="0" xfId="54" applyFont="1" applyFill="1" applyBorder="1" applyAlignment="1">
      <alignment/>
      <protection/>
    </xf>
    <xf numFmtId="166" fontId="6" fillId="0" borderId="0" xfId="54" applyNumberFormat="1" applyFont="1" applyFill="1" applyBorder="1" applyAlignment="1">
      <alignment/>
      <protection/>
    </xf>
    <xf numFmtId="2" fontId="6" fillId="0" borderId="0" xfId="54" applyNumberFormat="1" applyFont="1" applyFill="1" applyBorder="1" applyAlignment="1">
      <alignment/>
      <protection/>
    </xf>
    <xf numFmtId="0" fontId="3" fillId="0" borderId="0" xfId="54" applyFont="1" applyFill="1" applyBorder="1" applyAlignment="1">
      <alignment/>
      <protection/>
    </xf>
    <xf numFmtId="4" fontId="3" fillId="0" borderId="0" xfId="54" applyNumberFormat="1" applyFont="1" applyFill="1" applyBorder="1" applyAlignment="1">
      <alignment/>
      <protection/>
    </xf>
    <xf numFmtId="166" fontId="3" fillId="0" borderId="0" xfId="54" applyNumberFormat="1" applyFont="1" applyFill="1" applyBorder="1" applyAlignment="1">
      <alignment/>
      <protection/>
    </xf>
    <xf numFmtId="166" fontId="26" fillId="0" borderId="0" xfId="54" applyNumberFormat="1" applyFont="1" applyFill="1" applyBorder="1" applyAlignment="1">
      <alignment/>
      <protection/>
    </xf>
    <xf numFmtId="0" fontId="12" fillId="0" borderId="0" xfId="0" applyFont="1" applyFill="1" applyAlignment="1">
      <alignment/>
    </xf>
    <xf numFmtId="0" fontId="6" fillId="0" borderId="14" xfId="54" applyFont="1" applyFill="1" applyBorder="1" applyAlignment="1">
      <alignment horizontal="right" wrapText="1"/>
      <protection/>
    </xf>
    <xf numFmtId="0" fontId="8" fillId="0" borderId="10" xfId="54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26" fillId="0" borderId="0" xfId="54" applyFont="1" applyFill="1" applyBorder="1" applyAlignment="1">
      <alignment/>
      <protection/>
    </xf>
    <xf numFmtId="0" fontId="3" fillId="0" borderId="0" xfId="0" applyFont="1" applyFill="1" applyBorder="1" applyAlignment="1">
      <alignment/>
    </xf>
    <xf numFmtId="0" fontId="12" fillId="0" borderId="0" xfId="0" applyFont="1" applyAlignment="1">
      <alignment/>
    </xf>
    <xf numFmtId="165" fontId="6" fillId="0" borderId="14" xfId="0" applyNumberFormat="1" applyFont="1" applyBorder="1" applyAlignment="1">
      <alignment horizontal="right" wrapText="1"/>
    </xf>
    <xf numFmtId="165" fontId="6" fillId="0" borderId="0" xfId="0" applyNumberFormat="1" applyFont="1" applyBorder="1" applyAlignment="1">
      <alignment horizontal="right" wrapText="1"/>
    </xf>
    <xf numFmtId="0" fontId="8" fillId="0" borderId="12" xfId="54" applyFont="1" applyFill="1" applyBorder="1" applyAlignment="1">
      <alignment horizontal="center" wrapText="1"/>
      <protection/>
    </xf>
    <xf numFmtId="0" fontId="25" fillId="0" borderId="12" xfId="54" applyFont="1" applyFill="1" applyBorder="1" applyAlignment="1">
      <alignment horizontal="center" wrapText="1"/>
      <protection/>
    </xf>
    <xf numFmtId="165" fontId="8" fillId="0" borderId="11" xfId="0" applyNumberFormat="1" applyFont="1" applyBorder="1" applyAlignment="1">
      <alignment/>
    </xf>
    <xf numFmtId="165" fontId="8" fillId="0" borderId="11" xfId="54" applyNumberFormat="1" applyFont="1" applyFill="1" applyBorder="1" applyAlignment="1">
      <alignment horizontal="right" wrapText="1"/>
      <protection/>
    </xf>
    <xf numFmtId="165" fontId="12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3" fontId="0" fillId="0" borderId="0" xfId="0" applyNumberFormat="1" applyAlignment="1">
      <alignment/>
    </xf>
    <xf numFmtId="4" fontId="6" fillId="0" borderId="0" xfId="0" applyNumberFormat="1" applyFont="1" applyFill="1" applyAlignment="1">
      <alignment horizontal="right" vertical="top" wrapText="1"/>
    </xf>
    <xf numFmtId="0" fontId="0" fillId="0" borderId="0" xfId="0" applyAlignment="1">
      <alignment wrapText="1"/>
    </xf>
    <xf numFmtId="0" fontId="6" fillId="0" borderId="0" xfId="0" applyFont="1" applyFill="1" applyAlignment="1">
      <alignment horizontal="right" vertical="top" wrapText="1"/>
    </xf>
    <xf numFmtId="0" fontId="8" fillId="0" borderId="0" xfId="0" applyFont="1" applyFill="1" applyAlignment="1">
      <alignment horizontal="center" vertical="top" wrapText="1"/>
    </xf>
    <xf numFmtId="49" fontId="8" fillId="0" borderId="0" xfId="0" applyNumberFormat="1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/>
    </xf>
    <xf numFmtId="49" fontId="8" fillId="0" borderId="10" xfId="0" applyNumberFormat="1" applyFont="1" applyFill="1" applyBorder="1" applyAlignment="1">
      <alignment horizontal="center" vertical="top" wrapText="1"/>
    </xf>
    <xf numFmtId="49" fontId="8" fillId="0" borderId="12" xfId="0" applyNumberFormat="1" applyFont="1" applyFill="1" applyBorder="1" applyAlignment="1">
      <alignment horizontal="center" vertical="top" wrapText="1"/>
    </xf>
    <xf numFmtId="49" fontId="8" fillId="0" borderId="13" xfId="0" applyNumberFormat="1" applyFont="1" applyFill="1" applyBorder="1" applyAlignment="1">
      <alignment horizontal="center" vertical="top" wrapText="1"/>
    </xf>
    <xf numFmtId="4" fontId="16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wrapText="1"/>
    </xf>
    <xf numFmtId="0" fontId="48" fillId="0" borderId="0" xfId="0" applyFont="1" applyFill="1" applyAlignment="1">
      <alignment wrapText="1"/>
    </xf>
    <xf numFmtId="173" fontId="14" fillId="0" borderId="0" xfId="0" applyNumberFormat="1" applyFont="1" applyFill="1" applyAlignment="1">
      <alignment horizontal="center" vertical="center" wrapText="1"/>
    </xf>
    <xf numFmtId="0" fontId="48" fillId="0" borderId="0" xfId="0" applyFont="1" applyFill="1" applyAlignment="1">
      <alignment horizontal="right" wrapText="1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8" fillId="0" borderId="0" xfId="54" applyFont="1" applyFill="1" applyBorder="1" applyAlignment="1">
      <alignment horizontal="center" wrapText="1"/>
      <protection/>
    </xf>
    <xf numFmtId="0" fontId="8" fillId="0" borderId="0" xfId="54" applyNumberFormat="1" applyFont="1" applyFill="1" applyBorder="1" applyAlignment="1">
      <alignment horizontal="center" wrapText="1" shrinkToFit="1"/>
      <protection/>
    </xf>
    <xf numFmtId="0" fontId="6" fillId="0" borderId="14" xfId="0" applyFont="1" applyFill="1" applyBorder="1" applyAlignment="1">
      <alignment horizontal="right" wrapText="1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0" fontId="6" fillId="0" borderId="0" xfId="0" applyFont="1" applyFill="1" applyAlignment="1">
      <alignment horizontal="right"/>
    </xf>
    <xf numFmtId="0" fontId="12" fillId="0" borderId="0" xfId="0" applyFont="1" applyAlignment="1">
      <alignment wrapText="1"/>
    </xf>
    <xf numFmtId="0" fontId="8" fillId="0" borderId="0" xfId="0" applyFont="1" applyFill="1" applyBorder="1" applyAlignment="1">
      <alignment horizontal="center" wrapText="1"/>
    </xf>
    <xf numFmtId="0" fontId="27" fillId="0" borderId="0" xfId="0" applyFont="1" applyAlignment="1">
      <alignment horizontal="center" wrapText="1"/>
    </xf>
    <xf numFmtId="2" fontId="8" fillId="0" borderId="0" xfId="0" applyNumberFormat="1" applyFont="1" applyFill="1" applyBorder="1" applyAlignment="1">
      <alignment horizontal="center" vertical="top" wrapText="1"/>
    </xf>
    <xf numFmtId="2" fontId="8" fillId="0" borderId="0" xfId="0" applyNumberFormat="1" applyFont="1" applyFill="1" applyBorder="1" applyAlignment="1" applyProtection="1">
      <alignment vertical="top" wrapText="1"/>
      <protection locked="0"/>
    </xf>
    <xf numFmtId="2" fontId="6" fillId="0" borderId="0" xfId="0" applyNumberFormat="1" applyFont="1" applyFill="1" applyBorder="1" applyAlignment="1">
      <alignment horizontal="center" vertical="top" wrapText="1"/>
    </xf>
    <xf numFmtId="2" fontId="6" fillId="0" borderId="0" xfId="0" applyNumberFormat="1" applyFont="1" applyFill="1" applyBorder="1" applyAlignment="1">
      <alignment horizontal="justify" vertical="top" wrapText="1"/>
    </xf>
    <xf numFmtId="2" fontId="6" fillId="0" borderId="0" xfId="0" applyNumberFormat="1" applyFont="1" applyFill="1" applyBorder="1" applyAlignment="1">
      <alignment horizontal="center" vertical="top"/>
    </xf>
    <xf numFmtId="2" fontId="6" fillId="0" borderId="0" xfId="54" applyNumberFormat="1" applyFont="1" applyFill="1" applyBorder="1" applyAlignment="1" applyProtection="1">
      <alignment vertical="top" wrapText="1"/>
      <protection locked="0"/>
    </xf>
    <xf numFmtId="2" fontId="8" fillId="0" borderId="0" xfId="0" applyNumberFormat="1" applyFont="1" applyFill="1" applyBorder="1" applyAlignment="1">
      <alignment vertical="top" wrapText="1"/>
    </xf>
    <xf numFmtId="2" fontId="6" fillId="0" borderId="0" xfId="0" applyNumberFormat="1" applyFont="1" applyFill="1" applyBorder="1" applyAlignment="1" applyProtection="1">
      <alignment vertical="top" wrapText="1"/>
      <protection locked="0"/>
    </xf>
    <xf numFmtId="2" fontId="6" fillId="0" borderId="0" xfId="0" applyNumberFormat="1" applyFont="1" applyFill="1" applyBorder="1" applyAlignment="1">
      <alignment vertical="top" wrapText="1"/>
    </xf>
    <xf numFmtId="2" fontId="6" fillId="0" borderId="0" xfId="0" applyNumberFormat="1" applyFont="1" applyFill="1" applyBorder="1" applyAlignment="1">
      <alignment horizontal="left" vertical="top" wrapText="1"/>
    </xf>
    <xf numFmtId="2" fontId="6" fillId="0" borderId="0" xfId="54" applyNumberFormat="1" applyFont="1" applyFill="1" applyBorder="1" applyAlignment="1" applyProtection="1">
      <alignment horizontal="left" vertical="top" wrapText="1"/>
      <protection locked="0"/>
    </xf>
    <xf numFmtId="2" fontId="6" fillId="0" borderId="0" xfId="0" applyNumberFormat="1" applyFont="1" applyFill="1" applyBorder="1" applyAlignment="1" applyProtection="1">
      <alignment horizontal="left" vertical="top" wrapText="1"/>
      <protection locked="0"/>
    </xf>
    <xf numFmtId="2" fontId="6" fillId="0" borderId="0" xfId="0" applyNumberFormat="1" applyFont="1" applyFill="1" applyBorder="1" applyAlignment="1" applyProtection="1">
      <alignment horizontal="center" vertical="top" wrapText="1"/>
      <protection locked="0"/>
    </xf>
    <xf numFmtId="2" fontId="8" fillId="0" borderId="0" xfId="0" applyNumberFormat="1" applyFont="1" applyFill="1" applyBorder="1" applyAlignment="1" applyProtection="1">
      <alignment horizontal="center" vertical="top" wrapText="1"/>
      <protection locked="0"/>
    </xf>
    <xf numFmtId="2" fontId="8" fillId="0" borderId="0" xfId="0" applyNumberFormat="1" applyFont="1" applyFill="1" applyBorder="1" applyAlignment="1" applyProtection="1">
      <alignment horizontal="left" vertical="top" wrapText="1"/>
      <protection locked="0"/>
    </xf>
    <xf numFmtId="2" fontId="8" fillId="0" borderId="0" xfId="0" applyNumberFormat="1" applyFont="1" applyFill="1" applyBorder="1" applyAlignment="1">
      <alignment horizontal="center" vertical="top"/>
    </xf>
    <xf numFmtId="2" fontId="6" fillId="0" borderId="0" xfId="0" applyNumberFormat="1" applyFont="1" applyFill="1" applyBorder="1" applyAlignment="1">
      <alignment horizontal="justify" wrapText="1"/>
    </xf>
    <xf numFmtId="2" fontId="6" fillId="0" borderId="0" xfId="0" applyNumberFormat="1" applyFont="1" applyFill="1" applyBorder="1" applyAlignment="1">
      <alignment horizontal="justify" vertical="center" wrapText="1"/>
    </xf>
    <xf numFmtId="2" fontId="8" fillId="0" borderId="0" xfId="0" applyNumberFormat="1" applyFont="1" applyFill="1" applyBorder="1" applyAlignment="1">
      <alignment horizontal="justify" vertical="top" wrapText="1"/>
    </xf>
    <xf numFmtId="2" fontId="6" fillId="0" borderId="0" xfId="0" applyNumberFormat="1" applyFont="1" applyFill="1" applyBorder="1" applyAlignment="1">
      <alignment vertical="top"/>
    </xf>
    <xf numFmtId="2" fontId="7" fillId="0" borderId="0" xfId="0" applyNumberFormat="1" applyFont="1" applyFill="1" applyBorder="1" applyAlignment="1">
      <alignment vertical="top"/>
    </xf>
    <xf numFmtId="2" fontId="7" fillId="0" borderId="0" xfId="0" applyNumberFormat="1" applyFont="1" applyFill="1" applyBorder="1" applyAlignment="1">
      <alignment horizontal="center" vertical="top"/>
    </xf>
    <xf numFmtId="0" fontId="17" fillId="0" borderId="10" xfId="0" applyFont="1" applyFill="1" applyBorder="1" applyAlignment="1" applyProtection="1">
      <alignment horizontal="center" vertical="top" wrapText="1"/>
      <protection locked="0"/>
    </xf>
    <xf numFmtId="3" fontId="17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17" fillId="0" borderId="1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 horizontal="right"/>
    </xf>
    <xf numFmtId="4" fontId="6" fillId="0" borderId="0" xfId="0" applyNumberFormat="1" applyFont="1" applyFill="1" applyAlignment="1">
      <alignment horizontal="right" wrapText="1"/>
    </xf>
    <xf numFmtId="4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15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3" fontId="17" fillId="0" borderId="10" xfId="0" applyNumberFormat="1" applyFont="1" applyFill="1" applyBorder="1" applyAlignment="1">
      <alignment/>
    </xf>
    <xf numFmtId="165" fontId="1" fillId="0" borderId="0" xfId="0" applyNumberFormat="1" applyFont="1" applyFill="1" applyAlignment="1">
      <alignment horizontal="center" vertical="top"/>
    </xf>
    <xf numFmtId="165" fontId="1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 horizontal="center" vertical="top"/>
    </xf>
    <xf numFmtId="2" fontId="6" fillId="0" borderId="0" xfId="62" applyNumberFormat="1" applyFont="1" applyFill="1" applyBorder="1" applyAlignment="1">
      <alignment horizontal="center" vertical="top"/>
    </xf>
    <xf numFmtId="165" fontId="4" fillId="0" borderId="0" xfId="0" applyNumberFormat="1" applyFont="1" applyFill="1" applyAlignment="1">
      <alignment horizontal="center" vertical="top"/>
    </xf>
    <xf numFmtId="165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center" vertical="top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" vertical="top"/>
    </xf>
    <xf numFmtId="165" fontId="0" fillId="0" borderId="0" xfId="0" applyNumberFormat="1" applyFont="1" applyFill="1" applyAlignment="1">
      <alignment/>
    </xf>
    <xf numFmtId="165" fontId="5" fillId="0" borderId="0" xfId="0" applyNumberFormat="1" applyFont="1" applyFill="1" applyBorder="1" applyAlignment="1">
      <alignment horizontal="center" vertical="top"/>
    </xf>
    <xf numFmtId="165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 vertical="top"/>
    </xf>
    <xf numFmtId="3" fontId="5" fillId="0" borderId="0" xfId="0" applyNumberFormat="1" applyFont="1" applyFill="1" applyBorder="1" applyAlignment="1">
      <alignment horizontal="center" vertical="top"/>
    </xf>
    <xf numFmtId="165" fontId="0" fillId="0" borderId="0" xfId="0" applyNumberFormat="1" applyFont="1" applyFill="1" applyBorder="1" applyAlignment="1">
      <alignment horizontal="center" vertical="top"/>
    </xf>
    <xf numFmtId="165" fontId="5" fillId="0" borderId="0" xfId="0" applyNumberFormat="1" applyFont="1" applyFill="1" applyBorder="1" applyAlignment="1">
      <alignment horizontal="left"/>
    </xf>
    <xf numFmtId="4" fontId="5" fillId="0" borderId="0" xfId="0" applyNumberFormat="1" applyFont="1" applyFill="1" applyBorder="1" applyAlignment="1">
      <alignment horizontal="left"/>
    </xf>
    <xf numFmtId="165" fontId="3" fillId="0" borderId="0" xfId="0" applyNumberFormat="1" applyFont="1" applyFill="1" applyAlignment="1">
      <alignment horizontal="center" vertical="top"/>
    </xf>
    <xf numFmtId="165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165" fontId="20" fillId="0" borderId="0" xfId="0" applyNumberFormat="1" applyFont="1" applyFill="1" applyAlignment="1">
      <alignment horizontal="center" vertical="top"/>
    </xf>
    <xf numFmtId="0" fontId="20" fillId="0" borderId="0" xfId="0" applyFont="1" applyFill="1" applyAlignment="1">
      <alignment horizontal="center" vertical="top"/>
    </xf>
    <xf numFmtId="4" fontId="20" fillId="0" borderId="0" xfId="0" applyNumberFormat="1" applyFont="1" applyFill="1" applyAlignment="1">
      <alignment vertical="top"/>
    </xf>
    <xf numFmtId="0" fontId="0" fillId="0" borderId="0" xfId="0" applyFont="1" applyFill="1" applyAlignment="1">
      <alignment horizontal="right" wrapText="1"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vertical="top" wrapText="1" shrinkToFit="1"/>
    </xf>
    <xf numFmtId="0" fontId="6" fillId="0" borderId="17" xfId="0" applyFont="1" applyFill="1" applyBorder="1" applyAlignment="1">
      <alignment horizontal="center" vertical="top" wrapText="1"/>
    </xf>
    <xf numFmtId="0" fontId="0" fillId="0" borderId="0" xfId="0" applyFont="1" applyAlignment="1">
      <alignment wrapText="1"/>
    </xf>
    <xf numFmtId="2" fontId="8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wrapText="1"/>
    </xf>
    <xf numFmtId="0" fontId="6" fillId="0" borderId="0" xfId="0" applyFont="1" applyFill="1" applyBorder="1" applyAlignment="1">
      <alignment vertical="top" wrapText="1"/>
    </xf>
    <xf numFmtId="4" fontId="6" fillId="0" borderId="0" xfId="0" applyNumberFormat="1" applyFont="1" applyFill="1" applyBorder="1" applyAlignment="1">
      <alignment horizontal="center" vertical="top" wrapText="1"/>
    </xf>
    <xf numFmtId="4" fontId="8" fillId="0" borderId="0" xfId="0" applyNumberFormat="1" applyFont="1" applyFill="1" applyBorder="1" applyAlignment="1" applyProtection="1">
      <alignment horizontal="center" vertical="top" wrapText="1"/>
      <protection locked="0"/>
    </xf>
    <xf numFmtId="4" fontId="8" fillId="0" borderId="0" xfId="0" applyNumberFormat="1" applyFont="1" applyFill="1" applyBorder="1" applyAlignment="1">
      <alignment horizontal="center" vertical="top" wrapText="1"/>
    </xf>
    <xf numFmtId="4" fontId="6" fillId="0" borderId="0" xfId="0" applyNumberFormat="1" applyFont="1" applyFill="1" applyBorder="1" applyAlignment="1" applyProtection="1">
      <alignment horizontal="center" vertical="top" wrapText="1"/>
      <protection locked="0"/>
    </xf>
    <xf numFmtId="4" fontId="7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justify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right" vertical="center"/>
    </xf>
    <xf numFmtId="173" fontId="3" fillId="0" borderId="0" xfId="0" applyNumberFormat="1" applyFont="1" applyFill="1" applyBorder="1" applyAlignment="1">
      <alignment horizontal="justify" vertical="center" wrapText="1"/>
    </xf>
    <xf numFmtId="0" fontId="2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23" fillId="0" borderId="11" xfId="0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 shrinkToFit="1"/>
    </xf>
    <xf numFmtId="0" fontId="23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 horizontal="center" vertical="top" wrapText="1"/>
    </xf>
    <xf numFmtId="3" fontId="7" fillId="0" borderId="0" xfId="0" applyNumberFormat="1" applyFont="1" applyFill="1" applyBorder="1" applyAlignment="1">
      <alignment vertical="top" wrapText="1"/>
    </xf>
    <xf numFmtId="0" fontId="49" fillId="0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justify" vertical="top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justify" vertical="center" wrapText="1"/>
    </xf>
    <xf numFmtId="0" fontId="7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 wrapText="1" shrinkToFit="1"/>
    </xf>
    <xf numFmtId="0" fontId="3" fillId="0" borderId="0" xfId="0" applyFont="1" applyFill="1" applyAlignment="1">
      <alignment wrapText="1"/>
    </xf>
    <xf numFmtId="174" fontId="3" fillId="0" borderId="0" xfId="0" applyNumberFormat="1" applyFont="1" applyFill="1" applyAlignment="1">
      <alignment/>
    </xf>
    <xf numFmtId="166" fontId="3" fillId="0" borderId="0" xfId="0" applyNumberFormat="1" applyFont="1" applyFill="1" applyBorder="1" applyAlignment="1">
      <alignment/>
    </xf>
    <xf numFmtId="166" fontId="3" fillId="0" borderId="0" xfId="0" applyNumberFormat="1" applyFont="1" applyFill="1" applyAlignment="1">
      <alignment/>
    </xf>
    <xf numFmtId="4" fontId="8" fillId="0" borderId="11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/>
    </xf>
    <xf numFmtId="43" fontId="8" fillId="0" borderId="11" xfId="62" applyFont="1" applyBorder="1" applyAlignment="1">
      <alignment/>
    </xf>
    <xf numFmtId="0" fontId="12" fillId="0" borderId="0" xfId="0" applyFont="1" applyBorder="1" applyAlignment="1">
      <alignment/>
    </xf>
    <xf numFmtId="0" fontId="6" fillId="0" borderId="0" xfId="54" applyFont="1" applyBorder="1" applyAlignment="1">
      <alignment wrapText="1"/>
      <protection/>
    </xf>
    <xf numFmtId="43" fontId="6" fillId="0" borderId="0" xfId="62" applyFont="1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inelnik\Documents\NetSpeakerphone\Received%20Files\3-31-4-3%20(&#1050;&#1086;&#1074;&#1088;&#1080;&#1075;&#1080;&#1085;&#1072;%20&#1051;_&#1060;_)\&#1055;&#1088;&#1080;&#1083;&#1086;&#1078;&#1077;&#1085;&#1080;&#1103;%20&#1082;%20&#1087;&#1088;&#1086;&#1077;&#1082;&#1090;&#1091;%20&#1088;&#1077;&#1096;&#1077;&#1085;&#1080;&#1103;%202015-2017%20&#1089;%20&#1092;&#1086;&#1088;&#1084;&#1091;&#1083;&#1072;&#1084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 1"/>
      <sheetName val="доходы(2)"/>
      <sheetName val="расходы 2015"/>
      <sheetName val="расх 2016-2017 годы"/>
      <sheetName val="источники 5"/>
      <sheetName val="источ (6)"/>
      <sheetName val="программные 2015"/>
      <sheetName val="програм2016-2017"/>
      <sheetName val="администрат (9)"/>
      <sheetName val="адм источ(10)"/>
      <sheetName val="норматив (11)"/>
      <sheetName val="струк (12)"/>
      <sheetName val="мун долг (13)"/>
      <sheetName val="прил 14 (1)дотац РК"/>
      <sheetName val="прил14(2)дотация"/>
      <sheetName val="прил14 (3)"/>
      <sheetName val="прил14(4)"/>
      <sheetName val="прил 14 (5)"/>
      <sheetName val="газифик 14 (6)"/>
      <sheetName val="прил 14(7)"/>
      <sheetName val="безопасн 14(8)"/>
      <sheetName val="прил 14(9)"/>
      <sheetName val="прил14(10)"/>
      <sheetName val="админ 14 (11)"/>
      <sheetName val="админ14 (12)"/>
      <sheetName val="прил 14(13)"/>
      <sheetName val="прил 15(1)"/>
      <sheetName val="прил 15(2)"/>
      <sheetName val="прил 15(3)"/>
      <sheetName val="прил 15(4)"/>
      <sheetName val="прил 15(5)"/>
      <sheetName val="прил 15(6)"/>
      <sheetName val="прил 15(7)"/>
      <sheetName val="прил 15 (8)"/>
      <sheetName val="прил 15(9)"/>
      <sheetName val="прил 15(10)"/>
    </sheetNames>
    <sheetDataSet>
      <sheetData sheetId="2">
        <row r="162">
          <cell r="E162">
            <v>0</v>
          </cell>
        </row>
        <row r="292">
          <cell r="E292">
            <v>0</v>
          </cell>
        </row>
        <row r="332">
          <cell r="E332">
            <v>0</v>
          </cell>
        </row>
        <row r="335">
          <cell r="E33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15"/>
  <sheetViews>
    <sheetView view="pageBreakPreview" zoomScaleNormal="75" zoomScaleSheetLayoutView="100" workbookViewId="0" topLeftCell="A188">
      <selection activeCell="M21" sqref="M21"/>
    </sheetView>
  </sheetViews>
  <sheetFormatPr defaultColWidth="9.00390625" defaultRowHeight="12.75"/>
  <cols>
    <col min="1" max="1" width="4.00390625" style="4" customWidth="1"/>
    <col min="2" max="2" width="5.125" style="4" customWidth="1"/>
    <col min="3" max="3" width="9.375" style="4" customWidth="1"/>
    <col min="4" max="4" width="5.75390625" style="4" customWidth="1"/>
    <col min="5" max="5" width="7.875" style="4" customWidth="1"/>
    <col min="6" max="6" width="6.125" style="4" customWidth="1"/>
    <col min="7" max="7" width="79.625" style="4" customWidth="1"/>
    <col min="8" max="8" width="17.75390625" style="5" hidden="1" customWidth="1"/>
    <col min="9" max="9" width="15.375" style="70" hidden="1" customWidth="1"/>
    <col min="10" max="10" width="15.75390625" style="6" bestFit="1" customWidth="1"/>
    <col min="11" max="11" width="14.25390625" style="263" customWidth="1"/>
    <col min="12" max="12" width="9.125" style="266" customWidth="1"/>
    <col min="13" max="14" width="9.125" style="70" customWidth="1"/>
    <col min="15" max="15" width="9.25390625" style="70" bestFit="1" customWidth="1"/>
    <col min="16" max="16" width="11.00390625" style="70" bestFit="1" customWidth="1"/>
    <col min="17" max="16384" width="9.125" style="70" customWidth="1"/>
  </cols>
  <sheetData>
    <row r="1" ht="18.75" hidden="1"/>
    <row r="2" spans="1:10" ht="18.75">
      <c r="A2" s="140"/>
      <c r="B2" s="140"/>
      <c r="C2" s="140"/>
      <c r="D2" s="140"/>
      <c r="E2" s="140"/>
      <c r="F2" s="140"/>
      <c r="G2" s="248" t="s">
        <v>173</v>
      </c>
      <c r="H2" s="248"/>
      <c r="I2" s="248"/>
      <c r="J2" s="248"/>
    </row>
    <row r="3" spans="1:10" ht="16.5" customHeight="1">
      <c r="A3" s="140"/>
      <c r="B3" s="140"/>
      <c r="C3" s="140"/>
      <c r="D3" s="140"/>
      <c r="E3" s="140"/>
      <c r="F3" s="140"/>
      <c r="G3" s="249" t="s">
        <v>790</v>
      </c>
      <c r="H3" s="281"/>
      <c r="I3" s="281"/>
      <c r="J3" s="281"/>
    </row>
    <row r="4" spans="1:10" ht="16.5" customHeight="1">
      <c r="A4" s="140"/>
      <c r="B4" s="140"/>
      <c r="C4" s="140"/>
      <c r="D4" s="140"/>
      <c r="E4" s="140"/>
      <c r="F4" s="140"/>
      <c r="G4" s="249" t="s">
        <v>791</v>
      </c>
      <c r="H4" s="281"/>
      <c r="I4" s="281"/>
      <c r="J4" s="281"/>
    </row>
    <row r="5" spans="1:10" ht="16.5" customHeight="1">
      <c r="A5" s="140"/>
      <c r="B5" s="140"/>
      <c r="C5" s="140"/>
      <c r="D5" s="140"/>
      <c r="E5" s="140"/>
      <c r="F5" s="140"/>
      <c r="G5" s="249" t="s">
        <v>1050</v>
      </c>
      <c r="H5" s="281"/>
      <c r="I5" s="281"/>
      <c r="J5" s="281"/>
    </row>
    <row r="6" spans="1:10" ht="18.75">
      <c r="A6" s="140"/>
      <c r="B6" s="140"/>
      <c r="C6" s="140"/>
      <c r="D6" s="140"/>
      <c r="E6" s="140"/>
      <c r="F6" s="140"/>
      <c r="G6" s="250"/>
      <c r="H6" s="250"/>
      <c r="I6" s="141"/>
      <c r="J6" s="141"/>
    </row>
    <row r="7" spans="1:10" ht="18.75">
      <c r="A7" s="140"/>
      <c r="B7" s="140"/>
      <c r="C7" s="140"/>
      <c r="D7" s="140"/>
      <c r="E7" s="140"/>
      <c r="F7" s="140"/>
      <c r="G7" s="248" t="s">
        <v>173</v>
      </c>
      <c r="H7" s="248"/>
      <c r="I7" s="251"/>
      <c r="J7" s="251"/>
    </row>
    <row r="8" spans="1:10" ht="18.75">
      <c r="A8" s="140"/>
      <c r="B8" s="140"/>
      <c r="C8" s="140"/>
      <c r="D8" s="140"/>
      <c r="E8" s="140"/>
      <c r="F8" s="140"/>
      <c r="G8" s="248" t="s">
        <v>174</v>
      </c>
      <c r="H8" s="248"/>
      <c r="I8" s="251"/>
      <c r="J8" s="251"/>
    </row>
    <row r="9" spans="1:10" ht="18.75">
      <c r="A9" s="140"/>
      <c r="B9" s="140"/>
      <c r="C9" s="140"/>
      <c r="D9" s="140"/>
      <c r="E9" s="140"/>
      <c r="F9" s="140"/>
      <c r="G9" s="248" t="s">
        <v>171</v>
      </c>
      <c r="H9" s="248"/>
      <c r="I9" s="251"/>
      <c r="J9" s="251"/>
    </row>
    <row r="10" spans="1:10" ht="18.75">
      <c r="A10" s="140"/>
      <c r="B10" s="140"/>
      <c r="C10" s="140"/>
      <c r="D10" s="140"/>
      <c r="E10" s="140"/>
      <c r="F10" s="140"/>
      <c r="G10" s="248" t="s">
        <v>786</v>
      </c>
      <c r="H10" s="248"/>
      <c r="I10" s="251"/>
      <c r="J10" s="251"/>
    </row>
    <row r="11" spans="1:10" ht="18.75">
      <c r="A11" s="140"/>
      <c r="B11" s="140"/>
      <c r="C11" s="140"/>
      <c r="D11" s="140"/>
      <c r="E11" s="140"/>
      <c r="F11" s="140"/>
      <c r="G11" s="250"/>
      <c r="H11" s="250"/>
      <c r="I11" s="141"/>
      <c r="J11" s="141"/>
    </row>
    <row r="12" spans="1:9" ht="18.75">
      <c r="A12" s="192" t="s">
        <v>102</v>
      </c>
      <c r="B12" s="192"/>
      <c r="C12" s="192"/>
      <c r="D12" s="192"/>
      <c r="E12" s="192"/>
      <c r="F12" s="192"/>
      <c r="G12" s="192"/>
      <c r="H12" s="192"/>
      <c r="I12" s="140"/>
    </row>
    <row r="13" spans="1:9" ht="18.75">
      <c r="A13" s="192" t="s">
        <v>743</v>
      </c>
      <c r="B13" s="192"/>
      <c r="C13" s="192"/>
      <c r="D13" s="192"/>
      <c r="E13" s="192"/>
      <c r="F13" s="192"/>
      <c r="G13" s="192"/>
      <c r="H13" s="192"/>
      <c r="I13" s="140"/>
    </row>
    <row r="14" spans="1:9" ht="18.75">
      <c r="A14" s="134"/>
      <c r="B14" s="134"/>
      <c r="C14" s="134"/>
      <c r="D14" s="134"/>
      <c r="E14" s="134"/>
      <c r="F14" s="134"/>
      <c r="G14" s="129"/>
      <c r="H14" s="130"/>
      <c r="I14" s="140"/>
    </row>
    <row r="15" spans="1:10" ht="37.5">
      <c r="A15" s="288"/>
      <c r="B15" s="252"/>
      <c r="C15" s="252"/>
      <c r="D15" s="252"/>
      <c r="E15" s="252"/>
      <c r="F15" s="253"/>
      <c r="G15" s="131" t="s">
        <v>46</v>
      </c>
      <c r="H15" s="132" t="s">
        <v>172</v>
      </c>
      <c r="I15" s="187" t="s">
        <v>175</v>
      </c>
      <c r="J15" s="133" t="s">
        <v>172</v>
      </c>
    </row>
    <row r="16" spans="1:12" s="75" customFormat="1" ht="11.25">
      <c r="A16" s="254">
        <v>1</v>
      </c>
      <c r="B16" s="254"/>
      <c r="C16" s="254"/>
      <c r="D16" s="254"/>
      <c r="E16" s="254"/>
      <c r="F16" s="254"/>
      <c r="G16" s="245">
        <v>2</v>
      </c>
      <c r="H16" s="246">
        <v>3</v>
      </c>
      <c r="I16" s="255"/>
      <c r="J16" s="247">
        <v>3</v>
      </c>
      <c r="K16" s="256"/>
      <c r="L16" s="257"/>
    </row>
    <row r="17" spans="1:11" ht="18.75">
      <c r="A17" s="225"/>
      <c r="B17" s="225"/>
      <c r="C17" s="225"/>
      <c r="D17" s="225"/>
      <c r="E17" s="225"/>
      <c r="F17" s="225"/>
      <c r="G17" s="230"/>
      <c r="H17" s="235"/>
      <c r="I17" s="227"/>
      <c r="J17" s="294"/>
      <c r="K17" s="258"/>
    </row>
    <row r="18" spans="1:11" ht="18.75">
      <c r="A18" s="223" t="s">
        <v>48</v>
      </c>
      <c r="B18" s="223" t="s">
        <v>49</v>
      </c>
      <c r="C18" s="223" t="s">
        <v>50</v>
      </c>
      <c r="D18" s="223" t="s">
        <v>49</v>
      </c>
      <c r="E18" s="223" t="s">
        <v>51</v>
      </c>
      <c r="F18" s="223" t="s">
        <v>47</v>
      </c>
      <c r="G18" s="237" t="s">
        <v>35</v>
      </c>
      <c r="H18" s="236">
        <f>SUM(H20,H33,H26,H54,H58,H70,H85,H96,H47,H77,,H117)</f>
        <v>237761.2</v>
      </c>
      <c r="I18" s="236">
        <f>SUM(I20,I33,I26,I54,I58,I70,I85,I96,I47,I77,,I117)</f>
        <v>0</v>
      </c>
      <c r="J18" s="295">
        <f>SUM(J20,J33,J26,J54,J58,J70,J85,J96,J47,J77,,J117)</f>
        <v>237761.2</v>
      </c>
      <c r="K18" s="258"/>
    </row>
    <row r="19" spans="1:11" ht="18.75">
      <c r="A19" s="225"/>
      <c r="B19" s="225"/>
      <c r="C19" s="225"/>
      <c r="D19" s="225"/>
      <c r="E19" s="225"/>
      <c r="F19" s="225"/>
      <c r="G19" s="230"/>
      <c r="H19" s="235"/>
      <c r="I19" s="227"/>
      <c r="J19" s="294"/>
      <c r="K19" s="258"/>
    </row>
    <row r="20" spans="1:11" ht="18.75">
      <c r="A20" s="223" t="s">
        <v>48</v>
      </c>
      <c r="B20" s="223" t="s">
        <v>52</v>
      </c>
      <c r="C20" s="223" t="s">
        <v>50</v>
      </c>
      <c r="D20" s="223" t="s">
        <v>49</v>
      </c>
      <c r="E20" s="223" t="s">
        <v>51</v>
      </c>
      <c r="F20" s="223" t="s">
        <v>47</v>
      </c>
      <c r="G20" s="224" t="s">
        <v>4</v>
      </c>
      <c r="H20" s="236">
        <f>H21</f>
        <v>181676.85</v>
      </c>
      <c r="I20" s="236">
        <f>I21</f>
        <v>0</v>
      </c>
      <c r="J20" s="295">
        <f>SUM(J21)</f>
        <v>181676.85</v>
      </c>
      <c r="K20" s="258"/>
    </row>
    <row r="21" spans="1:17" ht="18.75">
      <c r="A21" s="223" t="s">
        <v>48</v>
      </c>
      <c r="B21" s="223" t="s">
        <v>52</v>
      </c>
      <c r="C21" s="223" t="s">
        <v>53</v>
      </c>
      <c r="D21" s="223" t="s">
        <v>52</v>
      </c>
      <c r="E21" s="223" t="s">
        <v>51</v>
      </c>
      <c r="F21" s="223" t="s">
        <v>54</v>
      </c>
      <c r="G21" s="224" t="s">
        <v>5</v>
      </c>
      <c r="H21" s="236">
        <f>H22+H23+H24</f>
        <v>181676.85</v>
      </c>
      <c r="I21" s="236">
        <f>I22+I23+I24</f>
        <v>0</v>
      </c>
      <c r="J21" s="295">
        <f>J22+J23+J24</f>
        <v>181676.85</v>
      </c>
      <c r="K21" s="258"/>
      <c r="O21" s="282"/>
      <c r="P21" s="282"/>
      <c r="Q21" s="282"/>
    </row>
    <row r="22" spans="1:17" ht="97.5">
      <c r="A22" s="225" t="s">
        <v>48</v>
      </c>
      <c r="B22" s="225" t="s">
        <v>52</v>
      </c>
      <c r="C22" s="225" t="s">
        <v>55</v>
      </c>
      <c r="D22" s="225" t="s">
        <v>52</v>
      </c>
      <c r="E22" s="225" t="s">
        <v>51</v>
      </c>
      <c r="F22" s="225" t="s">
        <v>54</v>
      </c>
      <c r="G22" s="226" t="s">
        <v>809</v>
      </c>
      <c r="H22" s="225">
        <v>181075.35</v>
      </c>
      <c r="I22" s="227"/>
      <c r="J22" s="294">
        <f>H22+I22</f>
        <v>181075.35</v>
      </c>
      <c r="K22" s="258"/>
      <c r="O22" s="282"/>
      <c r="P22" s="282"/>
      <c r="Q22" s="282"/>
    </row>
    <row r="23" spans="1:17" ht="131.25">
      <c r="A23" s="225" t="s">
        <v>48</v>
      </c>
      <c r="B23" s="225" t="s">
        <v>52</v>
      </c>
      <c r="C23" s="225" t="s">
        <v>56</v>
      </c>
      <c r="D23" s="225" t="s">
        <v>52</v>
      </c>
      <c r="E23" s="225" t="s">
        <v>51</v>
      </c>
      <c r="F23" s="225" t="s">
        <v>54</v>
      </c>
      <c r="G23" s="226" t="s">
        <v>130</v>
      </c>
      <c r="H23" s="225">
        <v>308</v>
      </c>
      <c r="I23" s="227"/>
      <c r="J23" s="294">
        <f>H23+I23</f>
        <v>308</v>
      </c>
      <c r="K23" s="258"/>
      <c r="O23" s="282"/>
      <c r="P23" s="282"/>
      <c r="Q23" s="282"/>
    </row>
    <row r="24" spans="1:17" ht="56.25">
      <c r="A24" s="225" t="s">
        <v>48</v>
      </c>
      <c r="B24" s="225" t="s">
        <v>52</v>
      </c>
      <c r="C24" s="225" t="s">
        <v>57</v>
      </c>
      <c r="D24" s="225" t="s">
        <v>52</v>
      </c>
      <c r="E24" s="225" t="s">
        <v>51</v>
      </c>
      <c r="F24" s="225" t="s">
        <v>54</v>
      </c>
      <c r="G24" s="226" t="s">
        <v>131</v>
      </c>
      <c r="H24" s="225">
        <v>293.5</v>
      </c>
      <c r="I24" s="227"/>
      <c r="J24" s="294">
        <f>H24+I24</f>
        <v>293.5</v>
      </c>
      <c r="K24" s="258"/>
      <c r="O24" s="282"/>
      <c r="P24" s="282"/>
      <c r="Q24" s="282"/>
    </row>
    <row r="25" spans="1:17" ht="18.75">
      <c r="A25" s="225"/>
      <c r="B25" s="225"/>
      <c r="C25" s="225"/>
      <c r="D25" s="225"/>
      <c r="E25" s="225"/>
      <c r="F25" s="225"/>
      <c r="G25" s="226"/>
      <c r="H25" s="225"/>
      <c r="I25" s="227"/>
      <c r="J25" s="294"/>
      <c r="K25" s="258"/>
      <c r="O25" s="282"/>
      <c r="P25" s="282"/>
      <c r="Q25" s="282"/>
    </row>
    <row r="26" spans="1:17" ht="56.25">
      <c r="A26" s="223" t="s">
        <v>48</v>
      </c>
      <c r="B26" s="223" t="s">
        <v>160</v>
      </c>
      <c r="C26" s="223" t="s">
        <v>50</v>
      </c>
      <c r="D26" s="223" t="s">
        <v>49</v>
      </c>
      <c r="E26" s="223" t="s">
        <v>51</v>
      </c>
      <c r="F26" s="223" t="s">
        <v>47</v>
      </c>
      <c r="G26" s="229" t="s">
        <v>159</v>
      </c>
      <c r="H26" s="223">
        <f>H27</f>
        <v>4283.9</v>
      </c>
      <c r="I26" s="223">
        <f>I27</f>
        <v>0</v>
      </c>
      <c r="J26" s="296">
        <f>J27</f>
        <v>4283.9</v>
      </c>
      <c r="K26" s="258"/>
      <c r="O26" s="282"/>
      <c r="P26" s="282"/>
      <c r="Q26" s="282"/>
    </row>
    <row r="27" spans="1:17" ht="37.5">
      <c r="A27" s="225" t="s">
        <v>48</v>
      </c>
      <c r="B27" s="225" t="s">
        <v>160</v>
      </c>
      <c r="C27" s="225" t="s">
        <v>53</v>
      </c>
      <c r="D27" s="225" t="s">
        <v>52</v>
      </c>
      <c r="E27" s="225" t="s">
        <v>51</v>
      </c>
      <c r="F27" s="225" t="s">
        <v>54</v>
      </c>
      <c r="G27" s="226" t="s">
        <v>161</v>
      </c>
      <c r="H27" s="225">
        <f>H28+H29+H30+H31</f>
        <v>4283.9</v>
      </c>
      <c r="I27" s="225">
        <v>0</v>
      </c>
      <c r="J27" s="294">
        <f>J28+J29+J30+J31</f>
        <v>4283.9</v>
      </c>
      <c r="K27" s="258"/>
      <c r="O27" s="282"/>
      <c r="P27" s="282"/>
      <c r="Q27" s="282"/>
    </row>
    <row r="28" spans="1:17" ht="37.5">
      <c r="A28" s="225" t="s">
        <v>48</v>
      </c>
      <c r="B28" s="225" t="s">
        <v>160</v>
      </c>
      <c r="C28" s="225" t="s">
        <v>176</v>
      </c>
      <c r="D28" s="225" t="s">
        <v>52</v>
      </c>
      <c r="E28" s="225" t="s">
        <v>51</v>
      </c>
      <c r="F28" s="225" t="s">
        <v>54</v>
      </c>
      <c r="G28" s="231" t="s">
        <v>177</v>
      </c>
      <c r="H28" s="225">
        <v>1600</v>
      </c>
      <c r="I28" s="259"/>
      <c r="J28" s="294">
        <f>H28+I28</f>
        <v>1600</v>
      </c>
      <c r="K28" s="258"/>
      <c r="O28" s="282"/>
      <c r="P28" s="282"/>
      <c r="Q28" s="282"/>
    </row>
    <row r="29" spans="1:17" ht="56.25">
      <c r="A29" s="225" t="s">
        <v>48</v>
      </c>
      <c r="B29" s="225" t="s">
        <v>160</v>
      </c>
      <c r="C29" s="225" t="s">
        <v>181</v>
      </c>
      <c r="D29" s="225" t="s">
        <v>52</v>
      </c>
      <c r="E29" s="225" t="s">
        <v>51</v>
      </c>
      <c r="F29" s="225" t="s">
        <v>54</v>
      </c>
      <c r="G29" s="231" t="s">
        <v>178</v>
      </c>
      <c r="H29" s="225">
        <v>83.9</v>
      </c>
      <c r="I29" s="259"/>
      <c r="J29" s="294">
        <f>H29+I29</f>
        <v>83.9</v>
      </c>
      <c r="K29" s="258"/>
      <c r="O29" s="282"/>
      <c r="P29" s="282"/>
      <c r="Q29" s="282"/>
    </row>
    <row r="30" spans="1:17" ht="75">
      <c r="A30" s="225" t="s">
        <v>48</v>
      </c>
      <c r="B30" s="225" t="s">
        <v>160</v>
      </c>
      <c r="C30" s="225" t="s">
        <v>182</v>
      </c>
      <c r="D30" s="225" t="s">
        <v>52</v>
      </c>
      <c r="E30" s="225" t="s">
        <v>51</v>
      </c>
      <c r="F30" s="225" t="s">
        <v>54</v>
      </c>
      <c r="G30" s="231" t="s">
        <v>179</v>
      </c>
      <c r="H30" s="225">
        <v>2600</v>
      </c>
      <c r="I30" s="259"/>
      <c r="J30" s="294">
        <f>H30+I30</f>
        <v>2600</v>
      </c>
      <c r="K30" s="258"/>
      <c r="O30" s="282"/>
      <c r="P30" s="282"/>
      <c r="Q30" s="282"/>
    </row>
    <row r="31" spans="1:17" ht="75">
      <c r="A31" s="225" t="s">
        <v>48</v>
      </c>
      <c r="B31" s="225" t="s">
        <v>160</v>
      </c>
      <c r="C31" s="225" t="s">
        <v>183</v>
      </c>
      <c r="D31" s="225" t="s">
        <v>52</v>
      </c>
      <c r="E31" s="225" t="s">
        <v>51</v>
      </c>
      <c r="F31" s="225" t="s">
        <v>54</v>
      </c>
      <c r="G31" s="231" t="s">
        <v>180</v>
      </c>
      <c r="H31" s="225">
        <v>0</v>
      </c>
      <c r="I31" s="259">
        <v>0</v>
      </c>
      <c r="J31" s="294">
        <f>H31+I31</f>
        <v>0</v>
      </c>
      <c r="K31" s="258"/>
      <c r="O31" s="282"/>
      <c r="P31" s="282"/>
      <c r="Q31" s="282"/>
    </row>
    <row r="32" spans="1:11" ht="18.75">
      <c r="A32" s="225"/>
      <c r="B32" s="225"/>
      <c r="C32" s="225"/>
      <c r="D32" s="225"/>
      <c r="E32" s="225"/>
      <c r="F32" s="225"/>
      <c r="G32" s="228"/>
      <c r="H32" s="235"/>
      <c r="I32" s="227"/>
      <c r="J32" s="294"/>
      <c r="K32" s="258"/>
    </row>
    <row r="33" spans="1:11" ht="18.75">
      <c r="A33" s="223" t="s">
        <v>48</v>
      </c>
      <c r="B33" s="223" t="s">
        <v>58</v>
      </c>
      <c r="C33" s="223" t="s">
        <v>50</v>
      </c>
      <c r="D33" s="223" t="s">
        <v>49</v>
      </c>
      <c r="E33" s="223" t="s">
        <v>51</v>
      </c>
      <c r="F33" s="223" t="s">
        <v>47</v>
      </c>
      <c r="G33" s="224" t="s">
        <v>6</v>
      </c>
      <c r="H33" s="236">
        <f>H34+H39+H44+H42</f>
        <v>16047</v>
      </c>
      <c r="I33" s="236">
        <f>I34+I39+I44+I42</f>
        <v>0</v>
      </c>
      <c r="J33" s="295">
        <f>H33+I33</f>
        <v>16047</v>
      </c>
      <c r="K33" s="258"/>
    </row>
    <row r="34" spans="1:11" ht="37.5">
      <c r="A34" s="223" t="s">
        <v>48</v>
      </c>
      <c r="B34" s="223" t="s">
        <v>58</v>
      </c>
      <c r="C34" s="223" t="s">
        <v>59</v>
      </c>
      <c r="D34" s="223" t="s">
        <v>49</v>
      </c>
      <c r="E34" s="223" t="s">
        <v>51</v>
      </c>
      <c r="F34" s="223" t="s">
        <v>54</v>
      </c>
      <c r="G34" s="229" t="s">
        <v>23</v>
      </c>
      <c r="H34" s="236">
        <f>H35+H37</f>
        <v>5476</v>
      </c>
      <c r="I34" s="236">
        <f>I35+I37</f>
        <v>0</v>
      </c>
      <c r="J34" s="295">
        <f>J35+J37</f>
        <v>5476</v>
      </c>
      <c r="K34" s="258"/>
    </row>
    <row r="35" spans="1:11" ht="37.5">
      <c r="A35" s="225" t="s">
        <v>48</v>
      </c>
      <c r="B35" s="225" t="s">
        <v>58</v>
      </c>
      <c r="C35" s="225" t="s">
        <v>60</v>
      </c>
      <c r="D35" s="225" t="s">
        <v>52</v>
      </c>
      <c r="E35" s="225" t="s">
        <v>51</v>
      </c>
      <c r="F35" s="225" t="s">
        <v>54</v>
      </c>
      <c r="G35" s="230" t="s">
        <v>24</v>
      </c>
      <c r="H35" s="235">
        <f>H36</f>
        <v>4780</v>
      </c>
      <c r="I35" s="227">
        <f>I36</f>
        <v>0</v>
      </c>
      <c r="J35" s="294">
        <f>H35+I35</f>
        <v>4780</v>
      </c>
      <c r="K35" s="258"/>
    </row>
    <row r="36" spans="1:11" ht="37.5">
      <c r="A36" s="225" t="s">
        <v>48</v>
      </c>
      <c r="B36" s="225" t="s">
        <v>58</v>
      </c>
      <c r="C36" s="225" t="s">
        <v>134</v>
      </c>
      <c r="D36" s="225" t="s">
        <v>52</v>
      </c>
      <c r="E36" s="225" t="s">
        <v>51</v>
      </c>
      <c r="F36" s="225" t="s">
        <v>54</v>
      </c>
      <c r="G36" s="231" t="s">
        <v>135</v>
      </c>
      <c r="H36" s="235">
        <v>4780</v>
      </c>
      <c r="I36" s="227"/>
      <c r="J36" s="294">
        <f>H36+I36</f>
        <v>4780</v>
      </c>
      <c r="K36" s="258"/>
    </row>
    <row r="37" spans="1:11" ht="56.25">
      <c r="A37" s="225" t="s">
        <v>48</v>
      </c>
      <c r="B37" s="225" t="s">
        <v>58</v>
      </c>
      <c r="C37" s="225" t="s">
        <v>61</v>
      </c>
      <c r="D37" s="225" t="s">
        <v>52</v>
      </c>
      <c r="E37" s="225" t="s">
        <v>51</v>
      </c>
      <c r="F37" s="225" t="s">
        <v>54</v>
      </c>
      <c r="G37" s="231" t="s">
        <v>25</v>
      </c>
      <c r="H37" s="235">
        <f>H38</f>
        <v>696</v>
      </c>
      <c r="I37" s="235">
        <f>I38</f>
        <v>0</v>
      </c>
      <c r="J37" s="297">
        <f>J38</f>
        <v>696</v>
      </c>
      <c r="K37" s="258"/>
    </row>
    <row r="38" spans="1:11" ht="56.25">
      <c r="A38" s="225" t="s">
        <v>48</v>
      </c>
      <c r="B38" s="225" t="s">
        <v>58</v>
      </c>
      <c r="C38" s="225" t="s">
        <v>136</v>
      </c>
      <c r="D38" s="225" t="s">
        <v>52</v>
      </c>
      <c r="E38" s="225" t="s">
        <v>51</v>
      </c>
      <c r="F38" s="225" t="s">
        <v>54</v>
      </c>
      <c r="G38" s="231" t="s">
        <v>25</v>
      </c>
      <c r="H38" s="235">
        <v>696</v>
      </c>
      <c r="I38" s="227"/>
      <c r="J38" s="294">
        <f>H38+I38</f>
        <v>696</v>
      </c>
      <c r="K38" s="258"/>
    </row>
    <row r="39" spans="1:11" ht="37.5">
      <c r="A39" s="223" t="s">
        <v>48</v>
      </c>
      <c r="B39" s="223" t="s">
        <v>58</v>
      </c>
      <c r="C39" s="223" t="s">
        <v>53</v>
      </c>
      <c r="D39" s="223" t="s">
        <v>62</v>
      </c>
      <c r="E39" s="223" t="s">
        <v>51</v>
      </c>
      <c r="F39" s="223" t="s">
        <v>54</v>
      </c>
      <c r="G39" s="229" t="s">
        <v>7</v>
      </c>
      <c r="H39" s="236">
        <f>H40+H41</f>
        <v>10161</v>
      </c>
      <c r="I39" s="236">
        <f>I40+I41</f>
        <v>0</v>
      </c>
      <c r="J39" s="295">
        <f>J40+J41</f>
        <v>10161</v>
      </c>
      <c r="K39" s="258"/>
    </row>
    <row r="40" spans="1:11" ht="37.5">
      <c r="A40" s="225" t="s">
        <v>48</v>
      </c>
      <c r="B40" s="225" t="s">
        <v>58</v>
      </c>
      <c r="C40" s="225" t="s">
        <v>55</v>
      </c>
      <c r="D40" s="225" t="s">
        <v>62</v>
      </c>
      <c r="E40" s="225" t="s">
        <v>51</v>
      </c>
      <c r="F40" s="225" t="s">
        <v>54</v>
      </c>
      <c r="G40" s="231" t="s">
        <v>7</v>
      </c>
      <c r="H40" s="235">
        <v>10131</v>
      </c>
      <c r="I40" s="227"/>
      <c r="J40" s="294">
        <f aca="true" t="shared" si="0" ref="J40:J45">H40+I40</f>
        <v>10131</v>
      </c>
      <c r="K40" s="258"/>
    </row>
    <row r="41" spans="1:11" ht="56.25">
      <c r="A41" s="225" t="s">
        <v>48</v>
      </c>
      <c r="B41" s="225" t="s">
        <v>58</v>
      </c>
      <c r="C41" s="225" t="s">
        <v>56</v>
      </c>
      <c r="D41" s="225" t="s">
        <v>62</v>
      </c>
      <c r="E41" s="225" t="s">
        <v>51</v>
      </c>
      <c r="F41" s="225" t="s">
        <v>54</v>
      </c>
      <c r="G41" s="231" t="s">
        <v>731</v>
      </c>
      <c r="H41" s="235">
        <v>30</v>
      </c>
      <c r="I41" s="227"/>
      <c r="J41" s="294">
        <f t="shared" si="0"/>
        <v>30</v>
      </c>
      <c r="K41" s="258"/>
    </row>
    <row r="42" spans="1:11" ht="18.75">
      <c r="A42" s="223" t="s">
        <v>48</v>
      </c>
      <c r="B42" s="223" t="s">
        <v>58</v>
      </c>
      <c r="C42" s="223" t="s">
        <v>63</v>
      </c>
      <c r="D42" s="223" t="s">
        <v>52</v>
      </c>
      <c r="E42" s="223" t="s">
        <v>51</v>
      </c>
      <c r="F42" s="223" t="s">
        <v>54</v>
      </c>
      <c r="G42" s="229" t="s">
        <v>195</v>
      </c>
      <c r="H42" s="236">
        <f>H43</f>
        <v>70</v>
      </c>
      <c r="I42" s="236">
        <f>I43</f>
        <v>0</v>
      </c>
      <c r="J42" s="295">
        <f t="shared" si="0"/>
        <v>70</v>
      </c>
      <c r="K42" s="258"/>
    </row>
    <row r="43" spans="1:11" ht="18.75">
      <c r="A43" s="225" t="s">
        <v>48</v>
      </c>
      <c r="B43" s="225" t="s">
        <v>58</v>
      </c>
      <c r="C43" s="225" t="s">
        <v>66</v>
      </c>
      <c r="D43" s="225" t="s">
        <v>52</v>
      </c>
      <c r="E43" s="225" t="s">
        <v>51</v>
      </c>
      <c r="F43" s="225" t="s">
        <v>54</v>
      </c>
      <c r="G43" s="242" t="s">
        <v>195</v>
      </c>
      <c r="H43" s="235">
        <v>70</v>
      </c>
      <c r="I43" s="227"/>
      <c r="J43" s="294">
        <f t="shared" si="0"/>
        <v>70</v>
      </c>
      <c r="K43" s="258"/>
    </row>
    <row r="44" spans="1:11" ht="37.5">
      <c r="A44" s="223" t="s">
        <v>48</v>
      </c>
      <c r="B44" s="223" t="s">
        <v>58</v>
      </c>
      <c r="C44" s="223" t="s">
        <v>64</v>
      </c>
      <c r="D44" s="223" t="s">
        <v>62</v>
      </c>
      <c r="E44" s="223" t="s">
        <v>51</v>
      </c>
      <c r="F44" s="223" t="s">
        <v>54</v>
      </c>
      <c r="G44" s="229" t="s">
        <v>137</v>
      </c>
      <c r="H44" s="236">
        <f>H45</f>
        <v>340</v>
      </c>
      <c r="I44" s="236">
        <f>I45</f>
        <v>0</v>
      </c>
      <c r="J44" s="295">
        <f t="shared" si="0"/>
        <v>340</v>
      </c>
      <c r="K44" s="258"/>
    </row>
    <row r="45" spans="1:11" ht="56.25">
      <c r="A45" s="225" t="s">
        <v>48</v>
      </c>
      <c r="B45" s="225" t="s">
        <v>58</v>
      </c>
      <c r="C45" s="225" t="s">
        <v>138</v>
      </c>
      <c r="D45" s="225" t="s">
        <v>62</v>
      </c>
      <c r="E45" s="225" t="s">
        <v>51</v>
      </c>
      <c r="F45" s="225" t="s">
        <v>54</v>
      </c>
      <c r="G45" s="232" t="s">
        <v>139</v>
      </c>
      <c r="H45" s="235">
        <v>340</v>
      </c>
      <c r="I45" s="227"/>
      <c r="J45" s="294">
        <f t="shared" si="0"/>
        <v>340</v>
      </c>
      <c r="K45" s="258"/>
    </row>
    <row r="46" spans="1:11" ht="18.75">
      <c r="A46" s="225"/>
      <c r="B46" s="225"/>
      <c r="C46" s="225"/>
      <c r="D46" s="225"/>
      <c r="E46" s="225"/>
      <c r="F46" s="225"/>
      <c r="G46" s="232"/>
      <c r="H46" s="235"/>
      <c r="I46" s="227"/>
      <c r="J46" s="294"/>
      <c r="K46" s="258"/>
    </row>
    <row r="47" spans="1:11" ht="18.75">
      <c r="A47" s="223" t="s">
        <v>48</v>
      </c>
      <c r="B47" s="223" t="s">
        <v>184</v>
      </c>
      <c r="C47" s="223" t="s">
        <v>50</v>
      </c>
      <c r="D47" s="223" t="s">
        <v>49</v>
      </c>
      <c r="E47" s="223" t="s">
        <v>51</v>
      </c>
      <c r="F47" s="223" t="s">
        <v>47</v>
      </c>
      <c r="G47" s="229" t="s">
        <v>185</v>
      </c>
      <c r="H47" s="236">
        <f>H48</f>
        <v>6</v>
      </c>
      <c r="I47" s="236">
        <f>I48</f>
        <v>0</v>
      </c>
      <c r="J47" s="295">
        <f>J48</f>
        <v>6</v>
      </c>
      <c r="K47" s="258"/>
    </row>
    <row r="48" spans="1:11" ht="18.75">
      <c r="A48" s="225" t="s">
        <v>48</v>
      </c>
      <c r="B48" s="225" t="s">
        <v>184</v>
      </c>
      <c r="C48" s="225" t="s">
        <v>89</v>
      </c>
      <c r="D48" s="225" t="s">
        <v>49</v>
      </c>
      <c r="E48" s="225" t="s">
        <v>51</v>
      </c>
      <c r="F48" s="225" t="s">
        <v>54</v>
      </c>
      <c r="G48" s="231" t="s">
        <v>186</v>
      </c>
      <c r="H48" s="235">
        <f>H49+H51</f>
        <v>6</v>
      </c>
      <c r="I48" s="235">
        <f>I49+I51</f>
        <v>0</v>
      </c>
      <c r="J48" s="297">
        <f>J49+J51</f>
        <v>6</v>
      </c>
      <c r="K48" s="258"/>
    </row>
    <row r="49" spans="1:11" ht="18.75">
      <c r="A49" s="225" t="s">
        <v>48</v>
      </c>
      <c r="B49" s="225" t="s">
        <v>184</v>
      </c>
      <c r="C49" s="225" t="s">
        <v>797</v>
      </c>
      <c r="D49" s="225" t="s">
        <v>49</v>
      </c>
      <c r="E49" s="225" t="s">
        <v>51</v>
      </c>
      <c r="F49" s="225" t="s">
        <v>54</v>
      </c>
      <c r="G49" s="231" t="s">
        <v>798</v>
      </c>
      <c r="H49" s="235">
        <f>H50</f>
        <v>1</v>
      </c>
      <c r="I49" s="235">
        <f>I50</f>
        <v>0</v>
      </c>
      <c r="J49" s="297">
        <f>J50</f>
        <v>1</v>
      </c>
      <c r="K49" s="258"/>
    </row>
    <row r="50" spans="1:11" ht="37.5">
      <c r="A50" s="225" t="s">
        <v>48</v>
      </c>
      <c r="B50" s="225" t="s">
        <v>184</v>
      </c>
      <c r="C50" s="225" t="s">
        <v>799</v>
      </c>
      <c r="D50" s="225" t="s">
        <v>58</v>
      </c>
      <c r="E50" s="225" t="s">
        <v>51</v>
      </c>
      <c r="F50" s="225" t="s">
        <v>54</v>
      </c>
      <c r="G50" s="231" t="s">
        <v>800</v>
      </c>
      <c r="H50" s="235">
        <v>1</v>
      </c>
      <c r="I50" s="227"/>
      <c r="J50" s="294">
        <f>H50+I50</f>
        <v>1</v>
      </c>
      <c r="K50" s="258"/>
    </row>
    <row r="51" spans="1:11" ht="18.75">
      <c r="A51" s="225" t="s">
        <v>48</v>
      </c>
      <c r="B51" s="225" t="s">
        <v>184</v>
      </c>
      <c r="C51" s="225" t="s">
        <v>801</v>
      </c>
      <c r="D51" s="225" t="s">
        <v>49</v>
      </c>
      <c r="E51" s="225" t="s">
        <v>51</v>
      </c>
      <c r="F51" s="225" t="s">
        <v>54</v>
      </c>
      <c r="G51" s="231" t="s">
        <v>804</v>
      </c>
      <c r="H51" s="235">
        <f>H52</f>
        <v>5</v>
      </c>
      <c r="I51" s="235">
        <f>I52</f>
        <v>0</v>
      </c>
      <c r="J51" s="297">
        <f>J52</f>
        <v>5</v>
      </c>
      <c r="K51" s="258"/>
    </row>
    <row r="52" spans="1:11" ht="37.5">
      <c r="A52" s="225" t="s">
        <v>48</v>
      </c>
      <c r="B52" s="225" t="s">
        <v>184</v>
      </c>
      <c r="C52" s="225" t="s">
        <v>802</v>
      </c>
      <c r="D52" s="225" t="s">
        <v>58</v>
      </c>
      <c r="E52" s="225" t="s">
        <v>51</v>
      </c>
      <c r="F52" s="225" t="s">
        <v>54</v>
      </c>
      <c r="G52" s="231" t="s">
        <v>803</v>
      </c>
      <c r="H52" s="235">
        <v>5</v>
      </c>
      <c r="I52" s="227"/>
      <c r="J52" s="294">
        <f>H52+I52</f>
        <v>5</v>
      </c>
      <c r="K52" s="258"/>
    </row>
    <row r="53" spans="1:11" ht="18.75">
      <c r="A53" s="225"/>
      <c r="B53" s="225"/>
      <c r="C53" s="225"/>
      <c r="D53" s="225"/>
      <c r="E53" s="225"/>
      <c r="F53" s="225"/>
      <c r="G53" s="232"/>
      <c r="H53" s="235"/>
      <c r="I53" s="227"/>
      <c r="J53" s="294"/>
      <c r="K53" s="258"/>
    </row>
    <row r="54" spans="1:11" ht="18.75">
      <c r="A54" s="223" t="s">
        <v>48</v>
      </c>
      <c r="B54" s="223" t="s">
        <v>65</v>
      </c>
      <c r="C54" s="223" t="s">
        <v>50</v>
      </c>
      <c r="D54" s="223" t="s">
        <v>49</v>
      </c>
      <c r="E54" s="223" t="s">
        <v>51</v>
      </c>
      <c r="F54" s="223" t="s">
        <v>47</v>
      </c>
      <c r="G54" s="224" t="s">
        <v>8</v>
      </c>
      <c r="H54" s="236">
        <f aca="true" t="shared" si="1" ref="H54:J55">H55</f>
        <v>1524</v>
      </c>
      <c r="I54" s="236">
        <f t="shared" si="1"/>
        <v>0</v>
      </c>
      <c r="J54" s="295">
        <f t="shared" si="1"/>
        <v>1524</v>
      </c>
      <c r="K54" s="258"/>
    </row>
    <row r="55" spans="1:11" ht="37.5">
      <c r="A55" s="225" t="s">
        <v>48</v>
      </c>
      <c r="B55" s="225" t="s">
        <v>65</v>
      </c>
      <c r="C55" s="225" t="s">
        <v>63</v>
      </c>
      <c r="D55" s="225" t="s">
        <v>52</v>
      </c>
      <c r="E55" s="225" t="s">
        <v>51</v>
      </c>
      <c r="F55" s="225" t="s">
        <v>54</v>
      </c>
      <c r="G55" s="231" t="s">
        <v>21</v>
      </c>
      <c r="H55" s="235">
        <f t="shared" si="1"/>
        <v>1524</v>
      </c>
      <c r="I55" s="235">
        <f t="shared" si="1"/>
        <v>0</v>
      </c>
      <c r="J55" s="297">
        <f t="shared" si="1"/>
        <v>1524</v>
      </c>
      <c r="K55" s="258"/>
    </row>
    <row r="56" spans="1:11" ht="56.25">
      <c r="A56" s="225" t="s">
        <v>48</v>
      </c>
      <c r="B56" s="225" t="s">
        <v>65</v>
      </c>
      <c r="C56" s="225" t="s">
        <v>66</v>
      </c>
      <c r="D56" s="225" t="s">
        <v>52</v>
      </c>
      <c r="E56" s="225" t="s">
        <v>67</v>
      </c>
      <c r="F56" s="225" t="s">
        <v>54</v>
      </c>
      <c r="G56" s="231" t="s">
        <v>140</v>
      </c>
      <c r="H56" s="235">
        <v>1524</v>
      </c>
      <c r="I56" s="227"/>
      <c r="J56" s="294">
        <f>H56+I56</f>
        <v>1524</v>
      </c>
      <c r="K56" s="258"/>
    </row>
    <row r="57" spans="1:11" ht="18.75">
      <c r="A57" s="225"/>
      <c r="B57" s="225"/>
      <c r="C57" s="225"/>
      <c r="D57" s="225"/>
      <c r="E57" s="225"/>
      <c r="F57" s="225"/>
      <c r="G57" s="230"/>
      <c r="H57" s="235"/>
      <c r="I57" s="227"/>
      <c r="J57" s="294"/>
      <c r="K57" s="258"/>
    </row>
    <row r="58" spans="1:12" s="262" customFormat="1" ht="56.25">
      <c r="A58" s="223" t="s">
        <v>48</v>
      </c>
      <c r="B58" s="223" t="s">
        <v>68</v>
      </c>
      <c r="C58" s="223" t="s">
        <v>50</v>
      </c>
      <c r="D58" s="223" t="s">
        <v>49</v>
      </c>
      <c r="E58" s="223" t="s">
        <v>51</v>
      </c>
      <c r="F58" s="223" t="s">
        <v>47</v>
      </c>
      <c r="G58" s="224" t="s">
        <v>9</v>
      </c>
      <c r="H58" s="236">
        <f>H59+H66</f>
        <v>20373</v>
      </c>
      <c r="I58" s="236">
        <f>I59</f>
        <v>0</v>
      </c>
      <c r="J58" s="295">
        <f>H58+I58</f>
        <v>20373</v>
      </c>
      <c r="K58" s="260"/>
      <c r="L58" s="261"/>
    </row>
    <row r="59" spans="1:11" ht="93.75">
      <c r="A59" s="225" t="s">
        <v>48</v>
      </c>
      <c r="B59" s="225" t="s">
        <v>68</v>
      </c>
      <c r="C59" s="225" t="s">
        <v>70</v>
      </c>
      <c r="D59" s="225" t="s">
        <v>49</v>
      </c>
      <c r="E59" s="225" t="s">
        <v>51</v>
      </c>
      <c r="F59" s="225" t="s">
        <v>69</v>
      </c>
      <c r="G59" s="233" t="s">
        <v>36</v>
      </c>
      <c r="H59" s="235">
        <f>H60+H64</f>
        <v>20130</v>
      </c>
      <c r="I59" s="235">
        <f>SUM(I60,I64,I66)</f>
        <v>0</v>
      </c>
      <c r="J59" s="297">
        <f>SUM(J60,J64,J66)</f>
        <v>20373</v>
      </c>
      <c r="K59" s="258"/>
    </row>
    <row r="60" spans="1:11" ht="75">
      <c r="A60" s="225" t="s">
        <v>48</v>
      </c>
      <c r="B60" s="225" t="s">
        <v>68</v>
      </c>
      <c r="C60" s="225" t="s">
        <v>71</v>
      </c>
      <c r="D60" s="225" t="s">
        <v>49</v>
      </c>
      <c r="E60" s="225" t="s">
        <v>51</v>
      </c>
      <c r="F60" s="225" t="s">
        <v>69</v>
      </c>
      <c r="G60" s="231" t="s">
        <v>26</v>
      </c>
      <c r="H60" s="235">
        <f>H61+H62+H63</f>
        <v>13300</v>
      </c>
      <c r="I60" s="235">
        <f>I61+I62+I63</f>
        <v>0</v>
      </c>
      <c r="J60" s="297">
        <f>J61+J62+J63</f>
        <v>13300</v>
      </c>
      <c r="K60" s="258"/>
    </row>
    <row r="61" spans="1:11" ht="112.5">
      <c r="A61" s="225" t="s">
        <v>48</v>
      </c>
      <c r="B61" s="225" t="s">
        <v>68</v>
      </c>
      <c r="C61" s="225" t="s">
        <v>118</v>
      </c>
      <c r="D61" s="225" t="s">
        <v>58</v>
      </c>
      <c r="E61" s="225" t="s">
        <v>51</v>
      </c>
      <c r="F61" s="225" t="s">
        <v>69</v>
      </c>
      <c r="G61" s="231" t="s">
        <v>119</v>
      </c>
      <c r="H61" s="235">
        <v>9000</v>
      </c>
      <c r="I61" s="227"/>
      <c r="J61" s="294">
        <f aca="true" t="shared" si="2" ref="J61:J66">H61+I61</f>
        <v>9000</v>
      </c>
      <c r="K61" s="258"/>
    </row>
    <row r="62" spans="1:11" ht="93.75">
      <c r="A62" s="225" t="s">
        <v>48</v>
      </c>
      <c r="B62" s="225" t="s">
        <v>68</v>
      </c>
      <c r="C62" s="225" t="s">
        <v>118</v>
      </c>
      <c r="D62" s="225" t="s">
        <v>88</v>
      </c>
      <c r="E62" s="225" t="s">
        <v>51</v>
      </c>
      <c r="F62" s="225" t="s">
        <v>69</v>
      </c>
      <c r="G62" s="231" t="s">
        <v>805</v>
      </c>
      <c r="H62" s="235">
        <v>600</v>
      </c>
      <c r="I62" s="227"/>
      <c r="J62" s="294">
        <f t="shared" si="2"/>
        <v>600</v>
      </c>
      <c r="K62" s="258"/>
    </row>
    <row r="63" spans="1:11" ht="93.75">
      <c r="A63" s="225" t="s">
        <v>48</v>
      </c>
      <c r="B63" s="225" t="s">
        <v>68</v>
      </c>
      <c r="C63" s="225" t="s">
        <v>118</v>
      </c>
      <c r="D63" s="225" t="s">
        <v>197</v>
      </c>
      <c r="E63" s="225" t="s">
        <v>51</v>
      </c>
      <c r="F63" s="225" t="s">
        <v>69</v>
      </c>
      <c r="G63" s="231" t="s">
        <v>783</v>
      </c>
      <c r="H63" s="235">
        <v>3700</v>
      </c>
      <c r="I63" s="227"/>
      <c r="J63" s="294">
        <f t="shared" si="2"/>
        <v>3700</v>
      </c>
      <c r="K63" s="258"/>
    </row>
    <row r="64" spans="1:11" ht="56.25">
      <c r="A64" s="225" t="s">
        <v>48</v>
      </c>
      <c r="B64" s="225" t="s">
        <v>68</v>
      </c>
      <c r="C64" s="225" t="s">
        <v>166</v>
      </c>
      <c r="D64" s="225" t="s">
        <v>49</v>
      </c>
      <c r="E64" s="225" t="s">
        <v>51</v>
      </c>
      <c r="F64" s="225" t="s">
        <v>69</v>
      </c>
      <c r="G64" s="233" t="s">
        <v>167</v>
      </c>
      <c r="H64" s="235">
        <f>SUM(H65)</f>
        <v>6830</v>
      </c>
      <c r="I64" s="227">
        <f>I65</f>
        <v>0</v>
      </c>
      <c r="J64" s="294">
        <f t="shared" si="2"/>
        <v>6830</v>
      </c>
      <c r="K64" s="258"/>
    </row>
    <row r="65" spans="1:14" ht="37.5">
      <c r="A65" s="225" t="s">
        <v>48</v>
      </c>
      <c r="B65" s="225" t="s">
        <v>68</v>
      </c>
      <c r="C65" s="225" t="s">
        <v>169</v>
      </c>
      <c r="D65" s="225" t="s">
        <v>58</v>
      </c>
      <c r="E65" s="225" t="s">
        <v>51</v>
      </c>
      <c r="F65" s="225" t="s">
        <v>69</v>
      </c>
      <c r="G65" s="230" t="s">
        <v>168</v>
      </c>
      <c r="H65" s="235">
        <v>6830</v>
      </c>
      <c r="I65" s="227"/>
      <c r="J65" s="294">
        <f t="shared" si="2"/>
        <v>6830</v>
      </c>
      <c r="L65" s="71"/>
      <c r="M65" s="71"/>
      <c r="N65" s="71"/>
    </row>
    <row r="66" spans="1:11" ht="93.75">
      <c r="A66" s="225" t="s">
        <v>48</v>
      </c>
      <c r="B66" s="225" t="s">
        <v>68</v>
      </c>
      <c r="C66" s="225" t="s">
        <v>112</v>
      </c>
      <c r="D66" s="225" t="s">
        <v>49</v>
      </c>
      <c r="E66" s="225" t="s">
        <v>51</v>
      </c>
      <c r="F66" s="225" t="s">
        <v>69</v>
      </c>
      <c r="G66" s="231" t="s">
        <v>113</v>
      </c>
      <c r="H66" s="235">
        <f>H67</f>
        <v>243</v>
      </c>
      <c r="I66" s="235">
        <f>I67</f>
        <v>0</v>
      </c>
      <c r="J66" s="297">
        <f t="shared" si="2"/>
        <v>243</v>
      </c>
      <c r="K66" s="258"/>
    </row>
    <row r="67" spans="1:11" ht="93.75">
      <c r="A67" s="225" t="s">
        <v>48</v>
      </c>
      <c r="B67" s="225" t="s">
        <v>68</v>
      </c>
      <c r="C67" s="225" t="s">
        <v>114</v>
      </c>
      <c r="D67" s="225" t="s">
        <v>49</v>
      </c>
      <c r="E67" s="225" t="s">
        <v>51</v>
      </c>
      <c r="F67" s="225" t="s">
        <v>69</v>
      </c>
      <c r="G67" s="231" t="s">
        <v>115</v>
      </c>
      <c r="H67" s="235">
        <f>H68</f>
        <v>243</v>
      </c>
      <c r="I67" s="235">
        <f>I68</f>
        <v>0</v>
      </c>
      <c r="J67" s="297">
        <f>J68</f>
        <v>243</v>
      </c>
      <c r="K67" s="258"/>
    </row>
    <row r="68" spans="1:11" ht="93.75">
      <c r="A68" s="225" t="s">
        <v>48</v>
      </c>
      <c r="B68" s="225" t="s">
        <v>68</v>
      </c>
      <c r="C68" s="225" t="s">
        <v>116</v>
      </c>
      <c r="D68" s="225" t="s">
        <v>58</v>
      </c>
      <c r="E68" s="225" t="s">
        <v>51</v>
      </c>
      <c r="F68" s="225" t="s">
        <v>69</v>
      </c>
      <c r="G68" s="231" t="s">
        <v>117</v>
      </c>
      <c r="H68" s="235">
        <v>243</v>
      </c>
      <c r="I68" s="227"/>
      <c r="J68" s="294">
        <f>H68+I68</f>
        <v>243</v>
      </c>
      <c r="K68" s="258"/>
    </row>
    <row r="69" spans="1:11" ht="18.75">
      <c r="A69" s="225"/>
      <c r="B69" s="225"/>
      <c r="C69" s="225"/>
      <c r="D69" s="225"/>
      <c r="E69" s="225"/>
      <c r="F69" s="225"/>
      <c r="G69" s="234"/>
      <c r="H69" s="235"/>
      <c r="I69" s="227"/>
      <c r="J69" s="294"/>
      <c r="K69" s="258"/>
    </row>
    <row r="70" spans="1:11" ht="37.5">
      <c r="A70" s="223" t="s">
        <v>48</v>
      </c>
      <c r="B70" s="223" t="s">
        <v>72</v>
      </c>
      <c r="C70" s="223" t="s">
        <v>50</v>
      </c>
      <c r="D70" s="223" t="s">
        <v>49</v>
      </c>
      <c r="E70" s="223" t="s">
        <v>51</v>
      </c>
      <c r="F70" s="223" t="s">
        <v>47</v>
      </c>
      <c r="G70" s="224" t="s">
        <v>170</v>
      </c>
      <c r="H70" s="236">
        <f>SUM(H71)</f>
        <v>3148.5</v>
      </c>
      <c r="I70" s="236">
        <f>SUM(I71)</f>
        <v>0</v>
      </c>
      <c r="J70" s="295">
        <f>SUM(J71)</f>
        <v>3148.5</v>
      </c>
      <c r="K70" s="258"/>
    </row>
    <row r="71" spans="1:11" ht="18.75">
      <c r="A71" s="225" t="s">
        <v>48</v>
      </c>
      <c r="B71" s="225" t="s">
        <v>72</v>
      </c>
      <c r="C71" s="225" t="s">
        <v>59</v>
      </c>
      <c r="D71" s="225" t="s">
        <v>52</v>
      </c>
      <c r="E71" s="225" t="s">
        <v>51</v>
      </c>
      <c r="F71" s="225" t="s">
        <v>69</v>
      </c>
      <c r="G71" s="230" t="s">
        <v>10</v>
      </c>
      <c r="H71" s="235">
        <f>H72+H73+H74+H75</f>
        <v>3148.5</v>
      </c>
      <c r="I71" s="227">
        <f>I72+I73+I74+I75</f>
        <v>0</v>
      </c>
      <c r="J71" s="294">
        <f>H71+I71</f>
        <v>3148.5</v>
      </c>
      <c r="K71" s="258"/>
    </row>
    <row r="72" spans="1:11" ht="37.5">
      <c r="A72" s="225" t="s">
        <v>48</v>
      </c>
      <c r="B72" s="225" t="s">
        <v>72</v>
      </c>
      <c r="C72" s="225" t="s">
        <v>60</v>
      </c>
      <c r="D72" s="225" t="s">
        <v>52</v>
      </c>
      <c r="E72" s="225" t="s">
        <v>51</v>
      </c>
      <c r="F72" s="225" t="s">
        <v>69</v>
      </c>
      <c r="G72" s="226" t="s">
        <v>126</v>
      </c>
      <c r="H72" s="235">
        <v>2415</v>
      </c>
      <c r="I72" s="227"/>
      <c r="J72" s="294">
        <f>H72+I72</f>
        <v>2415</v>
      </c>
      <c r="K72" s="258"/>
    </row>
    <row r="73" spans="1:11" ht="37.5">
      <c r="A73" s="225" t="s">
        <v>48</v>
      </c>
      <c r="B73" s="225" t="s">
        <v>72</v>
      </c>
      <c r="C73" s="225" t="s">
        <v>61</v>
      </c>
      <c r="D73" s="225" t="s">
        <v>52</v>
      </c>
      <c r="E73" s="225" t="s">
        <v>51</v>
      </c>
      <c r="F73" s="225" t="s">
        <v>69</v>
      </c>
      <c r="G73" s="226" t="s">
        <v>127</v>
      </c>
      <c r="H73" s="235">
        <v>73.5</v>
      </c>
      <c r="I73" s="227"/>
      <c r="J73" s="294">
        <f>H73+I73</f>
        <v>73.5</v>
      </c>
      <c r="K73" s="258"/>
    </row>
    <row r="74" spans="1:11" ht="18.75">
      <c r="A74" s="225" t="s">
        <v>48</v>
      </c>
      <c r="B74" s="225" t="s">
        <v>72</v>
      </c>
      <c r="C74" s="225" t="s">
        <v>124</v>
      </c>
      <c r="D74" s="225" t="s">
        <v>52</v>
      </c>
      <c r="E74" s="225" t="s">
        <v>51</v>
      </c>
      <c r="F74" s="225" t="s">
        <v>69</v>
      </c>
      <c r="G74" s="226" t="s">
        <v>128</v>
      </c>
      <c r="H74" s="235">
        <v>210</v>
      </c>
      <c r="I74" s="227"/>
      <c r="J74" s="294">
        <f>H74+I74</f>
        <v>210</v>
      </c>
      <c r="K74" s="258"/>
    </row>
    <row r="75" spans="1:11" ht="18.75">
      <c r="A75" s="225" t="s">
        <v>48</v>
      </c>
      <c r="B75" s="225" t="s">
        <v>72</v>
      </c>
      <c r="C75" s="225" t="s">
        <v>125</v>
      </c>
      <c r="D75" s="225" t="s">
        <v>52</v>
      </c>
      <c r="E75" s="225" t="s">
        <v>51</v>
      </c>
      <c r="F75" s="225" t="s">
        <v>69</v>
      </c>
      <c r="G75" s="226" t="s">
        <v>129</v>
      </c>
      <c r="H75" s="235">
        <v>450</v>
      </c>
      <c r="I75" s="227"/>
      <c r="J75" s="294">
        <f>H75+I75</f>
        <v>450</v>
      </c>
      <c r="K75" s="258"/>
    </row>
    <row r="76" spans="1:11" ht="18.75">
      <c r="A76" s="225"/>
      <c r="B76" s="225"/>
      <c r="C76" s="225"/>
      <c r="D76" s="225"/>
      <c r="E76" s="225"/>
      <c r="F76" s="225"/>
      <c r="G76" s="226"/>
      <c r="H76" s="235"/>
      <c r="I76" s="227"/>
      <c r="J76" s="294"/>
      <c r="K76" s="258"/>
    </row>
    <row r="77" spans="1:11" ht="37.5">
      <c r="A77" s="223" t="s">
        <v>48</v>
      </c>
      <c r="B77" s="223" t="s">
        <v>197</v>
      </c>
      <c r="C77" s="223" t="s">
        <v>50</v>
      </c>
      <c r="D77" s="223" t="s">
        <v>49</v>
      </c>
      <c r="E77" s="223" t="s">
        <v>51</v>
      </c>
      <c r="F77" s="223" t="s">
        <v>47</v>
      </c>
      <c r="G77" s="229" t="s">
        <v>196</v>
      </c>
      <c r="H77" s="236">
        <f>H81+H78</f>
        <v>5538</v>
      </c>
      <c r="I77" s="236">
        <f>I81+I78</f>
        <v>0</v>
      </c>
      <c r="J77" s="295">
        <f>H77+I77</f>
        <v>5538</v>
      </c>
      <c r="K77" s="258"/>
    </row>
    <row r="78" spans="1:11" ht="18.75">
      <c r="A78" s="225" t="s">
        <v>48</v>
      </c>
      <c r="B78" s="225" t="s">
        <v>197</v>
      </c>
      <c r="C78" s="225" t="s">
        <v>59</v>
      </c>
      <c r="D78" s="225" t="s">
        <v>49</v>
      </c>
      <c r="E78" s="225" t="s">
        <v>51</v>
      </c>
      <c r="F78" s="225" t="s">
        <v>199</v>
      </c>
      <c r="G78" s="231" t="s">
        <v>210</v>
      </c>
      <c r="H78" s="235">
        <f aca="true" t="shared" si="3" ref="H78:J79">H79</f>
        <v>0</v>
      </c>
      <c r="I78" s="235">
        <f t="shared" si="3"/>
        <v>0</v>
      </c>
      <c r="J78" s="297">
        <f t="shared" si="3"/>
        <v>0</v>
      </c>
      <c r="K78" s="265"/>
    </row>
    <row r="79" spans="1:11" ht="18.75">
      <c r="A79" s="225" t="s">
        <v>48</v>
      </c>
      <c r="B79" s="225" t="s">
        <v>197</v>
      </c>
      <c r="C79" s="225" t="s">
        <v>212</v>
      </c>
      <c r="D79" s="225" t="s">
        <v>49</v>
      </c>
      <c r="E79" s="225" t="s">
        <v>51</v>
      </c>
      <c r="F79" s="225" t="s">
        <v>199</v>
      </c>
      <c r="G79" s="231" t="s">
        <v>214</v>
      </c>
      <c r="H79" s="235">
        <f t="shared" si="3"/>
        <v>0</v>
      </c>
      <c r="I79" s="235">
        <f t="shared" si="3"/>
        <v>0</v>
      </c>
      <c r="J79" s="297">
        <f t="shared" si="3"/>
        <v>0</v>
      </c>
      <c r="K79" s="265"/>
    </row>
    <row r="80" spans="1:11" ht="37.5">
      <c r="A80" s="225" t="s">
        <v>48</v>
      </c>
      <c r="B80" s="225" t="s">
        <v>197</v>
      </c>
      <c r="C80" s="225" t="s">
        <v>211</v>
      </c>
      <c r="D80" s="225" t="s">
        <v>58</v>
      </c>
      <c r="E80" s="225" t="s">
        <v>51</v>
      </c>
      <c r="F80" s="225" t="s">
        <v>199</v>
      </c>
      <c r="G80" s="231" t="s">
        <v>213</v>
      </c>
      <c r="H80" s="235">
        <v>0</v>
      </c>
      <c r="I80" s="235">
        <v>0</v>
      </c>
      <c r="J80" s="297">
        <f>H80+I80</f>
        <v>0</v>
      </c>
      <c r="K80" s="258"/>
    </row>
    <row r="81" spans="1:11" ht="18.75">
      <c r="A81" s="225" t="s">
        <v>48</v>
      </c>
      <c r="B81" s="225" t="s">
        <v>197</v>
      </c>
      <c r="C81" s="225" t="s">
        <v>53</v>
      </c>
      <c r="D81" s="225" t="s">
        <v>49</v>
      </c>
      <c r="E81" s="225" t="s">
        <v>51</v>
      </c>
      <c r="F81" s="225" t="s">
        <v>199</v>
      </c>
      <c r="G81" s="231" t="s">
        <v>198</v>
      </c>
      <c r="H81" s="235">
        <f>H82</f>
        <v>5538</v>
      </c>
      <c r="I81" s="235">
        <f>I82</f>
        <v>0</v>
      </c>
      <c r="J81" s="297">
        <f>H81+I81</f>
        <v>5538</v>
      </c>
      <c r="K81" s="258"/>
    </row>
    <row r="82" spans="1:11" ht="18.75">
      <c r="A82" s="225" t="s">
        <v>48</v>
      </c>
      <c r="B82" s="225" t="s">
        <v>197</v>
      </c>
      <c r="C82" s="225" t="s">
        <v>200</v>
      </c>
      <c r="D82" s="225" t="s">
        <v>49</v>
      </c>
      <c r="E82" s="225" t="s">
        <v>51</v>
      </c>
      <c r="F82" s="225" t="s">
        <v>199</v>
      </c>
      <c r="G82" s="231" t="s">
        <v>201</v>
      </c>
      <c r="H82" s="235">
        <f>H83</f>
        <v>5538</v>
      </c>
      <c r="I82" s="235">
        <f>I83</f>
        <v>0</v>
      </c>
      <c r="J82" s="297">
        <f>H82+I82</f>
        <v>5538</v>
      </c>
      <c r="K82" s="258"/>
    </row>
    <row r="83" spans="1:11" ht="37.5">
      <c r="A83" s="225" t="s">
        <v>48</v>
      </c>
      <c r="B83" s="225" t="s">
        <v>197</v>
      </c>
      <c r="C83" s="225" t="s">
        <v>202</v>
      </c>
      <c r="D83" s="225" t="s">
        <v>58</v>
      </c>
      <c r="E83" s="225" t="s">
        <v>51</v>
      </c>
      <c r="F83" s="225" t="s">
        <v>199</v>
      </c>
      <c r="G83" s="231" t="s">
        <v>203</v>
      </c>
      <c r="H83" s="235">
        <v>5538</v>
      </c>
      <c r="I83" s="227"/>
      <c r="J83" s="294">
        <f>H83+I83</f>
        <v>5538</v>
      </c>
      <c r="K83" s="258"/>
    </row>
    <row r="84" spans="1:11" ht="18.75">
      <c r="A84" s="225"/>
      <c r="B84" s="225"/>
      <c r="C84" s="225"/>
      <c r="D84" s="225"/>
      <c r="E84" s="225"/>
      <c r="F84" s="225"/>
      <c r="G84" s="231"/>
      <c r="H84" s="235"/>
      <c r="I84" s="227"/>
      <c r="J84" s="294"/>
      <c r="K84" s="258"/>
    </row>
    <row r="85" spans="1:11" ht="37.5">
      <c r="A85" s="223" t="s">
        <v>48</v>
      </c>
      <c r="B85" s="223" t="s">
        <v>73</v>
      </c>
      <c r="C85" s="223" t="s">
        <v>50</v>
      </c>
      <c r="D85" s="223" t="s">
        <v>49</v>
      </c>
      <c r="E85" s="223" t="s">
        <v>51</v>
      </c>
      <c r="F85" s="223" t="s">
        <v>47</v>
      </c>
      <c r="G85" s="224" t="s">
        <v>38</v>
      </c>
      <c r="H85" s="236">
        <f>SUM(,H86)</f>
        <v>2317.2</v>
      </c>
      <c r="I85" s="236">
        <f>SUM(,I86)</f>
        <v>0</v>
      </c>
      <c r="J85" s="295">
        <f>SUM(,J86)</f>
        <v>2317.2</v>
      </c>
      <c r="K85" s="258"/>
    </row>
    <row r="86" spans="1:11" ht="93.75">
      <c r="A86" s="225" t="s">
        <v>48</v>
      </c>
      <c r="B86" s="225" t="s">
        <v>73</v>
      </c>
      <c r="C86" s="225" t="s">
        <v>50</v>
      </c>
      <c r="D86" s="225" t="s">
        <v>49</v>
      </c>
      <c r="E86" s="225" t="s">
        <v>51</v>
      </c>
      <c r="F86" s="225" t="s">
        <v>47</v>
      </c>
      <c r="G86" s="230" t="s">
        <v>236</v>
      </c>
      <c r="H86" s="235">
        <f>H87+H89+H91</f>
        <v>2317.2</v>
      </c>
      <c r="I86" s="235">
        <f>I87+I89+I91</f>
        <v>0</v>
      </c>
      <c r="J86" s="297">
        <f>J87+J89+J91</f>
        <v>2317.2</v>
      </c>
      <c r="K86" s="258"/>
    </row>
    <row r="87" spans="1:11" ht="112.5">
      <c r="A87" s="225" t="s">
        <v>48</v>
      </c>
      <c r="B87" s="225" t="s">
        <v>73</v>
      </c>
      <c r="C87" s="225" t="s">
        <v>235</v>
      </c>
      <c r="D87" s="225" t="s">
        <v>58</v>
      </c>
      <c r="E87" s="225" t="s">
        <v>51</v>
      </c>
      <c r="F87" s="225" t="s">
        <v>233</v>
      </c>
      <c r="G87" s="230" t="s">
        <v>234</v>
      </c>
      <c r="H87" s="235">
        <f>H88</f>
        <v>1800</v>
      </c>
      <c r="I87" s="235">
        <f>I88</f>
        <v>0</v>
      </c>
      <c r="J87" s="297">
        <f>H87+I87</f>
        <v>1800</v>
      </c>
      <c r="K87" s="258"/>
    </row>
    <row r="88" spans="1:11" ht="112.5">
      <c r="A88" s="225" t="s">
        <v>48</v>
      </c>
      <c r="B88" s="225" t="s">
        <v>73</v>
      </c>
      <c r="C88" s="225" t="s">
        <v>231</v>
      </c>
      <c r="D88" s="225" t="s">
        <v>58</v>
      </c>
      <c r="E88" s="225" t="s">
        <v>51</v>
      </c>
      <c r="F88" s="225" t="s">
        <v>233</v>
      </c>
      <c r="G88" s="230" t="s">
        <v>232</v>
      </c>
      <c r="H88" s="235">
        <v>1800</v>
      </c>
      <c r="I88" s="235"/>
      <c r="J88" s="297">
        <f>H88+I88</f>
        <v>1800</v>
      </c>
      <c r="K88" s="258"/>
    </row>
    <row r="89" spans="1:11" ht="37.5">
      <c r="A89" s="225" t="s">
        <v>48</v>
      </c>
      <c r="B89" s="225" t="s">
        <v>73</v>
      </c>
      <c r="C89" s="225" t="s">
        <v>63</v>
      </c>
      <c r="D89" s="225" t="s">
        <v>49</v>
      </c>
      <c r="E89" s="225" t="s">
        <v>51</v>
      </c>
      <c r="F89" s="225" t="s">
        <v>233</v>
      </c>
      <c r="G89" s="230" t="s">
        <v>720</v>
      </c>
      <c r="H89" s="235">
        <f>H90</f>
        <v>7.2</v>
      </c>
      <c r="I89" s="235">
        <f>I90</f>
        <v>0</v>
      </c>
      <c r="J89" s="297">
        <f>J90</f>
        <v>7.2</v>
      </c>
      <c r="K89" s="258"/>
    </row>
    <row r="90" spans="1:11" ht="41.25" customHeight="1">
      <c r="A90" s="225" t="s">
        <v>48</v>
      </c>
      <c r="B90" s="225" t="s">
        <v>73</v>
      </c>
      <c r="C90" s="225" t="s">
        <v>721</v>
      </c>
      <c r="D90" s="225" t="s">
        <v>58</v>
      </c>
      <c r="E90" s="225" t="s">
        <v>51</v>
      </c>
      <c r="F90" s="225" t="s">
        <v>233</v>
      </c>
      <c r="G90" s="230" t="s">
        <v>722</v>
      </c>
      <c r="H90" s="235">
        <v>7.2</v>
      </c>
      <c r="I90" s="235"/>
      <c r="J90" s="297">
        <f>H90+I90</f>
        <v>7.2</v>
      </c>
      <c r="K90" s="258"/>
    </row>
    <row r="91" spans="1:11" ht="75">
      <c r="A91" s="225" t="s">
        <v>48</v>
      </c>
      <c r="B91" s="225" t="s">
        <v>73</v>
      </c>
      <c r="C91" s="225" t="s">
        <v>89</v>
      </c>
      <c r="D91" s="225" t="s">
        <v>49</v>
      </c>
      <c r="E91" s="225" t="s">
        <v>51</v>
      </c>
      <c r="F91" s="225" t="s">
        <v>90</v>
      </c>
      <c r="G91" s="231" t="s">
        <v>120</v>
      </c>
      <c r="H91" s="235">
        <f>SUM(H92)</f>
        <v>510</v>
      </c>
      <c r="I91" s="227">
        <f>I92</f>
        <v>0</v>
      </c>
      <c r="J91" s="294">
        <f>H91+I91</f>
        <v>510</v>
      </c>
      <c r="K91" s="258"/>
    </row>
    <row r="92" spans="1:11" ht="37.5">
      <c r="A92" s="225" t="s">
        <v>48</v>
      </c>
      <c r="B92" s="225" t="s">
        <v>73</v>
      </c>
      <c r="C92" s="225" t="s">
        <v>91</v>
      </c>
      <c r="D92" s="225" t="s">
        <v>49</v>
      </c>
      <c r="E92" s="225" t="s">
        <v>51</v>
      </c>
      <c r="F92" s="225" t="s">
        <v>90</v>
      </c>
      <c r="G92" s="231" t="s">
        <v>121</v>
      </c>
      <c r="H92" s="235">
        <f>H93+H94+H95</f>
        <v>510</v>
      </c>
      <c r="I92" s="235">
        <f>I93+I94+I95</f>
        <v>0</v>
      </c>
      <c r="J92" s="297">
        <f>J93+J94+J95</f>
        <v>510</v>
      </c>
      <c r="K92" s="258"/>
    </row>
    <row r="93" spans="1:11" ht="75">
      <c r="A93" s="225" t="s">
        <v>48</v>
      </c>
      <c r="B93" s="225" t="s">
        <v>73</v>
      </c>
      <c r="C93" s="225" t="s">
        <v>122</v>
      </c>
      <c r="D93" s="225" t="s">
        <v>58</v>
      </c>
      <c r="E93" s="225" t="s">
        <v>51</v>
      </c>
      <c r="F93" s="225" t="s">
        <v>90</v>
      </c>
      <c r="G93" s="231" t="s">
        <v>123</v>
      </c>
      <c r="H93" s="235">
        <v>10</v>
      </c>
      <c r="I93" s="227"/>
      <c r="J93" s="294">
        <f>H93+I93</f>
        <v>10</v>
      </c>
      <c r="K93" s="258"/>
    </row>
    <row r="94" spans="1:11" ht="56.25">
      <c r="A94" s="225" t="s">
        <v>48</v>
      </c>
      <c r="B94" s="225" t="s">
        <v>73</v>
      </c>
      <c r="C94" s="225" t="s">
        <v>122</v>
      </c>
      <c r="D94" s="225" t="s">
        <v>88</v>
      </c>
      <c r="E94" s="225" t="s">
        <v>51</v>
      </c>
      <c r="F94" s="225" t="s">
        <v>90</v>
      </c>
      <c r="G94" s="231" t="s">
        <v>784</v>
      </c>
      <c r="H94" s="235">
        <v>300</v>
      </c>
      <c r="I94" s="227"/>
      <c r="J94" s="294">
        <f>H94+I94</f>
        <v>300</v>
      </c>
      <c r="K94" s="258"/>
    </row>
    <row r="95" spans="1:11" ht="56.25">
      <c r="A95" s="225" t="s">
        <v>48</v>
      </c>
      <c r="B95" s="225" t="s">
        <v>73</v>
      </c>
      <c r="C95" s="225" t="s">
        <v>122</v>
      </c>
      <c r="D95" s="225" t="s">
        <v>197</v>
      </c>
      <c r="E95" s="225" t="s">
        <v>51</v>
      </c>
      <c r="F95" s="225" t="s">
        <v>90</v>
      </c>
      <c r="G95" s="231" t="s">
        <v>785</v>
      </c>
      <c r="H95" s="235">
        <v>200</v>
      </c>
      <c r="I95" s="227"/>
      <c r="J95" s="294">
        <f>H95+I95</f>
        <v>200</v>
      </c>
      <c r="K95" s="258"/>
    </row>
    <row r="96" spans="1:17" ht="18.75">
      <c r="A96" s="223" t="s">
        <v>48</v>
      </c>
      <c r="B96" s="223" t="s">
        <v>74</v>
      </c>
      <c r="C96" s="223" t="s">
        <v>50</v>
      </c>
      <c r="D96" s="223" t="s">
        <v>49</v>
      </c>
      <c r="E96" s="223" t="s">
        <v>51</v>
      </c>
      <c r="F96" s="223" t="s">
        <v>47</v>
      </c>
      <c r="G96" s="224" t="s">
        <v>11</v>
      </c>
      <c r="H96" s="236">
        <f>H97+H102+H106+H107+H113+H114+H109+H111+H99</f>
        <v>2844.75</v>
      </c>
      <c r="I96" s="236">
        <f>I97+I102+I106+I107+I113+I114+I109+I111+I99</f>
        <v>0</v>
      </c>
      <c r="J96" s="295">
        <f>H96+I96</f>
        <v>2844.75</v>
      </c>
      <c r="K96" s="267"/>
      <c r="L96" s="268"/>
      <c r="M96" s="269"/>
      <c r="N96" s="269"/>
      <c r="O96" s="269"/>
      <c r="P96" s="27"/>
      <c r="Q96" s="27"/>
    </row>
    <row r="97" spans="1:17" ht="37.5">
      <c r="A97" s="225" t="s">
        <v>48</v>
      </c>
      <c r="B97" s="225" t="s">
        <v>74</v>
      </c>
      <c r="C97" s="225" t="s">
        <v>63</v>
      </c>
      <c r="D97" s="225" t="s">
        <v>49</v>
      </c>
      <c r="E97" s="225" t="s">
        <v>51</v>
      </c>
      <c r="F97" s="225" t="s">
        <v>92</v>
      </c>
      <c r="G97" s="231" t="s">
        <v>141</v>
      </c>
      <c r="H97" s="235">
        <f>SUM(H98:H98)</f>
        <v>56</v>
      </c>
      <c r="I97" s="235">
        <f>SUM(I98:I98)</f>
        <v>0</v>
      </c>
      <c r="J97" s="297">
        <f>SUM(J98:J98)</f>
        <v>56</v>
      </c>
      <c r="K97" s="270"/>
      <c r="L97" s="283"/>
      <c r="M97" s="284"/>
      <c r="N97" s="284"/>
      <c r="O97" s="284"/>
      <c r="P97" s="27"/>
      <c r="Q97" s="27"/>
    </row>
    <row r="98" spans="1:17" ht="86.25" customHeight="1">
      <c r="A98" s="225" t="s">
        <v>48</v>
      </c>
      <c r="B98" s="225" t="s">
        <v>74</v>
      </c>
      <c r="C98" s="225" t="s">
        <v>66</v>
      </c>
      <c r="D98" s="225" t="s">
        <v>52</v>
      </c>
      <c r="E98" s="225" t="s">
        <v>51</v>
      </c>
      <c r="F98" s="225" t="s">
        <v>92</v>
      </c>
      <c r="G98" s="231" t="s">
        <v>1051</v>
      </c>
      <c r="H98" s="235">
        <v>56</v>
      </c>
      <c r="I98" s="227"/>
      <c r="J98" s="294">
        <f>H98+I98</f>
        <v>56</v>
      </c>
      <c r="K98" s="270"/>
      <c r="L98" s="283"/>
      <c r="M98" s="284"/>
      <c r="N98" s="284"/>
      <c r="O98" s="284"/>
      <c r="P98" s="285"/>
      <c r="Q98" s="27"/>
    </row>
    <row r="99" spans="1:17" ht="75">
      <c r="A99" s="225" t="s">
        <v>48</v>
      </c>
      <c r="B99" s="225" t="s">
        <v>74</v>
      </c>
      <c r="C99" s="225" t="s">
        <v>223</v>
      </c>
      <c r="D99" s="225" t="s">
        <v>52</v>
      </c>
      <c r="E99" s="225" t="s">
        <v>51</v>
      </c>
      <c r="F99" s="225" t="s">
        <v>92</v>
      </c>
      <c r="G99" s="231" t="s">
        <v>224</v>
      </c>
      <c r="H99" s="235">
        <f>H100+H101</f>
        <v>46</v>
      </c>
      <c r="I99" s="235">
        <f>I100+I101</f>
        <v>0</v>
      </c>
      <c r="J99" s="297">
        <f>J100+J101</f>
        <v>46</v>
      </c>
      <c r="K99" s="270"/>
      <c r="L99" s="283"/>
      <c r="M99" s="284"/>
      <c r="N99" s="284"/>
      <c r="O99" s="284"/>
      <c r="P99" s="285"/>
      <c r="Q99" s="27"/>
    </row>
    <row r="100" spans="1:17" ht="75">
      <c r="A100" s="225" t="s">
        <v>48</v>
      </c>
      <c r="B100" s="225" t="s">
        <v>74</v>
      </c>
      <c r="C100" s="225" t="s">
        <v>732</v>
      </c>
      <c r="D100" s="225" t="s">
        <v>52</v>
      </c>
      <c r="E100" s="225" t="s">
        <v>51</v>
      </c>
      <c r="F100" s="225" t="s">
        <v>92</v>
      </c>
      <c r="G100" s="231" t="s">
        <v>859</v>
      </c>
      <c r="H100" s="235">
        <v>39</v>
      </c>
      <c r="I100" s="227"/>
      <c r="J100" s="294">
        <f>H100+I100</f>
        <v>39</v>
      </c>
      <c r="K100" s="270"/>
      <c r="L100" s="283"/>
      <c r="M100" s="284"/>
      <c r="N100" s="284"/>
      <c r="O100" s="284"/>
      <c r="P100" s="285"/>
      <c r="Q100" s="27"/>
    </row>
    <row r="101" spans="1:17" ht="56.25">
      <c r="A101" s="225" t="s">
        <v>48</v>
      </c>
      <c r="B101" s="225" t="s">
        <v>74</v>
      </c>
      <c r="C101" s="225" t="s">
        <v>857</v>
      </c>
      <c r="D101" s="225" t="s">
        <v>52</v>
      </c>
      <c r="E101" s="225" t="s">
        <v>51</v>
      </c>
      <c r="F101" s="225" t="s">
        <v>92</v>
      </c>
      <c r="G101" s="231" t="s">
        <v>858</v>
      </c>
      <c r="H101" s="235">
        <v>7</v>
      </c>
      <c r="I101" s="227"/>
      <c r="J101" s="294">
        <f>H101+I101</f>
        <v>7</v>
      </c>
      <c r="K101" s="270"/>
      <c r="L101" s="283"/>
      <c r="M101" s="284"/>
      <c r="N101" s="284"/>
      <c r="O101" s="284"/>
      <c r="P101" s="285"/>
      <c r="Q101" s="27"/>
    </row>
    <row r="102" spans="1:17" ht="131.25">
      <c r="A102" s="225" t="s">
        <v>48</v>
      </c>
      <c r="B102" s="225" t="s">
        <v>74</v>
      </c>
      <c r="C102" s="225" t="s">
        <v>93</v>
      </c>
      <c r="D102" s="225" t="s">
        <v>52</v>
      </c>
      <c r="E102" s="225" t="s">
        <v>51</v>
      </c>
      <c r="F102" s="225" t="s">
        <v>92</v>
      </c>
      <c r="G102" s="231" t="s">
        <v>810</v>
      </c>
      <c r="H102" s="235">
        <f>SUM(H103:H105)</f>
        <v>46.5</v>
      </c>
      <c r="I102" s="235">
        <f>SUM(I103:I105)</f>
        <v>0</v>
      </c>
      <c r="J102" s="297">
        <f>SUM(J103:J105)</f>
        <v>46.5</v>
      </c>
      <c r="K102" s="271"/>
      <c r="L102" s="283"/>
      <c r="M102" s="284"/>
      <c r="N102" s="284"/>
      <c r="O102" s="284"/>
      <c r="P102" s="285"/>
      <c r="Q102" s="27"/>
    </row>
    <row r="103" spans="1:17" ht="37.5">
      <c r="A103" s="225" t="s">
        <v>48</v>
      </c>
      <c r="B103" s="225" t="s">
        <v>74</v>
      </c>
      <c r="C103" s="225" t="s">
        <v>94</v>
      </c>
      <c r="D103" s="225" t="s">
        <v>52</v>
      </c>
      <c r="E103" s="225" t="s">
        <v>51</v>
      </c>
      <c r="F103" s="225" t="s">
        <v>92</v>
      </c>
      <c r="G103" s="230" t="s">
        <v>27</v>
      </c>
      <c r="H103" s="235">
        <v>2.5</v>
      </c>
      <c r="I103" s="227"/>
      <c r="J103" s="294">
        <f aca="true" t="shared" si="4" ref="J103:J108">H103+I103</f>
        <v>2.5</v>
      </c>
      <c r="K103" s="271"/>
      <c r="L103" s="283"/>
      <c r="M103" s="284"/>
      <c r="N103" s="284"/>
      <c r="O103" s="284"/>
      <c r="P103" s="285"/>
      <c r="Q103" s="282"/>
    </row>
    <row r="104" spans="1:17" ht="37.5">
      <c r="A104" s="225" t="s">
        <v>48</v>
      </c>
      <c r="B104" s="225" t="s">
        <v>74</v>
      </c>
      <c r="C104" s="225" t="s">
        <v>95</v>
      </c>
      <c r="D104" s="225" t="s">
        <v>52</v>
      </c>
      <c r="E104" s="225" t="s">
        <v>51</v>
      </c>
      <c r="F104" s="225" t="s">
        <v>92</v>
      </c>
      <c r="G104" s="230" t="s">
        <v>28</v>
      </c>
      <c r="H104" s="235">
        <v>39</v>
      </c>
      <c r="I104" s="227"/>
      <c r="J104" s="294">
        <f t="shared" si="4"/>
        <v>39</v>
      </c>
      <c r="K104" s="271"/>
      <c r="L104" s="283"/>
      <c r="M104" s="286"/>
      <c r="N104" s="286"/>
      <c r="O104" s="286"/>
      <c r="P104" s="285"/>
      <c r="Q104" s="282"/>
    </row>
    <row r="105" spans="1:17" ht="37.5">
      <c r="A105" s="225" t="s">
        <v>48</v>
      </c>
      <c r="B105" s="225" t="s">
        <v>74</v>
      </c>
      <c r="C105" s="225" t="s">
        <v>96</v>
      </c>
      <c r="D105" s="225" t="s">
        <v>52</v>
      </c>
      <c r="E105" s="225" t="s">
        <v>51</v>
      </c>
      <c r="F105" s="225" t="s">
        <v>92</v>
      </c>
      <c r="G105" s="231" t="s">
        <v>142</v>
      </c>
      <c r="H105" s="235">
        <v>5</v>
      </c>
      <c r="I105" s="227"/>
      <c r="J105" s="294">
        <f t="shared" si="4"/>
        <v>5</v>
      </c>
      <c r="K105" s="271"/>
      <c r="L105" s="283"/>
      <c r="M105" s="286"/>
      <c r="N105" s="286"/>
      <c r="O105" s="286"/>
      <c r="P105" s="285"/>
      <c r="Q105" s="282"/>
    </row>
    <row r="106" spans="1:17" ht="75">
      <c r="A106" s="225" t="s">
        <v>48</v>
      </c>
      <c r="B106" s="225" t="s">
        <v>74</v>
      </c>
      <c r="C106" s="225" t="s">
        <v>97</v>
      </c>
      <c r="D106" s="225" t="s">
        <v>52</v>
      </c>
      <c r="E106" s="225" t="s">
        <v>51</v>
      </c>
      <c r="F106" s="225" t="s">
        <v>92</v>
      </c>
      <c r="G106" s="226" t="s">
        <v>144</v>
      </c>
      <c r="H106" s="235">
        <v>332</v>
      </c>
      <c r="I106" s="235"/>
      <c r="J106" s="297">
        <f t="shared" si="4"/>
        <v>332</v>
      </c>
      <c r="K106" s="271"/>
      <c r="L106" s="283"/>
      <c r="M106" s="284"/>
      <c r="N106" s="284"/>
      <c r="O106" s="284"/>
      <c r="P106" s="285"/>
      <c r="Q106" s="27"/>
    </row>
    <row r="107" spans="1:17" ht="37.5">
      <c r="A107" s="225" t="s">
        <v>48</v>
      </c>
      <c r="B107" s="225" t="s">
        <v>74</v>
      </c>
      <c r="C107" s="225" t="s">
        <v>194</v>
      </c>
      <c r="D107" s="225" t="s">
        <v>52</v>
      </c>
      <c r="E107" s="225" t="s">
        <v>51</v>
      </c>
      <c r="F107" s="225" t="s">
        <v>92</v>
      </c>
      <c r="G107" s="231" t="s">
        <v>193</v>
      </c>
      <c r="H107" s="235">
        <f>H108</f>
        <v>20</v>
      </c>
      <c r="I107" s="235">
        <f>I108</f>
        <v>0</v>
      </c>
      <c r="J107" s="297">
        <f t="shared" si="4"/>
        <v>20</v>
      </c>
      <c r="K107" s="271"/>
      <c r="L107" s="283"/>
      <c r="M107" s="284"/>
      <c r="N107" s="284"/>
      <c r="O107" s="284"/>
      <c r="P107" s="285"/>
      <c r="Q107" s="27"/>
    </row>
    <row r="108" spans="1:17" ht="75">
      <c r="A108" s="225" t="s">
        <v>48</v>
      </c>
      <c r="B108" s="225" t="s">
        <v>74</v>
      </c>
      <c r="C108" s="225" t="s">
        <v>111</v>
      </c>
      <c r="D108" s="225" t="s">
        <v>52</v>
      </c>
      <c r="E108" s="225" t="s">
        <v>51</v>
      </c>
      <c r="F108" s="225" t="s">
        <v>92</v>
      </c>
      <c r="G108" s="231" t="s">
        <v>143</v>
      </c>
      <c r="H108" s="235">
        <v>20</v>
      </c>
      <c r="I108" s="227"/>
      <c r="J108" s="294">
        <f t="shared" si="4"/>
        <v>20</v>
      </c>
      <c r="K108" s="271"/>
      <c r="L108" s="283"/>
      <c r="M108" s="284"/>
      <c r="N108" s="284"/>
      <c r="O108" s="284"/>
      <c r="P108" s="285"/>
      <c r="Q108" s="27"/>
    </row>
    <row r="109" spans="1:17" ht="56.25">
      <c r="A109" s="225" t="s">
        <v>48</v>
      </c>
      <c r="B109" s="225" t="s">
        <v>74</v>
      </c>
      <c r="C109" s="225" t="s">
        <v>204</v>
      </c>
      <c r="D109" s="225" t="s">
        <v>49</v>
      </c>
      <c r="E109" s="225" t="s">
        <v>51</v>
      </c>
      <c r="F109" s="225" t="s">
        <v>92</v>
      </c>
      <c r="G109" s="231" t="s">
        <v>205</v>
      </c>
      <c r="H109" s="235">
        <f>H110</f>
        <v>30</v>
      </c>
      <c r="I109" s="235">
        <f>I110</f>
        <v>0</v>
      </c>
      <c r="J109" s="297">
        <f>J110</f>
        <v>30</v>
      </c>
      <c r="K109" s="271"/>
      <c r="L109" s="283"/>
      <c r="M109" s="284"/>
      <c r="N109" s="284"/>
      <c r="O109" s="284"/>
      <c r="P109" s="285"/>
      <c r="Q109" s="27"/>
    </row>
    <row r="110" spans="1:17" ht="75">
      <c r="A110" s="225" t="s">
        <v>48</v>
      </c>
      <c r="B110" s="225" t="s">
        <v>74</v>
      </c>
      <c r="C110" s="225" t="s">
        <v>206</v>
      </c>
      <c r="D110" s="225" t="s">
        <v>58</v>
      </c>
      <c r="E110" s="225" t="s">
        <v>51</v>
      </c>
      <c r="F110" s="225" t="s">
        <v>92</v>
      </c>
      <c r="G110" s="231" t="s">
        <v>207</v>
      </c>
      <c r="H110" s="235">
        <v>30</v>
      </c>
      <c r="I110" s="227"/>
      <c r="J110" s="294">
        <f>H110+I110</f>
        <v>30</v>
      </c>
      <c r="K110" s="271"/>
      <c r="L110" s="283"/>
      <c r="M110" s="284"/>
      <c r="N110" s="284"/>
      <c r="O110" s="284"/>
      <c r="P110" s="285"/>
      <c r="Q110" s="27"/>
    </row>
    <row r="111" spans="1:17" ht="37.5">
      <c r="A111" s="227">
        <v>1</v>
      </c>
      <c r="B111" s="225" t="s">
        <v>74</v>
      </c>
      <c r="C111" s="225" t="s">
        <v>208</v>
      </c>
      <c r="D111" s="225" t="s">
        <v>52</v>
      </c>
      <c r="E111" s="225" t="s">
        <v>51</v>
      </c>
      <c r="F111" s="225" t="s">
        <v>92</v>
      </c>
      <c r="G111" s="231" t="s">
        <v>209</v>
      </c>
      <c r="H111" s="235">
        <v>0</v>
      </c>
      <c r="I111" s="227">
        <v>0</v>
      </c>
      <c r="J111" s="294">
        <f>H111+I111</f>
        <v>0</v>
      </c>
      <c r="K111" s="271"/>
      <c r="L111" s="283"/>
      <c r="M111" s="284"/>
      <c r="N111" s="284"/>
      <c r="O111" s="284"/>
      <c r="P111" s="285"/>
      <c r="Q111" s="27"/>
    </row>
    <row r="112" spans="1:17" ht="18.75">
      <c r="A112" s="225"/>
      <c r="B112" s="225"/>
      <c r="C112" s="225"/>
      <c r="D112" s="225"/>
      <c r="E112" s="225"/>
      <c r="F112" s="225"/>
      <c r="G112" s="231"/>
      <c r="H112" s="235"/>
      <c r="I112" s="227"/>
      <c r="J112" s="294"/>
      <c r="K112" s="271"/>
      <c r="L112" s="283"/>
      <c r="M112" s="284"/>
      <c r="N112" s="284"/>
      <c r="O112" s="284"/>
      <c r="P112" s="285"/>
      <c r="Q112" s="27"/>
    </row>
    <row r="113" spans="1:17" ht="75">
      <c r="A113" s="225" t="s">
        <v>48</v>
      </c>
      <c r="B113" s="225" t="s">
        <v>74</v>
      </c>
      <c r="C113" s="225" t="s">
        <v>109</v>
      </c>
      <c r="D113" s="225" t="s">
        <v>52</v>
      </c>
      <c r="E113" s="225" t="s">
        <v>51</v>
      </c>
      <c r="F113" s="225" t="s">
        <v>92</v>
      </c>
      <c r="G113" s="231" t="s">
        <v>110</v>
      </c>
      <c r="H113" s="235">
        <v>309</v>
      </c>
      <c r="I113" s="235"/>
      <c r="J113" s="297">
        <f>H113+I113</f>
        <v>309</v>
      </c>
      <c r="K113" s="267"/>
      <c r="L113" s="283"/>
      <c r="M113" s="284"/>
      <c r="N113" s="284"/>
      <c r="O113" s="284"/>
      <c r="P113" s="285"/>
      <c r="Q113" s="27"/>
    </row>
    <row r="114" spans="1:17" ht="37.5">
      <c r="A114" s="225" t="s">
        <v>48</v>
      </c>
      <c r="B114" s="225" t="s">
        <v>74</v>
      </c>
      <c r="C114" s="225" t="s">
        <v>98</v>
      </c>
      <c r="D114" s="225" t="s">
        <v>49</v>
      </c>
      <c r="E114" s="225" t="s">
        <v>51</v>
      </c>
      <c r="F114" s="225" t="s">
        <v>92</v>
      </c>
      <c r="G114" s="230" t="s">
        <v>12</v>
      </c>
      <c r="H114" s="235">
        <f>SUM(H115)</f>
        <v>2005.25</v>
      </c>
      <c r="I114" s="235">
        <f>SUM(I115)</f>
        <v>0</v>
      </c>
      <c r="J114" s="297">
        <f>SUM(J115)</f>
        <v>2005.25</v>
      </c>
      <c r="K114" s="272"/>
      <c r="L114" s="273"/>
      <c r="M114" s="274"/>
      <c r="N114" s="274"/>
      <c r="O114" s="274"/>
      <c r="P114" s="285"/>
      <c r="Q114" s="27"/>
    </row>
    <row r="115" spans="1:11" ht="37.5">
      <c r="A115" s="225" t="s">
        <v>48</v>
      </c>
      <c r="B115" s="225" t="s">
        <v>74</v>
      </c>
      <c r="C115" s="225" t="s">
        <v>99</v>
      </c>
      <c r="D115" s="225" t="s">
        <v>58</v>
      </c>
      <c r="E115" s="225" t="s">
        <v>51</v>
      </c>
      <c r="F115" s="225" t="s">
        <v>92</v>
      </c>
      <c r="G115" s="230" t="s">
        <v>13</v>
      </c>
      <c r="H115" s="235">
        <v>2005.25</v>
      </c>
      <c r="I115" s="227"/>
      <c r="J115" s="294">
        <f>H115+I115</f>
        <v>2005.25</v>
      </c>
      <c r="K115" s="258"/>
    </row>
    <row r="116" spans="1:11" ht="18.75">
      <c r="A116" s="231"/>
      <c r="B116" s="231"/>
      <c r="C116" s="231"/>
      <c r="D116" s="231"/>
      <c r="E116" s="231"/>
      <c r="F116" s="231"/>
      <c r="G116" s="230"/>
      <c r="H116" s="235"/>
      <c r="I116" s="227"/>
      <c r="J116" s="294"/>
      <c r="K116" s="258"/>
    </row>
    <row r="117" spans="1:11" ht="18.75">
      <c r="A117" s="223" t="s">
        <v>48</v>
      </c>
      <c r="B117" s="223" t="s">
        <v>225</v>
      </c>
      <c r="C117" s="223" t="s">
        <v>50</v>
      </c>
      <c r="D117" s="223" t="s">
        <v>49</v>
      </c>
      <c r="E117" s="223" t="s">
        <v>51</v>
      </c>
      <c r="F117" s="223" t="s">
        <v>227</v>
      </c>
      <c r="G117" s="224" t="s">
        <v>239</v>
      </c>
      <c r="H117" s="235">
        <f>H118</f>
        <v>2</v>
      </c>
      <c r="I117" s="227">
        <f>I118</f>
        <v>0</v>
      </c>
      <c r="J117" s="294">
        <f>H117+I117</f>
        <v>2</v>
      </c>
      <c r="K117" s="258"/>
    </row>
    <row r="118" spans="1:11" ht="18.75">
      <c r="A118" s="225" t="s">
        <v>48</v>
      </c>
      <c r="B118" s="225" t="s">
        <v>225</v>
      </c>
      <c r="C118" s="225" t="s">
        <v>70</v>
      </c>
      <c r="D118" s="225" t="s">
        <v>49</v>
      </c>
      <c r="E118" s="225" t="s">
        <v>51</v>
      </c>
      <c r="F118" s="225" t="s">
        <v>227</v>
      </c>
      <c r="G118" s="230" t="s">
        <v>226</v>
      </c>
      <c r="H118" s="235">
        <f>H119</f>
        <v>2</v>
      </c>
      <c r="I118" s="227">
        <f>I119</f>
        <v>0</v>
      </c>
      <c r="J118" s="294">
        <f>H118+I118</f>
        <v>2</v>
      </c>
      <c r="K118" s="258"/>
    </row>
    <row r="119" spans="1:11" ht="18.75">
      <c r="A119" s="225" t="s">
        <v>48</v>
      </c>
      <c r="B119" s="225" t="s">
        <v>225</v>
      </c>
      <c r="C119" s="225" t="s">
        <v>237</v>
      </c>
      <c r="D119" s="225" t="s">
        <v>58</v>
      </c>
      <c r="E119" s="225" t="s">
        <v>51</v>
      </c>
      <c r="F119" s="225" t="s">
        <v>227</v>
      </c>
      <c r="G119" s="230" t="s">
        <v>238</v>
      </c>
      <c r="H119" s="235">
        <v>2</v>
      </c>
      <c r="I119" s="227"/>
      <c r="J119" s="294">
        <f>H119+I119</f>
        <v>2</v>
      </c>
      <c r="K119" s="258"/>
    </row>
    <row r="120" spans="1:11" ht="18.75">
      <c r="A120" s="223" t="s">
        <v>75</v>
      </c>
      <c r="B120" s="223" t="s">
        <v>49</v>
      </c>
      <c r="C120" s="223" t="s">
        <v>50</v>
      </c>
      <c r="D120" s="223" t="s">
        <v>49</v>
      </c>
      <c r="E120" s="223" t="s">
        <v>51</v>
      </c>
      <c r="F120" s="223" t="s">
        <v>78</v>
      </c>
      <c r="G120" s="224" t="s">
        <v>14</v>
      </c>
      <c r="H120" s="236">
        <f>SUM(H121)</f>
        <v>453761.65</v>
      </c>
      <c r="I120" s="236">
        <f>SUM(I121)</f>
        <v>-1572.205</v>
      </c>
      <c r="J120" s="295">
        <f>H120+I120</f>
        <v>452189.445</v>
      </c>
      <c r="K120" s="258"/>
    </row>
    <row r="121" spans="1:11" ht="39" customHeight="1">
      <c r="A121" s="225" t="s">
        <v>75</v>
      </c>
      <c r="B121" s="225" t="s">
        <v>62</v>
      </c>
      <c r="C121" s="225" t="s">
        <v>50</v>
      </c>
      <c r="D121" s="225" t="s">
        <v>49</v>
      </c>
      <c r="E121" s="225" t="s">
        <v>51</v>
      </c>
      <c r="F121" s="225" t="s">
        <v>78</v>
      </c>
      <c r="G121" s="230" t="s">
        <v>15</v>
      </c>
      <c r="H121" s="236">
        <f>SUM(H122,H127,H159,H199)</f>
        <v>453761.65</v>
      </c>
      <c r="I121" s="236">
        <f>SUM(I122,I127,I159,I199)</f>
        <v>-1572.205</v>
      </c>
      <c r="J121" s="295">
        <f>SUM(J122,J127,J159,J199)</f>
        <v>452189.445</v>
      </c>
      <c r="K121" s="258"/>
    </row>
    <row r="122" spans="1:11" ht="37.5">
      <c r="A122" s="223" t="s">
        <v>75</v>
      </c>
      <c r="B122" s="223" t="s">
        <v>62</v>
      </c>
      <c r="C122" s="223" t="s">
        <v>59</v>
      </c>
      <c r="D122" s="223" t="s">
        <v>49</v>
      </c>
      <c r="E122" s="223" t="s">
        <v>51</v>
      </c>
      <c r="F122" s="223" t="s">
        <v>78</v>
      </c>
      <c r="G122" s="224" t="s">
        <v>29</v>
      </c>
      <c r="H122" s="236">
        <f>SUM(H123+H125)</f>
        <v>94608.7</v>
      </c>
      <c r="I122" s="236">
        <f>SUM(I123+I125)</f>
        <v>0</v>
      </c>
      <c r="J122" s="295">
        <f>SUM(J123+J125)</f>
        <v>94608.7</v>
      </c>
      <c r="K122" s="258"/>
    </row>
    <row r="123" spans="1:11" ht="37.5">
      <c r="A123" s="223" t="s">
        <v>75</v>
      </c>
      <c r="B123" s="223" t="s">
        <v>62</v>
      </c>
      <c r="C123" s="223" t="s">
        <v>86</v>
      </c>
      <c r="D123" s="223" t="s">
        <v>49</v>
      </c>
      <c r="E123" s="223" t="s">
        <v>51</v>
      </c>
      <c r="F123" s="223" t="s">
        <v>78</v>
      </c>
      <c r="G123" s="224" t="s">
        <v>40</v>
      </c>
      <c r="H123" s="236">
        <f>SUM(H124)</f>
        <v>10285</v>
      </c>
      <c r="I123" s="236">
        <f>SUM(I124)</f>
        <v>0</v>
      </c>
      <c r="J123" s="295">
        <f>SUM(J124)</f>
        <v>10285</v>
      </c>
      <c r="K123" s="258"/>
    </row>
    <row r="124" spans="1:11" ht="37.5">
      <c r="A124" s="225" t="s">
        <v>75</v>
      </c>
      <c r="B124" s="225" t="s">
        <v>62</v>
      </c>
      <c r="C124" s="225" t="s">
        <v>86</v>
      </c>
      <c r="D124" s="225" t="s">
        <v>58</v>
      </c>
      <c r="E124" s="225" t="s">
        <v>51</v>
      </c>
      <c r="F124" s="225" t="s">
        <v>78</v>
      </c>
      <c r="G124" s="230" t="s">
        <v>39</v>
      </c>
      <c r="H124" s="235">
        <v>10285</v>
      </c>
      <c r="I124" s="227"/>
      <c r="J124" s="294">
        <f>H124+I124</f>
        <v>10285</v>
      </c>
      <c r="K124" s="258"/>
    </row>
    <row r="125" spans="1:11" ht="37.5">
      <c r="A125" s="223" t="s">
        <v>75</v>
      </c>
      <c r="B125" s="223" t="s">
        <v>62</v>
      </c>
      <c r="C125" s="223" t="s">
        <v>87</v>
      </c>
      <c r="D125" s="223" t="s">
        <v>49</v>
      </c>
      <c r="E125" s="223" t="s">
        <v>51</v>
      </c>
      <c r="F125" s="223" t="s">
        <v>78</v>
      </c>
      <c r="G125" s="224" t="s">
        <v>16</v>
      </c>
      <c r="H125" s="236">
        <f>SUM(H126)</f>
        <v>84323.7</v>
      </c>
      <c r="I125" s="236">
        <f>SUM(I126)</f>
        <v>0</v>
      </c>
      <c r="J125" s="295">
        <f>SUM(J126)</f>
        <v>84323.7</v>
      </c>
      <c r="K125" s="258"/>
    </row>
    <row r="126" spans="1:11" ht="37.5">
      <c r="A126" s="225" t="s">
        <v>75</v>
      </c>
      <c r="B126" s="225" t="s">
        <v>62</v>
      </c>
      <c r="C126" s="225" t="s">
        <v>87</v>
      </c>
      <c r="D126" s="225" t="s">
        <v>58</v>
      </c>
      <c r="E126" s="225" t="s">
        <v>51</v>
      </c>
      <c r="F126" s="225" t="s">
        <v>78</v>
      </c>
      <c r="G126" s="230" t="s">
        <v>17</v>
      </c>
      <c r="H126" s="235">
        <v>84323.7</v>
      </c>
      <c r="I126" s="227"/>
      <c r="J126" s="294">
        <f aca="true" t="shared" si="5" ref="J126:J133">H126+I126</f>
        <v>84323.7</v>
      </c>
      <c r="K126" s="258"/>
    </row>
    <row r="127" spans="1:11" ht="37.5">
      <c r="A127" s="223" t="s">
        <v>75</v>
      </c>
      <c r="B127" s="223" t="s">
        <v>62</v>
      </c>
      <c r="C127" s="223" t="s">
        <v>53</v>
      </c>
      <c r="D127" s="223" t="s">
        <v>49</v>
      </c>
      <c r="E127" s="223" t="s">
        <v>51</v>
      </c>
      <c r="F127" s="223" t="s">
        <v>78</v>
      </c>
      <c r="G127" s="237" t="s">
        <v>30</v>
      </c>
      <c r="H127" s="236">
        <f>H146+H141+H144+H138+H130+H134+H128</f>
        <v>103965.423</v>
      </c>
      <c r="I127" s="236">
        <f>I146+I141+I144+I138+I130+I134+I128</f>
        <v>1041.75</v>
      </c>
      <c r="J127" s="295">
        <f t="shared" si="5"/>
        <v>105007.173</v>
      </c>
      <c r="K127" s="258"/>
    </row>
    <row r="128" spans="1:11" ht="56.25">
      <c r="A128" s="223" t="s">
        <v>75</v>
      </c>
      <c r="B128" s="223" t="s">
        <v>62</v>
      </c>
      <c r="C128" s="223" t="s">
        <v>710</v>
      </c>
      <c r="D128" s="223" t="s">
        <v>49</v>
      </c>
      <c r="E128" s="223" t="s">
        <v>51</v>
      </c>
      <c r="F128" s="223" t="s">
        <v>78</v>
      </c>
      <c r="G128" s="229" t="s">
        <v>711</v>
      </c>
      <c r="H128" s="236">
        <f>H129</f>
        <v>745.925</v>
      </c>
      <c r="I128" s="238">
        <f>I129</f>
        <v>0</v>
      </c>
      <c r="J128" s="296">
        <f t="shared" si="5"/>
        <v>745.925</v>
      </c>
      <c r="K128" s="258"/>
    </row>
    <row r="129" spans="1:11" ht="56.25">
      <c r="A129" s="225" t="s">
        <v>75</v>
      </c>
      <c r="B129" s="225" t="s">
        <v>62</v>
      </c>
      <c r="C129" s="225" t="s">
        <v>710</v>
      </c>
      <c r="D129" s="225" t="s">
        <v>58</v>
      </c>
      <c r="E129" s="225" t="s">
        <v>51</v>
      </c>
      <c r="F129" s="225" t="s">
        <v>78</v>
      </c>
      <c r="G129" s="231" t="s">
        <v>711</v>
      </c>
      <c r="H129" s="235">
        <v>745.925</v>
      </c>
      <c r="I129" s="227"/>
      <c r="J129" s="294">
        <f t="shared" si="5"/>
        <v>745.925</v>
      </c>
      <c r="K129" s="258"/>
    </row>
    <row r="130" spans="1:11" ht="56.25">
      <c r="A130" s="223" t="s">
        <v>75</v>
      </c>
      <c r="B130" s="223" t="s">
        <v>62</v>
      </c>
      <c r="C130" s="223" t="s">
        <v>191</v>
      </c>
      <c r="D130" s="223" t="s">
        <v>49</v>
      </c>
      <c r="E130" s="223" t="s">
        <v>51</v>
      </c>
      <c r="F130" s="223" t="s">
        <v>78</v>
      </c>
      <c r="G130" s="237" t="s">
        <v>192</v>
      </c>
      <c r="H130" s="236">
        <f>SUM(H131+H133)</f>
        <v>403.90000000000003</v>
      </c>
      <c r="I130" s="236">
        <f>I131+I132+I133</f>
        <v>1041.75</v>
      </c>
      <c r="J130" s="295">
        <f t="shared" si="5"/>
        <v>1445.65</v>
      </c>
      <c r="K130" s="258"/>
    </row>
    <row r="131" spans="1:11" ht="93.75">
      <c r="A131" s="225" t="s">
        <v>75</v>
      </c>
      <c r="B131" s="225" t="s">
        <v>62</v>
      </c>
      <c r="C131" s="225" t="s">
        <v>191</v>
      </c>
      <c r="D131" s="225" t="s">
        <v>58</v>
      </c>
      <c r="E131" s="225" t="s">
        <v>51</v>
      </c>
      <c r="F131" s="225" t="s">
        <v>78</v>
      </c>
      <c r="G131" s="234" t="s">
        <v>190</v>
      </c>
      <c r="H131" s="235">
        <v>119.3</v>
      </c>
      <c r="I131" s="235"/>
      <c r="J131" s="297">
        <f t="shared" si="5"/>
        <v>119.3</v>
      </c>
      <c r="K131" s="258"/>
    </row>
    <row r="132" spans="1:11" ht="113.25" customHeight="1">
      <c r="A132" s="227" t="s">
        <v>75</v>
      </c>
      <c r="B132" s="227" t="s">
        <v>62</v>
      </c>
      <c r="C132" s="227" t="s">
        <v>191</v>
      </c>
      <c r="D132" s="227" t="s">
        <v>58</v>
      </c>
      <c r="E132" s="227" t="s">
        <v>51</v>
      </c>
      <c r="F132" s="227" t="s">
        <v>78</v>
      </c>
      <c r="G132" s="287" t="s">
        <v>1007</v>
      </c>
      <c r="H132" s="235"/>
      <c r="I132" s="227">
        <v>1041.75</v>
      </c>
      <c r="J132" s="294">
        <f>H132+I132</f>
        <v>1041.75</v>
      </c>
      <c r="K132" s="258"/>
    </row>
    <row r="133" spans="1:11" ht="37.5">
      <c r="A133" s="225" t="s">
        <v>75</v>
      </c>
      <c r="B133" s="225" t="s">
        <v>62</v>
      </c>
      <c r="C133" s="225" t="s">
        <v>191</v>
      </c>
      <c r="D133" s="225" t="s">
        <v>58</v>
      </c>
      <c r="E133" s="225" t="s">
        <v>51</v>
      </c>
      <c r="F133" s="225" t="s">
        <v>78</v>
      </c>
      <c r="G133" s="231" t="s">
        <v>821</v>
      </c>
      <c r="H133" s="235">
        <v>284.6</v>
      </c>
      <c r="I133" s="227"/>
      <c r="J133" s="294">
        <f t="shared" si="5"/>
        <v>284.6</v>
      </c>
      <c r="K133" s="258"/>
    </row>
    <row r="134" spans="1:11" ht="37.5">
      <c r="A134" s="223" t="s">
        <v>75</v>
      </c>
      <c r="B134" s="223" t="s">
        <v>62</v>
      </c>
      <c r="C134" s="223" t="s">
        <v>220</v>
      </c>
      <c r="D134" s="223" t="s">
        <v>58</v>
      </c>
      <c r="E134" s="223" t="s">
        <v>51</v>
      </c>
      <c r="F134" s="223" t="s">
        <v>78</v>
      </c>
      <c r="G134" s="237" t="s">
        <v>222</v>
      </c>
      <c r="H134" s="236">
        <f>H135+H137+H136</f>
        <v>1217.7</v>
      </c>
      <c r="I134" s="236">
        <f>I135+I137+I136</f>
        <v>0</v>
      </c>
      <c r="J134" s="295">
        <f>J135+J137+J136</f>
        <v>1217.7</v>
      </c>
      <c r="K134" s="258"/>
    </row>
    <row r="135" spans="1:11" ht="56.25">
      <c r="A135" s="225" t="s">
        <v>75</v>
      </c>
      <c r="B135" s="225" t="s">
        <v>62</v>
      </c>
      <c r="C135" s="225" t="s">
        <v>220</v>
      </c>
      <c r="D135" s="225" t="s">
        <v>58</v>
      </c>
      <c r="E135" s="225" t="s">
        <v>51</v>
      </c>
      <c r="F135" s="225" t="s">
        <v>78</v>
      </c>
      <c r="G135" s="234" t="s">
        <v>221</v>
      </c>
      <c r="H135" s="235">
        <v>0</v>
      </c>
      <c r="I135" s="235">
        <v>0</v>
      </c>
      <c r="J135" s="297">
        <f>H135+I135</f>
        <v>0</v>
      </c>
      <c r="K135" s="258"/>
    </row>
    <row r="136" spans="1:11" ht="56.25">
      <c r="A136" s="225" t="s">
        <v>75</v>
      </c>
      <c r="B136" s="225" t="s">
        <v>62</v>
      </c>
      <c r="C136" s="225" t="s">
        <v>220</v>
      </c>
      <c r="D136" s="225" t="s">
        <v>58</v>
      </c>
      <c r="E136" s="225" t="s">
        <v>51</v>
      </c>
      <c r="F136" s="225" t="s">
        <v>78</v>
      </c>
      <c r="G136" s="234" t="s">
        <v>871</v>
      </c>
      <c r="H136" s="235">
        <v>461.7</v>
      </c>
      <c r="I136" s="235"/>
      <c r="J136" s="297">
        <f>H136+I136</f>
        <v>461.7</v>
      </c>
      <c r="K136" s="258"/>
    </row>
    <row r="137" spans="1:11" ht="37.5">
      <c r="A137" s="225" t="s">
        <v>75</v>
      </c>
      <c r="B137" s="225" t="s">
        <v>62</v>
      </c>
      <c r="C137" s="225" t="s">
        <v>220</v>
      </c>
      <c r="D137" s="225" t="s">
        <v>58</v>
      </c>
      <c r="E137" s="225" t="s">
        <v>51</v>
      </c>
      <c r="F137" s="225" t="s">
        <v>78</v>
      </c>
      <c r="G137" s="239" t="s">
        <v>862</v>
      </c>
      <c r="H137" s="235">
        <v>756</v>
      </c>
      <c r="I137" s="235"/>
      <c r="J137" s="297">
        <f>H137+I137</f>
        <v>756</v>
      </c>
      <c r="K137" s="258"/>
    </row>
    <row r="138" spans="1:11" ht="75">
      <c r="A138" s="223" t="s">
        <v>75</v>
      </c>
      <c r="B138" s="223" t="s">
        <v>62</v>
      </c>
      <c r="C138" s="223" t="s">
        <v>164</v>
      </c>
      <c r="D138" s="223" t="s">
        <v>49</v>
      </c>
      <c r="E138" s="223" t="s">
        <v>51</v>
      </c>
      <c r="F138" s="223" t="s">
        <v>78</v>
      </c>
      <c r="G138" s="229" t="s">
        <v>165</v>
      </c>
      <c r="H138" s="236">
        <f>SUM(H139:H140)</f>
        <v>0</v>
      </c>
      <c r="I138" s="236">
        <f>SUM(I139:I140)</f>
        <v>0</v>
      </c>
      <c r="J138" s="295">
        <f>SUM(J139:J140)</f>
        <v>0</v>
      </c>
      <c r="K138" s="258"/>
    </row>
    <row r="139" spans="1:11" ht="93.75">
      <c r="A139" s="225" t="s">
        <v>75</v>
      </c>
      <c r="B139" s="225" t="s">
        <v>62</v>
      </c>
      <c r="C139" s="225" t="s">
        <v>164</v>
      </c>
      <c r="D139" s="225" t="s">
        <v>58</v>
      </c>
      <c r="E139" s="225" t="s">
        <v>51</v>
      </c>
      <c r="F139" s="225" t="s">
        <v>78</v>
      </c>
      <c r="G139" s="231" t="s">
        <v>723</v>
      </c>
      <c r="H139" s="235">
        <v>0</v>
      </c>
      <c r="I139" s="227">
        <v>0</v>
      </c>
      <c r="J139" s="294">
        <f>H139+I139</f>
        <v>0</v>
      </c>
      <c r="K139" s="258"/>
    </row>
    <row r="140" spans="1:11" ht="56.25">
      <c r="A140" s="225" t="s">
        <v>75</v>
      </c>
      <c r="B140" s="225" t="s">
        <v>62</v>
      </c>
      <c r="C140" s="225" t="s">
        <v>164</v>
      </c>
      <c r="D140" s="225" t="s">
        <v>58</v>
      </c>
      <c r="E140" s="225" t="s">
        <v>51</v>
      </c>
      <c r="F140" s="225" t="s">
        <v>78</v>
      </c>
      <c r="G140" s="231" t="s">
        <v>230</v>
      </c>
      <c r="H140" s="235">
        <v>0</v>
      </c>
      <c r="I140" s="227">
        <v>0</v>
      </c>
      <c r="J140" s="294">
        <f>H140+I140</f>
        <v>0</v>
      </c>
      <c r="K140" s="258"/>
    </row>
    <row r="141" spans="1:11" ht="131.25">
      <c r="A141" s="223" t="s">
        <v>75</v>
      </c>
      <c r="B141" s="223" t="s">
        <v>62</v>
      </c>
      <c r="C141" s="223" t="s">
        <v>100</v>
      </c>
      <c r="D141" s="223" t="s">
        <v>49</v>
      </c>
      <c r="E141" s="223" t="s">
        <v>51</v>
      </c>
      <c r="F141" s="223" t="s">
        <v>78</v>
      </c>
      <c r="G141" s="224" t="s">
        <v>106</v>
      </c>
      <c r="H141" s="236">
        <f>SUM(H142:H143)</f>
        <v>60717.895000000004</v>
      </c>
      <c r="I141" s="236">
        <f>SUM(I142:I143)</f>
        <v>0</v>
      </c>
      <c r="J141" s="295">
        <f>H141+I141</f>
        <v>60717.895000000004</v>
      </c>
      <c r="K141" s="258"/>
    </row>
    <row r="142" spans="1:11" ht="96.75" customHeight="1">
      <c r="A142" s="225" t="s">
        <v>75</v>
      </c>
      <c r="B142" s="225" t="s">
        <v>62</v>
      </c>
      <c r="C142" s="225" t="s">
        <v>100</v>
      </c>
      <c r="D142" s="225" t="s">
        <v>58</v>
      </c>
      <c r="E142" s="225" t="s">
        <v>789</v>
      </c>
      <c r="F142" s="225" t="s">
        <v>78</v>
      </c>
      <c r="G142" s="230" t="s">
        <v>836</v>
      </c>
      <c r="H142" s="235">
        <v>31614.13</v>
      </c>
      <c r="I142" s="227"/>
      <c r="J142" s="294">
        <f>H142+I142</f>
        <v>31614.13</v>
      </c>
      <c r="K142" s="258"/>
    </row>
    <row r="143" spans="1:11" ht="114" customHeight="1">
      <c r="A143" s="225" t="s">
        <v>75</v>
      </c>
      <c r="B143" s="225" t="s">
        <v>62</v>
      </c>
      <c r="C143" s="225" t="s">
        <v>100</v>
      </c>
      <c r="D143" s="225" t="s">
        <v>58</v>
      </c>
      <c r="E143" s="225" t="s">
        <v>808</v>
      </c>
      <c r="F143" s="225" t="s">
        <v>78</v>
      </c>
      <c r="G143" s="230" t="s">
        <v>162</v>
      </c>
      <c r="H143" s="235">
        <v>29103.765</v>
      </c>
      <c r="I143" s="227"/>
      <c r="J143" s="294">
        <f>H143+I143</f>
        <v>29103.765</v>
      </c>
      <c r="K143" s="258"/>
    </row>
    <row r="144" spans="1:11" ht="93.75">
      <c r="A144" s="223" t="s">
        <v>75</v>
      </c>
      <c r="B144" s="223" t="s">
        <v>62</v>
      </c>
      <c r="C144" s="223" t="s">
        <v>101</v>
      </c>
      <c r="D144" s="223" t="s">
        <v>49</v>
      </c>
      <c r="E144" s="223" t="s">
        <v>51</v>
      </c>
      <c r="F144" s="223" t="s">
        <v>78</v>
      </c>
      <c r="G144" s="224" t="s">
        <v>108</v>
      </c>
      <c r="H144" s="236">
        <f>SUM(H145:H145)</f>
        <v>13850.682</v>
      </c>
      <c r="I144" s="236">
        <f>SUM(I145:I145)</f>
        <v>0</v>
      </c>
      <c r="J144" s="295">
        <f>SUM(J145:J145)</f>
        <v>13850.682</v>
      </c>
      <c r="K144" s="258"/>
    </row>
    <row r="145" spans="1:11" ht="75" customHeight="1">
      <c r="A145" s="225" t="s">
        <v>75</v>
      </c>
      <c r="B145" s="225" t="s">
        <v>62</v>
      </c>
      <c r="C145" s="225" t="s">
        <v>101</v>
      </c>
      <c r="D145" s="225" t="s">
        <v>58</v>
      </c>
      <c r="E145" s="225" t="s">
        <v>789</v>
      </c>
      <c r="F145" s="225" t="s">
        <v>78</v>
      </c>
      <c r="G145" s="230" t="s">
        <v>163</v>
      </c>
      <c r="H145" s="235">
        <v>13850.682</v>
      </c>
      <c r="I145" s="227"/>
      <c r="J145" s="294">
        <f aca="true" t="shared" si="6" ref="J145:J151">H145+I145</f>
        <v>13850.682</v>
      </c>
      <c r="K145" s="275"/>
    </row>
    <row r="146" spans="1:11" ht="18.75">
      <c r="A146" s="223" t="s">
        <v>75</v>
      </c>
      <c r="B146" s="223" t="s">
        <v>62</v>
      </c>
      <c r="C146" s="223" t="s">
        <v>85</v>
      </c>
      <c r="D146" s="223" t="s">
        <v>49</v>
      </c>
      <c r="E146" s="223" t="s">
        <v>51</v>
      </c>
      <c r="F146" s="223" t="s">
        <v>78</v>
      </c>
      <c r="G146" s="224" t="s">
        <v>19</v>
      </c>
      <c r="H146" s="236">
        <f>H147</f>
        <v>27029.321</v>
      </c>
      <c r="I146" s="236">
        <f>I147</f>
        <v>0</v>
      </c>
      <c r="J146" s="295">
        <f t="shared" si="6"/>
        <v>27029.321</v>
      </c>
      <c r="K146" s="275"/>
    </row>
    <row r="147" spans="1:11" ht="18.75">
      <c r="A147" s="225" t="s">
        <v>75</v>
      </c>
      <c r="B147" s="225" t="s">
        <v>62</v>
      </c>
      <c r="C147" s="225" t="s">
        <v>85</v>
      </c>
      <c r="D147" s="225" t="s">
        <v>58</v>
      </c>
      <c r="E147" s="225" t="s">
        <v>51</v>
      </c>
      <c r="F147" s="225" t="s">
        <v>78</v>
      </c>
      <c r="G147" s="230" t="s">
        <v>724</v>
      </c>
      <c r="H147" s="235">
        <f>SUM(H148:H158)</f>
        <v>27029.321</v>
      </c>
      <c r="I147" s="235">
        <f>SUM(I148:I158)</f>
        <v>0</v>
      </c>
      <c r="J147" s="297">
        <f t="shared" si="6"/>
        <v>27029.321</v>
      </c>
      <c r="K147" s="275"/>
    </row>
    <row r="148" spans="1:11" ht="37.5">
      <c r="A148" s="225" t="s">
        <v>187</v>
      </c>
      <c r="B148" s="225" t="s">
        <v>62</v>
      </c>
      <c r="C148" s="225" t="s">
        <v>85</v>
      </c>
      <c r="D148" s="225" t="s">
        <v>58</v>
      </c>
      <c r="E148" s="225" t="s">
        <v>51</v>
      </c>
      <c r="F148" s="225" t="s">
        <v>78</v>
      </c>
      <c r="G148" s="230" t="s">
        <v>822</v>
      </c>
      <c r="H148" s="235">
        <v>463.421</v>
      </c>
      <c r="I148" s="235"/>
      <c r="J148" s="297">
        <f t="shared" si="6"/>
        <v>463.421</v>
      </c>
      <c r="K148" s="275"/>
    </row>
    <row r="149" spans="1:11" ht="37.5">
      <c r="A149" s="225" t="s">
        <v>187</v>
      </c>
      <c r="B149" s="225" t="s">
        <v>62</v>
      </c>
      <c r="C149" s="225" t="s">
        <v>85</v>
      </c>
      <c r="D149" s="225" t="s">
        <v>58</v>
      </c>
      <c r="E149" s="225" t="s">
        <v>51</v>
      </c>
      <c r="F149" s="225" t="s">
        <v>78</v>
      </c>
      <c r="G149" s="230" t="s">
        <v>833</v>
      </c>
      <c r="H149" s="235">
        <v>300</v>
      </c>
      <c r="I149" s="235"/>
      <c r="J149" s="297">
        <f t="shared" si="6"/>
        <v>300</v>
      </c>
      <c r="K149" s="275"/>
    </row>
    <row r="150" spans="1:11" ht="37.5">
      <c r="A150" s="225" t="s">
        <v>187</v>
      </c>
      <c r="B150" s="225" t="s">
        <v>62</v>
      </c>
      <c r="C150" s="225" t="s">
        <v>85</v>
      </c>
      <c r="D150" s="225" t="s">
        <v>58</v>
      </c>
      <c r="E150" s="225" t="s">
        <v>51</v>
      </c>
      <c r="F150" s="225" t="s">
        <v>78</v>
      </c>
      <c r="G150" s="240" t="s">
        <v>835</v>
      </c>
      <c r="H150" s="235">
        <v>900</v>
      </c>
      <c r="I150" s="235"/>
      <c r="J150" s="297">
        <f t="shared" si="6"/>
        <v>900</v>
      </c>
      <c r="K150" s="275"/>
    </row>
    <row r="151" spans="1:11" ht="37.5">
      <c r="A151" s="225" t="s">
        <v>187</v>
      </c>
      <c r="B151" s="225" t="s">
        <v>62</v>
      </c>
      <c r="C151" s="225" t="s">
        <v>85</v>
      </c>
      <c r="D151" s="225" t="s">
        <v>58</v>
      </c>
      <c r="E151" s="225" t="s">
        <v>51</v>
      </c>
      <c r="F151" s="225" t="s">
        <v>78</v>
      </c>
      <c r="G151" s="230" t="s">
        <v>834</v>
      </c>
      <c r="H151" s="235">
        <v>300</v>
      </c>
      <c r="I151" s="235"/>
      <c r="J151" s="297">
        <f t="shared" si="6"/>
        <v>300</v>
      </c>
      <c r="K151" s="275"/>
    </row>
    <row r="152" spans="1:11" ht="56.25">
      <c r="A152" s="225" t="s">
        <v>187</v>
      </c>
      <c r="B152" s="225" t="s">
        <v>62</v>
      </c>
      <c r="C152" s="225" t="s">
        <v>85</v>
      </c>
      <c r="D152" s="225" t="s">
        <v>58</v>
      </c>
      <c r="E152" s="225" t="s">
        <v>51</v>
      </c>
      <c r="F152" s="225" t="s">
        <v>78</v>
      </c>
      <c r="G152" s="230" t="s">
        <v>188</v>
      </c>
      <c r="H152" s="235">
        <v>375.4</v>
      </c>
      <c r="I152" s="227"/>
      <c r="J152" s="294">
        <f aca="true" t="shared" si="7" ref="J152:J159">H152+I152</f>
        <v>375.4</v>
      </c>
      <c r="K152" s="275"/>
    </row>
    <row r="153" spans="1:11" ht="56.25">
      <c r="A153" s="225" t="s">
        <v>75</v>
      </c>
      <c r="B153" s="225" t="s">
        <v>62</v>
      </c>
      <c r="C153" s="225" t="s">
        <v>85</v>
      </c>
      <c r="D153" s="225" t="s">
        <v>58</v>
      </c>
      <c r="E153" s="225" t="s">
        <v>51</v>
      </c>
      <c r="F153" s="225" t="s">
        <v>78</v>
      </c>
      <c r="G153" s="230" t="s">
        <v>733</v>
      </c>
      <c r="H153" s="235">
        <v>12223.5</v>
      </c>
      <c r="I153" s="227"/>
      <c r="J153" s="294">
        <f t="shared" si="7"/>
        <v>12223.5</v>
      </c>
      <c r="K153" s="275"/>
    </row>
    <row r="154" spans="1:11" ht="37.5">
      <c r="A154" s="225" t="s">
        <v>75</v>
      </c>
      <c r="B154" s="225" t="s">
        <v>62</v>
      </c>
      <c r="C154" s="225" t="s">
        <v>85</v>
      </c>
      <c r="D154" s="225" t="s">
        <v>58</v>
      </c>
      <c r="E154" s="225" t="s">
        <v>51</v>
      </c>
      <c r="F154" s="225" t="s">
        <v>78</v>
      </c>
      <c r="G154" s="230" t="s">
        <v>734</v>
      </c>
      <c r="H154" s="235">
        <v>97.8</v>
      </c>
      <c r="I154" s="227"/>
      <c r="J154" s="294">
        <f t="shared" si="7"/>
        <v>97.8</v>
      </c>
      <c r="K154" s="275"/>
    </row>
    <row r="155" spans="1:11" ht="37.5">
      <c r="A155" s="225" t="s">
        <v>75</v>
      </c>
      <c r="B155" s="225" t="s">
        <v>62</v>
      </c>
      <c r="C155" s="225" t="s">
        <v>85</v>
      </c>
      <c r="D155" s="225" t="s">
        <v>58</v>
      </c>
      <c r="E155" s="225" t="s">
        <v>51</v>
      </c>
      <c r="F155" s="225" t="s">
        <v>78</v>
      </c>
      <c r="G155" s="230" t="s">
        <v>189</v>
      </c>
      <c r="H155" s="235">
        <v>39.4</v>
      </c>
      <c r="I155" s="227"/>
      <c r="J155" s="294">
        <f t="shared" si="7"/>
        <v>39.4</v>
      </c>
      <c r="K155" s="275"/>
    </row>
    <row r="156" spans="1:11" ht="57.75" customHeight="1">
      <c r="A156" s="225" t="s">
        <v>75</v>
      </c>
      <c r="B156" s="225" t="s">
        <v>62</v>
      </c>
      <c r="C156" s="225" t="s">
        <v>85</v>
      </c>
      <c r="D156" s="225" t="s">
        <v>58</v>
      </c>
      <c r="E156" s="225" t="s">
        <v>51</v>
      </c>
      <c r="F156" s="225" t="s">
        <v>78</v>
      </c>
      <c r="G156" s="230" t="s">
        <v>863</v>
      </c>
      <c r="H156" s="235">
        <v>400</v>
      </c>
      <c r="I156" s="227"/>
      <c r="J156" s="294">
        <f>H156+I156</f>
        <v>400</v>
      </c>
      <c r="K156" s="275"/>
    </row>
    <row r="157" spans="1:11" ht="57.75" customHeight="1">
      <c r="A157" s="225" t="s">
        <v>75</v>
      </c>
      <c r="B157" s="225" t="s">
        <v>62</v>
      </c>
      <c r="C157" s="225" t="s">
        <v>85</v>
      </c>
      <c r="D157" s="225" t="s">
        <v>58</v>
      </c>
      <c r="E157" s="225" t="s">
        <v>51</v>
      </c>
      <c r="F157" s="225" t="s">
        <v>78</v>
      </c>
      <c r="G157" s="230" t="s">
        <v>869</v>
      </c>
      <c r="H157" s="235">
        <v>11078</v>
      </c>
      <c r="I157" s="227"/>
      <c r="J157" s="294">
        <f>H157+I157</f>
        <v>11078</v>
      </c>
      <c r="K157" s="275"/>
    </row>
    <row r="158" spans="1:11" ht="37.5">
      <c r="A158" s="225" t="s">
        <v>75</v>
      </c>
      <c r="B158" s="225" t="s">
        <v>62</v>
      </c>
      <c r="C158" s="225" t="s">
        <v>85</v>
      </c>
      <c r="D158" s="225" t="s">
        <v>58</v>
      </c>
      <c r="E158" s="225" t="s">
        <v>51</v>
      </c>
      <c r="F158" s="225" t="s">
        <v>78</v>
      </c>
      <c r="G158" s="230" t="s">
        <v>795</v>
      </c>
      <c r="H158" s="235">
        <v>851.8</v>
      </c>
      <c r="I158" s="227"/>
      <c r="J158" s="294">
        <f t="shared" si="7"/>
        <v>851.8</v>
      </c>
      <c r="K158" s="275"/>
    </row>
    <row r="159" spans="1:11" ht="37.5">
      <c r="A159" s="223" t="s">
        <v>75</v>
      </c>
      <c r="B159" s="223" t="s">
        <v>62</v>
      </c>
      <c r="C159" s="223" t="s">
        <v>63</v>
      </c>
      <c r="D159" s="223" t="s">
        <v>49</v>
      </c>
      <c r="E159" s="223" t="s">
        <v>51</v>
      </c>
      <c r="F159" s="223" t="s">
        <v>78</v>
      </c>
      <c r="G159" s="224" t="s">
        <v>31</v>
      </c>
      <c r="H159" s="236">
        <f>H162+H164+H166+H168+H188+H192+H190+H195</f>
        <v>247383.69900000002</v>
      </c>
      <c r="I159" s="236">
        <f>I162+I164+I166+I168+I188+I192+I190+I195</f>
        <v>-1527.155</v>
      </c>
      <c r="J159" s="295">
        <f t="shared" si="7"/>
        <v>245856.54400000002</v>
      </c>
      <c r="K159" s="275"/>
    </row>
    <row r="160" spans="1:11" ht="37.5">
      <c r="A160" s="225" t="s">
        <v>75</v>
      </c>
      <c r="B160" s="225" t="s">
        <v>62</v>
      </c>
      <c r="C160" s="225" t="s">
        <v>105</v>
      </c>
      <c r="D160" s="225" t="s">
        <v>49</v>
      </c>
      <c r="E160" s="225" t="s">
        <v>51</v>
      </c>
      <c r="F160" s="225" t="s">
        <v>78</v>
      </c>
      <c r="G160" s="234" t="s">
        <v>103</v>
      </c>
      <c r="H160" s="235">
        <f>SUM(H161)</f>
        <v>0</v>
      </c>
      <c r="I160" s="235">
        <f>SUM(I161)</f>
        <v>0</v>
      </c>
      <c r="J160" s="297">
        <f>SUM(J161)</f>
        <v>0</v>
      </c>
      <c r="K160" s="275"/>
    </row>
    <row r="161" spans="1:11" ht="38.25" customHeight="1">
      <c r="A161" s="225" t="s">
        <v>75</v>
      </c>
      <c r="B161" s="225" t="s">
        <v>62</v>
      </c>
      <c r="C161" s="225" t="s">
        <v>105</v>
      </c>
      <c r="D161" s="225" t="s">
        <v>58</v>
      </c>
      <c r="E161" s="225" t="s">
        <v>51</v>
      </c>
      <c r="F161" s="225" t="s">
        <v>78</v>
      </c>
      <c r="G161" s="234" t="s">
        <v>104</v>
      </c>
      <c r="H161" s="235">
        <v>0</v>
      </c>
      <c r="I161" s="235">
        <v>0</v>
      </c>
      <c r="J161" s="297">
        <f>H161+I161</f>
        <v>0</v>
      </c>
      <c r="K161" s="275"/>
    </row>
    <row r="162" spans="1:11" ht="37.5">
      <c r="A162" s="223" t="s">
        <v>75</v>
      </c>
      <c r="B162" s="223" t="s">
        <v>62</v>
      </c>
      <c r="C162" s="223" t="s">
        <v>81</v>
      </c>
      <c r="D162" s="223" t="s">
        <v>49</v>
      </c>
      <c r="E162" s="223" t="s">
        <v>51</v>
      </c>
      <c r="F162" s="223" t="s">
        <v>78</v>
      </c>
      <c r="G162" s="224" t="s">
        <v>32</v>
      </c>
      <c r="H162" s="236">
        <f>H163</f>
        <v>70.9</v>
      </c>
      <c r="I162" s="236">
        <f>I163</f>
        <v>0</v>
      </c>
      <c r="J162" s="295">
        <f>J163</f>
        <v>70.9</v>
      </c>
      <c r="K162" s="275"/>
    </row>
    <row r="163" spans="1:11" ht="37.5">
      <c r="A163" s="225" t="s">
        <v>75</v>
      </c>
      <c r="B163" s="225" t="s">
        <v>62</v>
      </c>
      <c r="C163" s="225" t="s">
        <v>81</v>
      </c>
      <c r="D163" s="225" t="s">
        <v>58</v>
      </c>
      <c r="E163" s="225" t="s">
        <v>51</v>
      </c>
      <c r="F163" s="225" t="s">
        <v>78</v>
      </c>
      <c r="G163" s="230" t="s">
        <v>33</v>
      </c>
      <c r="H163" s="235">
        <v>70.9</v>
      </c>
      <c r="I163" s="227"/>
      <c r="J163" s="294">
        <f>H163+I163</f>
        <v>70.9</v>
      </c>
      <c r="K163" s="258"/>
    </row>
    <row r="164" spans="1:11" ht="56.25">
      <c r="A164" s="223" t="s">
        <v>75</v>
      </c>
      <c r="B164" s="223" t="s">
        <v>62</v>
      </c>
      <c r="C164" s="223" t="s">
        <v>82</v>
      </c>
      <c r="D164" s="223" t="s">
        <v>49</v>
      </c>
      <c r="E164" s="223" t="s">
        <v>51</v>
      </c>
      <c r="F164" s="223" t="s">
        <v>78</v>
      </c>
      <c r="G164" s="241" t="s">
        <v>157</v>
      </c>
      <c r="H164" s="236">
        <f>H165</f>
        <v>0</v>
      </c>
      <c r="I164" s="236">
        <f>I165</f>
        <v>11.7</v>
      </c>
      <c r="J164" s="295">
        <f>J165</f>
        <v>11.7</v>
      </c>
      <c r="K164" s="258"/>
    </row>
    <row r="165" spans="1:11" ht="56.25">
      <c r="A165" s="225" t="s">
        <v>75</v>
      </c>
      <c r="B165" s="225" t="s">
        <v>62</v>
      </c>
      <c r="C165" s="225" t="s">
        <v>82</v>
      </c>
      <c r="D165" s="225" t="s">
        <v>58</v>
      </c>
      <c r="E165" s="225" t="s">
        <v>51</v>
      </c>
      <c r="F165" s="225" t="s">
        <v>78</v>
      </c>
      <c r="G165" s="226" t="s">
        <v>158</v>
      </c>
      <c r="H165" s="235">
        <v>0</v>
      </c>
      <c r="I165" s="227">
        <v>11.7</v>
      </c>
      <c r="J165" s="294">
        <f>H165+I165</f>
        <v>11.7</v>
      </c>
      <c r="K165" s="258"/>
    </row>
    <row r="166" spans="1:11" ht="56.25">
      <c r="A166" s="223" t="s">
        <v>75</v>
      </c>
      <c r="B166" s="223" t="s">
        <v>62</v>
      </c>
      <c r="C166" s="223" t="s">
        <v>83</v>
      </c>
      <c r="D166" s="223" t="s">
        <v>49</v>
      </c>
      <c r="E166" s="223" t="s">
        <v>51</v>
      </c>
      <c r="F166" s="223" t="s">
        <v>78</v>
      </c>
      <c r="G166" s="224" t="s">
        <v>34</v>
      </c>
      <c r="H166" s="236">
        <f>H167</f>
        <v>1064.32</v>
      </c>
      <c r="I166" s="236">
        <f>I167</f>
        <v>0</v>
      </c>
      <c r="J166" s="295">
        <f>J167</f>
        <v>1064.32</v>
      </c>
      <c r="K166" s="258"/>
    </row>
    <row r="167" spans="1:11" ht="56.25">
      <c r="A167" s="225" t="s">
        <v>75</v>
      </c>
      <c r="B167" s="225" t="s">
        <v>62</v>
      </c>
      <c r="C167" s="225" t="s">
        <v>83</v>
      </c>
      <c r="D167" s="225" t="s">
        <v>58</v>
      </c>
      <c r="E167" s="225" t="s">
        <v>51</v>
      </c>
      <c r="F167" s="225" t="s">
        <v>78</v>
      </c>
      <c r="G167" s="226" t="s">
        <v>154</v>
      </c>
      <c r="H167" s="235">
        <v>1064.32</v>
      </c>
      <c r="I167" s="227"/>
      <c r="J167" s="294">
        <f>H167+I167</f>
        <v>1064.32</v>
      </c>
      <c r="K167" s="258"/>
    </row>
    <row r="168" spans="1:11" ht="56.25">
      <c r="A168" s="223" t="s">
        <v>75</v>
      </c>
      <c r="B168" s="223" t="s">
        <v>62</v>
      </c>
      <c r="C168" s="223" t="s">
        <v>84</v>
      </c>
      <c r="D168" s="223" t="s">
        <v>49</v>
      </c>
      <c r="E168" s="223" t="s">
        <v>51</v>
      </c>
      <c r="F168" s="223" t="s">
        <v>78</v>
      </c>
      <c r="G168" s="237" t="s">
        <v>45</v>
      </c>
      <c r="H168" s="236">
        <f>H169</f>
        <v>8405.679</v>
      </c>
      <c r="I168" s="236">
        <f>I169</f>
        <v>-1042.655</v>
      </c>
      <c r="J168" s="295">
        <f>H168+I168</f>
        <v>7363.024</v>
      </c>
      <c r="K168" s="258"/>
    </row>
    <row r="169" spans="1:11" ht="37.5">
      <c r="A169" s="225" t="s">
        <v>75</v>
      </c>
      <c r="B169" s="225" t="s">
        <v>62</v>
      </c>
      <c r="C169" s="225" t="s">
        <v>84</v>
      </c>
      <c r="D169" s="225" t="s">
        <v>58</v>
      </c>
      <c r="E169" s="225" t="s">
        <v>51</v>
      </c>
      <c r="F169" s="225" t="s">
        <v>78</v>
      </c>
      <c r="G169" s="234" t="s">
        <v>41</v>
      </c>
      <c r="H169" s="235">
        <f>H170+H171+H172+H173+H174+H175+H176+H177+H178+H179+H180+H181+H182+H183+H184+H185+H186+H187</f>
        <v>8405.679</v>
      </c>
      <c r="I169" s="235">
        <f>I170+I171+I172+I173+I174+I175+I176+I177+I178+I179+I180+I181+I182+I183+I184+I185+I186+I187</f>
        <v>-1042.655</v>
      </c>
      <c r="J169" s="297">
        <f>H169+I169</f>
        <v>7363.024</v>
      </c>
      <c r="K169" s="258"/>
    </row>
    <row r="170" spans="1:11" ht="206.25">
      <c r="A170" s="225" t="s">
        <v>75</v>
      </c>
      <c r="B170" s="225" t="s">
        <v>62</v>
      </c>
      <c r="C170" s="225" t="s">
        <v>84</v>
      </c>
      <c r="D170" s="225" t="s">
        <v>58</v>
      </c>
      <c r="E170" s="225" t="s">
        <v>51</v>
      </c>
      <c r="F170" s="225" t="s">
        <v>78</v>
      </c>
      <c r="G170" s="234" t="s">
        <v>735</v>
      </c>
      <c r="H170" s="235">
        <v>174.667</v>
      </c>
      <c r="I170" s="227">
        <v>-42.089</v>
      </c>
      <c r="J170" s="294">
        <f aca="true" t="shared" si="8" ref="J170:J187">H170+I170</f>
        <v>132.578</v>
      </c>
      <c r="K170" s="258"/>
    </row>
    <row r="171" spans="1:11" ht="225">
      <c r="A171" s="225" t="s">
        <v>75</v>
      </c>
      <c r="B171" s="225" t="s">
        <v>62</v>
      </c>
      <c r="C171" s="225" t="s">
        <v>84</v>
      </c>
      <c r="D171" s="225" t="s">
        <v>58</v>
      </c>
      <c r="E171" s="225" t="s">
        <v>51</v>
      </c>
      <c r="F171" s="225" t="s">
        <v>78</v>
      </c>
      <c r="G171" s="234" t="s">
        <v>156</v>
      </c>
      <c r="H171" s="235">
        <v>4.5</v>
      </c>
      <c r="I171" s="227"/>
      <c r="J171" s="294">
        <f t="shared" si="8"/>
        <v>4.5</v>
      </c>
      <c r="K171" s="258"/>
    </row>
    <row r="172" spans="1:11" ht="262.5">
      <c r="A172" s="225" t="s">
        <v>75</v>
      </c>
      <c r="B172" s="225" t="s">
        <v>62</v>
      </c>
      <c r="C172" s="225" t="s">
        <v>84</v>
      </c>
      <c r="D172" s="225" t="s">
        <v>58</v>
      </c>
      <c r="E172" s="225" t="s">
        <v>51</v>
      </c>
      <c r="F172" s="225" t="s">
        <v>78</v>
      </c>
      <c r="G172" s="234" t="s">
        <v>155</v>
      </c>
      <c r="H172" s="235">
        <v>4.5</v>
      </c>
      <c r="I172" s="227"/>
      <c r="J172" s="294">
        <f t="shared" si="8"/>
        <v>4.5</v>
      </c>
      <c r="K172" s="258"/>
    </row>
    <row r="173" spans="1:11" ht="75">
      <c r="A173" s="225" t="s">
        <v>75</v>
      </c>
      <c r="B173" s="225" t="s">
        <v>62</v>
      </c>
      <c r="C173" s="225" t="s">
        <v>84</v>
      </c>
      <c r="D173" s="225" t="s">
        <v>58</v>
      </c>
      <c r="E173" s="225" t="s">
        <v>51</v>
      </c>
      <c r="F173" s="225" t="s">
        <v>78</v>
      </c>
      <c r="G173" s="234" t="s">
        <v>37</v>
      </c>
      <c r="H173" s="235">
        <v>653.2</v>
      </c>
      <c r="I173" s="227"/>
      <c r="J173" s="294">
        <f t="shared" si="8"/>
        <v>653.2</v>
      </c>
      <c r="K173" s="258"/>
    </row>
    <row r="174" spans="1:11" ht="112.5">
      <c r="A174" s="225" t="s">
        <v>75</v>
      </c>
      <c r="B174" s="225" t="s">
        <v>62</v>
      </c>
      <c r="C174" s="225" t="s">
        <v>84</v>
      </c>
      <c r="D174" s="225" t="s">
        <v>58</v>
      </c>
      <c r="E174" s="225" t="s">
        <v>51</v>
      </c>
      <c r="F174" s="225" t="s">
        <v>78</v>
      </c>
      <c r="G174" s="234" t="s">
        <v>736</v>
      </c>
      <c r="H174" s="235">
        <v>28.1</v>
      </c>
      <c r="I174" s="227"/>
      <c r="J174" s="294">
        <f t="shared" si="8"/>
        <v>28.1</v>
      </c>
      <c r="K174" s="258"/>
    </row>
    <row r="175" spans="1:11" ht="150">
      <c r="A175" s="225" t="s">
        <v>75</v>
      </c>
      <c r="B175" s="225" t="s">
        <v>62</v>
      </c>
      <c r="C175" s="225" t="s">
        <v>84</v>
      </c>
      <c r="D175" s="225" t="s">
        <v>58</v>
      </c>
      <c r="E175" s="225" t="s">
        <v>51</v>
      </c>
      <c r="F175" s="225" t="s">
        <v>78</v>
      </c>
      <c r="G175" s="234" t="s">
        <v>152</v>
      </c>
      <c r="H175" s="235">
        <v>0</v>
      </c>
      <c r="I175" s="227"/>
      <c r="J175" s="294">
        <f t="shared" si="8"/>
        <v>0</v>
      </c>
      <c r="K175" s="258"/>
    </row>
    <row r="176" spans="1:11" ht="131.25">
      <c r="A176" s="225" t="s">
        <v>75</v>
      </c>
      <c r="B176" s="225" t="s">
        <v>62</v>
      </c>
      <c r="C176" s="225" t="s">
        <v>84</v>
      </c>
      <c r="D176" s="225" t="s">
        <v>58</v>
      </c>
      <c r="E176" s="225" t="s">
        <v>51</v>
      </c>
      <c r="F176" s="225" t="s">
        <v>78</v>
      </c>
      <c r="G176" s="234" t="s">
        <v>151</v>
      </c>
      <c r="H176" s="235">
        <v>5861.7</v>
      </c>
      <c r="I176" s="227"/>
      <c r="J176" s="294">
        <f t="shared" si="8"/>
        <v>5861.7</v>
      </c>
      <c r="K176" s="258"/>
    </row>
    <row r="177" spans="1:11" ht="112.5">
      <c r="A177" s="225" t="s">
        <v>75</v>
      </c>
      <c r="B177" s="225" t="s">
        <v>62</v>
      </c>
      <c r="C177" s="225" t="s">
        <v>84</v>
      </c>
      <c r="D177" s="225" t="s">
        <v>58</v>
      </c>
      <c r="E177" s="225" t="s">
        <v>51</v>
      </c>
      <c r="F177" s="225" t="s">
        <v>78</v>
      </c>
      <c r="G177" s="234" t="s">
        <v>107</v>
      </c>
      <c r="H177" s="235">
        <v>9.4</v>
      </c>
      <c r="I177" s="227"/>
      <c r="J177" s="294">
        <f t="shared" si="8"/>
        <v>9.4</v>
      </c>
      <c r="K177" s="258"/>
    </row>
    <row r="178" spans="1:11" ht="75" customHeight="1">
      <c r="A178" s="225" t="s">
        <v>75</v>
      </c>
      <c r="B178" s="225" t="s">
        <v>62</v>
      </c>
      <c r="C178" s="225" t="s">
        <v>84</v>
      </c>
      <c r="D178" s="225" t="s">
        <v>58</v>
      </c>
      <c r="E178" s="225" t="s">
        <v>51</v>
      </c>
      <c r="F178" s="225" t="s">
        <v>78</v>
      </c>
      <c r="G178" s="230" t="s">
        <v>737</v>
      </c>
      <c r="H178" s="235">
        <v>0</v>
      </c>
      <c r="I178" s="227"/>
      <c r="J178" s="294">
        <f t="shared" si="8"/>
        <v>0</v>
      </c>
      <c r="K178" s="258"/>
    </row>
    <row r="179" spans="1:11" ht="56.25">
      <c r="A179" s="225" t="s">
        <v>75</v>
      </c>
      <c r="B179" s="225" t="s">
        <v>62</v>
      </c>
      <c r="C179" s="225" t="s">
        <v>84</v>
      </c>
      <c r="D179" s="225" t="s">
        <v>58</v>
      </c>
      <c r="E179" s="225" t="s">
        <v>51</v>
      </c>
      <c r="F179" s="225" t="s">
        <v>78</v>
      </c>
      <c r="G179" s="230" t="s">
        <v>738</v>
      </c>
      <c r="H179" s="235">
        <v>48.844</v>
      </c>
      <c r="I179" s="227">
        <v>-0.566</v>
      </c>
      <c r="J179" s="294">
        <f t="shared" si="8"/>
        <v>48.278</v>
      </c>
      <c r="K179" s="258"/>
    </row>
    <row r="180" spans="1:11" ht="75">
      <c r="A180" s="225" t="s">
        <v>75</v>
      </c>
      <c r="B180" s="225" t="s">
        <v>62</v>
      </c>
      <c r="C180" s="225" t="s">
        <v>84</v>
      </c>
      <c r="D180" s="225" t="s">
        <v>58</v>
      </c>
      <c r="E180" s="225" t="s">
        <v>51</v>
      </c>
      <c r="F180" s="225" t="s">
        <v>78</v>
      </c>
      <c r="G180" s="230" t="s">
        <v>153</v>
      </c>
      <c r="H180" s="235">
        <v>1200</v>
      </c>
      <c r="I180" s="227">
        <v>-1000</v>
      </c>
      <c r="J180" s="294">
        <f t="shared" si="8"/>
        <v>200</v>
      </c>
      <c r="K180" s="258"/>
    </row>
    <row r="181" spans="1:11" ht="56.25">
      <c r="A181" s="225" t="s">
        <v>75</v>
      </c>
      <c r="B181" s="225" t="s">
        <v>62</v>
      </c>
      <c r="C181" s="225" t="s">
        <v>84</v>
      </c>
      <c r="D181" s="225" t="s">
        <v>58</v>
      </c>
      <c r="E181" s="225" t="s">
        <v>51</v>
      </c>
      <c r="F181" s="225" t="s">
        <v>78</v>
      </c>
      <c r="G181" s="230" t="s">
        <v>217</v>
      </c>
      <c r="H181" s="235">
        <v>223.9</v>
      </c>
      <c r="I181" s="227"/>
      <c r="J181" s="294">
        <f t="shared" si="8"/>
        <v>223.9</v>
      </c>
      <c r="K181" s="258"/>
    </row>
    <row r="182" spans="1:11" ht="75">
      <c r="A182" s="225" t="s">
        <v>75</v>
      </c>
      <c r="B182" s="225" t="s">
        <v>62</v>
      </c>
      <c r="C182" s="225" t="s">
        <v>84</v>
      </c>
      <c r="D182" s="225" t="s">
        <v>58</v>
      </c>
      <c r="E182" s="225" t="s">
        <v>51</v>
      </c>
      <c r="F182" s="225" t="s">
        <v>78</v>
      </c>
      <c r="G182" s="230" t="s">
        <v>811</v>
      </c>
      <c r="H182" s="235">
        <v>5</v>
      </c>
      <c r="I182" s="227"/>
      <c r="J182" s="294">
        <f t="shared" si="8"/>
        <v>5</v>
      </c>
      <c r="K182" s="258"/>
    </row>
    <row r="183" spans="1:11" ht="112.5">
      <c r="A183" s="225" t="s">
        <v>75</v>
      </c>
      <c r="B183" s="225" t="s">
        <v>62</v>
      </c>
      <c r="C183" s="225" t="s">
        <v>84</v>
      </c>
      <c r="D183" s="225" t="s">
        <v>58</v>
      </c>
      <c r="E183" s="225" t="s">
        <v>51</v>
      </c>
      <c r="F183" s="225" t="s">
        <v>78</v>
      </c>
      <c r="G183" s="230" t="s">
        <v>218</v>
      </c>
      <c r="H183" s="235">
        <v>0</v>
      </c>
      <c r="I183" s="227"/>
      <c r="J183" s="294">
        <f t="shared" si="8"/>
        <v>0</v>
      </c>
      <c r="K183" s="258"/>
    </row>
    <row r="184" spans="1:11" ht="131.25">
      <c r="A184" s="225" t="s">
        <v>187</v>
      </c>
      <c r="B184" s="225" t="s">
        <v>62</v>
      </c>
      <c r="C184" s="225" t="s">
        <v>84</v>
      </c>
      <c r="D184" s="225" t="s">
        <v>58</v>
      </c>
      <c r="E184" s="225" t="s">
        <v>51</v>
      </c>
      <c r="F184" s="225" t="s">
        <v>78</v>
      </c>
      <c r="G184" s="230" t="s">
        <v>228</v>
      </c>
      <c r="H184" s="235">
        <v>66.308</v>
      </c>
      <c r="I184" s="227"/>
      <c r="J184" s="294">
        <f t="shared" si="8"/>
        <v>66.308</v>
      </c>
      <c r="K184" s="258"/>
    </row>
    <row r="185" spans="1:11" ht="168.75">
      <c r="A185" s="225" t="s">
        <v>187</v>
      </c>
      <c r="B185" s="225" t="s">
        <v>62</v>
      </c>
      <c r="C185" s="225" t="s">
        <v>84</v>
      </c>
      <c r="D185" s="225" t="s">
        <v>58</v>
      </c>
      <c r="E185" s="225" t="s">
        <v>51</v>
      </c>
      <c r="F185" s="225" t="s">
        <v>78</v>
      </c>
      <c r="G185" s="230" t="s">
        <v>812</v>
      </c>
      <c r="H185" s="235">
        <v>5</v>
      </c>
      <c r="I185" s="227"/>
      <c r="J185" s="294">
        <f t="shared" si="8"/>
        <v>5</v>
      </c>
      <c r="K185" s="258"/>
    </row>
    <row r="186" spans="1:11" ht="150">
      <c r="A186" s="225" t="s">
        <v>187</v>
      </c>
      <c r="B186" s="225" t="s">
        <v>62</v>
      </c>
      <c r="C186" s="225" t="s">
        <v>84</v>
      </c>
      <c r="D186" s="225" t="s">
        <v>58</v>
      </c>
      <c r="E186" s="225" t="s">
        <v>51</v>
      </c>
      <c r="F186" s="225" t="s">
        <v>78</v>
      </c>
      <c r="G186" s="230" t="s">
        <v>792</v>
      </c>
      <c r="H186" s="235">
        <v>120.56</v>
      </c>
      <c r="I186" s="227"/>
      <c r="J186" s="294">
        <f t="shared" si="8"/>
        <v>120.56</v>
      </c>
      <c r="K186" s="258"/>
    </row>
    <row r="187" spans="1:11" ht="168.75">
      <c r="A187" s="225" t="s">
        <v>187</v>
      </c>
      <c r="B187" s="225" t="s">
        <v>62</v>
      </c>
      <c r="C187" s="225" t="s">
        <v>84</v>
      </c>
      <c r="D187" s="225" t="s">
        <v>58</v>
      </c>
      <c r="E187" s="225" t="s">
        <v>51</v>
      </c>
      <c r="F187" s="225" t="s">
        <v>78</v>
      </c>
      <c r="G187" s="230" t="s">
        <v>229</v>
      </c>
      <c r="H187" s="235">
        <v>0</v>
      </c>
      <c r="I187" s="227">
        <v>0</v>
      </c>
      <c r="J187" s="294">
        <f t="shared" si="8"/>
        <v>0</v>
      </c>
      <c r="K187" s="258"/>
    </row>
    <row r="188" spans="1:11" ht="112.5">
      <c r="A188" s="223" t="s">
        <v>75</v>
      </c>
      <c r="B188" s="223" t="s">
        <v>62</v>
      </c>
      <c r="C188" s="223" t="s">
        <v>80</v>
      </c>
      <c r="D188" s="223" t="s">
        <v>49</v>
      </c>
      <c r="E188" s="223" t="s">
        <v>51</v>
      </c>
      <c r="F188" s="223" t="s">
        <v>78</v>
      </c>
      <c r="G188" s="229" t="s">
        <v>146</v>
      </c>
      <c r="H188" s="236">
        <f>SUM(H189)</f>
        <v>5204.4</v>
      </c>
      <c r="I188" s="236">
        <f>SUM(I189)</f>
        <v>0</v>
      </c>
      <c r="J188" s="295">
        <f>SUM(J189)</f>
        <v>5204.4</v>
      </c>
      <c r="K188" s="258"/>
    </row>
    <row r="189" spans="1:11" ht="102" customHeight="1">
      <c r="A189" s="225" t="s">
        <v>75</v>
      </c>
      <c r="B189" s="225" t="s">
        <v>62</v>
      </c>
      <c r="C189" s="225" t="s">
        <v>80</v>
      </c>
      <c r="D189" s="225" t="s">
        <v>58</v>
      </c>
      <c r="E189" s="225" t="s">
        <v>51</v>
      </c>
      <c r="F189" s="225" t="s">
        <v>78</v>
      </c>
      <c r="G189" s="231" t="s">
        <v>147</v>
      </c>
      <c r="H189" s="235">
        <v>5204.4</v>
      </c>
      <c r="I189" s="227"/>
      <c r="J189" s="294">
        <f>H189+I189</f>
        <v>5204.4</v>
      </c>
      <c r="K189" s="258"/>
    </row>
    <row r="190" spans="1:11" ht="93.75">
      <c r="A190" s="223" t="s">
        <v>75</v>
      </c>
      <c r="B190" s="223" t="s">
        <v>62</v>
      </c>
      <c r="C190" s="223" t="s">
        <v>132</v>
      </c>
      <c r="D190" s="223" t="s">
        <v>49</v>
      </c>
      <c r="E190" s="223" t="s">
        <v>51</v>
      </c>
      <c r="F190" s="223" t="s">
        <v>78</v>
      </c>
      <c r="G190" s="241" t="s">
        <v>739</v>
      </c>
      <c r="H190" s="236">
        <f>H191</f>
        <v>1244.3</v>
      </c>
      <c r="I190" s="236">
        <f>I191</f>
        <v>-296.2</v>
      </c>
      <c r="J190" s="295">
        <f>J191</f>
        <v>948.0999999999999</v>
      </c>
      <c r="K190" s="258"/>
    </row>
    <row r="191" spans="1:11" ht="93.75">
      <c r="A191" s="225" t="s">
        <v>75</v>
      </c>
      <c r="B191" s="225" t="s">
        <v>62</v>
      </c>
      <c r="C191" s="225" t="s">
        <v>132</v>
      </c>
      <c r="D191" s="225" t="s">
        <v>58</v>
      </c>
      <c r="E191" s="225" t="s">
        <v>51</v>
      </c>
      <c r="F191" s="225" t="s">
        <v>78</v>
      </c>
      <c r="G191" s="226" t="s">
        <v>133</v>
      </c>
      <c r="H191" s="235">
        <v>1244.3</v>
      </c>
      <c r="I191" s="227">
        <v>-296.2</v>
      </c>
      <c r="J191" s="294">
        <f>H191+I191</f>
        <v>948.0999999999999</v>
      </c>
      <c r="K191" s="258"/>
    </row>
    <row r="192" spans="1:11" ht="93.75">
      <c r="A192" s="223" t="s">
        <v>75</v>
      </c>
      <c r="B192" s="223" t="s">
        <v>62</v>
      </c>
      <c r="C192" s="223" t="s">
        <v>150</v>
      </c>
      <c r="D192" s="223" t="s">
        <v>49</v>
      </c>
      <c r="E192" s="223" t="s">
        <v>51</v>
      </c>
      <c r="F192" s="223" t="s">
        <v>78</v>
      </c>
      <c r="G192" s="241" t="s">
        <v>148</v>
      </c>
      <c r="H192" s="236">
        <f>H193</f>
        <v>3380.4</v>
      </c>
      <c r="I192" s="236">
        <f>I193</f>
        <v>0</v>
      </c>
      <c r="J192" s="295">
        <f>J193</f>
        <v>3380.4</v>
      </c>
      <c r="K192" s="258"/>
    </row>
    <row r="193" spans="1:11" ht="75">
      <c r="A193" s="225" t="s">
        <v>75</v>
      </c>
      <c r="B193" s="225" t="s">
        <v>62</v>
      </c>
      <c r="C193" s="225" t="s">
        <v>150</v>
      </c>
      <c r="D193" s="225" t="s">
        <v>58</v>
      </c>
      <c r="E193" s="225" t="s">
        <v>51</v>
      </c>
      <c r="F193" s="225" t="s">
        <v>78</v>
      </c>
      <c r="G193" s="226" t="s">
        <v>149</v>
      </c>
      <c r="H193" s="235">
        <v>3380.4</v>
      </c>
      <c r="I193" s="227"/>
      <c r="J193" s="294">
        <f>H193+I193</f>
        <v>3380.4</v>
      </c>
      <c r="K193" s="258"/>
    </row>
    <row r="194" spans="1:11" ht="18.75">
      <c r="A194" s="225"/>
      <c r="B194" s="225"/>
      <c r="C194" s="225"/>
      <c r="D194" s="225"/>
      <c r="E194" s="225"/>
      <c r="F194" s="225"/>
      <c r="G194" s="230"/>
      <c r="H194" s="235"/>
      <c r="I194" s="227"/>
      <c r="J194" s="294"/>
      <c r="K194" s="258"/>
    </row>
    <row r="195" spans="1:11" ht="18.75">
      <c r="A195" s="223" t="s">
        <v>75</v>
      </c>
      <c r="B195" s="223" t="s">
        <v>62</v>
      </c>
      <c r="C195" s="223" t="s">
        <v>79</v>
      </c>
      <c r="D195" s="223" t="s">
        <v>49</v>
      </c>
      <c r="E195" s="223" t="s">
        <v>51</v>
      </c>
      <c r="F195" s="223" t="s">
        <v>78</v>
      </c>
      <c r="G195" s="224" t="s">
        <v>18</v>
      </c>
      <c r="H195" s="236">
        <f>SUM(H196)</f>
        <v>228013.7</v>
      </c>
      <c r="I195" s="236">
        <f>SUM(I196)</f>
        <v>-200</v>
      </c>
      <c r="J195" s="295">
        <f>SUM(J196)</f>
        <v>227813.7</v>
      </c>
      <c r="K195" s="258"/>
    </row>
    <row r="196" spans="1:11" ht="18.75">
      <c r="A196" s="225" t="s">
        <v>75</v>
      </c>
      <c r="B196" s="225" t="s">
        <v>62</v>
      </c>
      <c r="C196" s="225" t="s">
        <v>79</v>
      </c>
      <c r="D196" s="225" t="s">
        <v>58</v>
      </c>
      <c r="E196" s="225" t="s">
        <v>51</v>
      </c>
      <c r="F196" s="225" t="s">
        <v>78</v>
      </c>
      <c r="G196" s="230" t="s">
        <v>22</v>
      </c>
      <c r="H196" s="235">
        <f>SUM(H197:H198)</f>
        <v>228013.7</v>
      </c>
      <c r="I196" s="235">
        <f>SUM(I197:I197)+I198</f>
        <v>-200</v>
      </c>
      <c r="J196" s="297">
        <f>H196+I196</f>
        <v>227813.7</v>
      </c>
      <c r="K196" s="258"/>
    </row>
    <row r="197" spans="1:11" ht="56.25">
      <c r="A197" s="225" t="s">
        <v>75</v>
      </c>
      <c r="B197" s="225" t="s">
        <v>62</v>
      </c>
      <c r="C197" s="225" t="s">
        <v>79</v>
      </c>
      <c r="D197" s="225" t="s">
        <v>58</v>
      </c>
      <c r="E197" s="225" t="s">
        <v>51</v>
      </c>
      <c r="F197" s="225" t="s">
        <v>78</v>
      </c>
      <c r="G197" s="234" t="s">
        <v>145</v>
      </c>
      <c r="H197" s="235">
        <v>222255.7</v>
      </c>
      <c r="I197" s="227"/>
      <c r="J197" s="294">
        <f>H197+I197</f>
        <v>222255.7</v>
      </c>
      <c r="K197" s="258"/>
    </row>
    <row r="198" spans="1:11" ht="88.5" customHeight="1">
      <c r="A198" s="225" t="s">
        <v>75</v>
      </c>
      <c r="B198" s="225" t="s">
        <v>62</v>
      </c>
      <c r="C198" s="225" t="s">
        <v>79</v>
      </c>
      <c r="D198" s="225" t="s">
        <v>58</v>
      </c>
      <c r="E198" s="225" t="s">
        <v>51</v>
      </c>
      <c r="F198" s="225" t="s">
        <v>78</v>
      </c>
      <c r="G198" s="234" t="s">
        <v>794</v>
      </c>
      <c r="H198" s="235">
        <v>5758</v>
      </c>
      <c r="I198" s="227">
        <v>-200</v>
      </c>
      <c r="J198" s="294">
        <f>H198+I198</f>
        <v>5558</v>
      </c>
      <c r="K198" s="258"/>
    </row>
    <row r="199" spans="1:12" s="262" customFormat="1" ht="25.5" customHeight="1">
      <c r="A199" s="223" t="s">
        <v>75</v>
      </c>
      <c r="B199" s="223" t="s">
        <v>62</v>
      </c>
      <c r="C199" s="223" t="s">
        <v>64</v>
      </c>
      <c r="D199" s="223" t="s">
        <v>49</v>
      </c>
      <c r="E199" s="223" t="s">
        <v>51</v>
      </c>
      <c r="F199" s="223" t="s">
        <v>78</v>
      </c>
      <c r="G199" s="237" t="s">
        <v>1</v>
      </c>
      <c r="H199" s="236">
        <f>H207+H200+H205+H203</f>
        <v>7803.828</v>
      </c>
      <c r="I199" s="236">
        <f>I207+I200+I205+I203</f>
        <v>-1086.8</v>
      </c>
      <c r="J199" s="295">
        <f>H199+I199</f>
        <v>6717.028</v>
      </c>
      <c r="K199" s="260"/>
      <c r="L199" s="261"/>
    </row>
    <row r="200" spans="1:11" ht="75" customHeight="1">
      <c r="A200" s="225" t="s">
        <v>75</v>
      </c>
      <c r="B200" s="225" t="s">
        <v>62</v>
      </c>
      <c r="C200" s="225" t="s">
        <v>76</v>
      </c>
      <c r="D200" s="225" t="s">
        <v>49</v>
      </c>
      <c r="E200" s="225" t="s">
        <v>51</v>
      </c>
      <c r="F200" s="225" t="s">
        <v>78</v>
      </c>
      <c r="G200" s="234" t="s">
        <v>42</v>
      </c>
      <c r="H200" s="235">
        <f>SUM(H201)</f>
        <v>42.13</v>
      </c>
      <c r="I200" s="235">
        <f>I201</f>
        <v>0</v>
      </c>
      <c r="J200" s="297">
        <f>H200+I200</f>
        <v>42.13</v>
      </c>
      <c r="K200" s="258"/>
    </row>
    <row r="201" spans="1:11" ht="93.75">
      <c r="A201" s="225" t="s">
        <v>75</v>
      </c>
      <c r="B201" s="225" t="s">
        <v>62</v>
      </c>
      <c r="C201" s="225" t="s">
        <v>76</v>
      </c>
      <c r="D201" s="225" t="s">
        <v>58</v>
      </c>
      <c r="E201" s="225" t="s">
        <v>51</v>
      </c>
      <c r="F201" s="225" t="s">
        <v>78</v>
      </c>
      <c r="G201" s="234" t="s">
        <v>43</v>
      </c>
      <c r="H201" s="235">
        <f>SUM(H202:H202)</f>
        <v>42.13</v>
      </c>
      <c r="I201" s="235">
        <f>SUM(I202:I202)</f>
        <v>0</v>
      </c>
      <c r="J201" s="297">
        <f>SUM(J202:J202)</f>
        <v>42.13</v>
      </c>
      <c r="K201" s="258"/>
    </row>
    <row r="202" spans="1:13" ht="75">
      <c r="A202" s="225" t="s">
        <v>75</v>
      </c>
      <c r="B202" s="225" t="s">
        <v>62</v>
      </c>
      <c r="C202" s="225" t="s">
        <v>76</v>
      </c>
      <c r="D202" s="225" t="s">
        <v>58</v>
      </c>
      <c r="E202" s="225" t="s">
        <v>51</v>
      </c>
      <c r="F202" s="225" t="s">
        <v>78</v>
      </c>
      <c r="G202" s="234" t="s">
        <v>44</v>
      </c>
      <c r="H202" s="235">
        <v>42.13</v>
      </c>
      <c r="I202" s="235"/>
      <c r="J202" s="297">
        <f>H202+I202</f>
        <v>42.13</v>
      </c>
      <c r="K202" s="278"/>
      <c r="L202" s="276"/>
      <c r="M202" s="277"/>
    </row>
    <row r="203" spans="1:13" ht="56.25">
      <c r="A203" s="225" t="s">
        <v>187</v>
      </c>
      <c r="B203" s="225" t="s">
        <v>62</v>
      </c>
      <c r="C203" s="225" t="s">
        <v>826</v>
      </c>
      <c r="D203" s="225" t="s">
        <v>58</v>
      </c>
      <c r="E203" s="225" t="s">
        <v>51</v>
      </c>
      <c r="F203" s="225" t="s">
        <v>78</v>
      </c>
      <c r="G203" s="234" t="s">
        <v>827</v>
      </c>
      <c r="H203" s="235">
        <f>H204</f>
        <v>7.1</v>
      </c>
      <c r="I203" s="235">
        <f>I204</f>
        <v>0</v>
      </c>
      <c r="J203" s="297">
        <f>H203+I203</f>
        <v>7.1</v>
      </c>
      <c r="K203" s="278"/>
      <c r="L203" s="276"/>
      <c r="M203" s="277"/>
    </row>
    <row r="204" spans="1:13" ht="78" customHeight="1">
      <c r="A204" s="225" t="s">
        <v>75</v>
      </c>
      <c r="B204" s="225" t="s">
        <v>62</v>
      </c>
      <c r="C204" s="225" t="s">
        <v>826</v>
      </c>
      <c r="D204" s="225" t="s">
        <v>58</v>
      </c>
      <c r="E204" s="225" t="s">
        <v>51</v>
      </c>
      <c r="F204" s="225" t="s">
        <v>78</v>
      </c>
      <c r="G204" s="234" t="s">
        <v>828</v>
      </c>
      <c r="H204" s="235">
        <v>7.1</v>
      </c>
      <c r="I204" s="235"/>
      <c r="J204" s="297">
        <f>H204+I204</f>
        <v>7.1</v>
      </c>
      <c r="K204" s="278"/>
      <c r="L204" s="276"/>
      <c r="M204" s="277"/>
    </row>
    <row r="205" spans="1:13" ht="77.25" customHeight="1">
      <c r="A205" s="225" t="s">
        <v>75</v>
      </c>
      <c r="B205" s="225" t="s">
        <v>62</v>
      </c>
      <c r="C205" s="225" t="s">
        <v>740</v>
      </c>
      <c r="D205" s="225" t="s">
        <v>49</v>
      </c>
      <c r="E205" s="225" t="s">
        <v>51</v>
      </c>
      <c r="F205" s="225" t="s">
        <v>78</v>
      </c>
      <c r="G205" s="234" t="s">
        <v>741</v>
      </c>
      <c r="H205" s="235">
        <f>H206</f>
        <v>48.698</v>
      </c>
      <c r="I205" s="235">
        <f>I206</f>
        <v>0</v>
      </c>
      <c r="J205" s="297">
        <f>J206</f>
        <v>48.698</v>
      </c>
      <c r="K205" s="278"/>
      <c r="L205" s="276"/>
      <c r="M205" s="277"/>
    </row>
    <row r="206" spans="1:13" ht="84.75" customHeight="1">
      <c r="A206" s="225" t="s">
        <v>75</v>
      </c>
      <c r="B206" s="225" t="s">
        <v>62</v>
      </c>
      <c r="C206" s="225" t="s">
        <v>740</v>
      </c>
      <c r="D206" s="225" t="s">
        <v>58</v>
      </c>
      <c r="E206" s="225" t="s">
        <v>51</v>
      </c>
      <c r="F206" s="225" t="s">
        <v>78</v>
      </c>
      <c r="G206" s="234" t="s">
        <v>849</v>
      </c>
      <c r="H206" s="235">
        <v>48.698</v>
      </c>
      <c r="I206" s="235"/>
      <c r="J206" s="297">
        <f>H206+I206</f>
        <v>48.698</v>
      </c>
      <c r="K206" s="278"/>
      <c r="L206" s="276"/>
      <c r="M206" s="277"/>
    </row>
    <row r="207" spans="1:13" ht="18.75">
      <c r="A207" s="225" t="s">
        <v>75</v>
      </c>
      <c r="B207" s="225" t="s">
        <v>62</v>
      </c>
      <c r="C207" s="225" t="s">
        <v>77</v>
      </c>
      <c r="D207" s="225" t="s">
        <v>49</v>
      </c>
      <c r="E207" s="225" t="s">
        <v>51</v>
      </c>
      <c r="F207" s="225" t="s">
        <v>78</v>
      </c>
      <c r="G207" s="234" t="s">
        <v>2</v>
      </c>
      <c r="H207" s="235">
        <f>H208</f>
        <v>7705.9</v>
      </c>
      <c r="I207" s="235">
        <f>I208</f>
        <v>-1086.8</v>
      </c>
      <c r="J207" s="297">
        <f>J208</f>
        <v>6619.099999999999</v>
      </c>
      <c r="K207" s="278"/>
      <c r="L207" s="276"/>
      <c r="M207" s="277"/>
    </row>
    <row r="208" spans="1:13" ht="37.5">
      <c r="A208" s="225" t="s">
        <v>75</v>
      </c>
      <c r="B208" s="225" t="s">
        <v>62</v>
      </c>
      <c r="C208" s="225" t="s">
        <v>77</v>
      </c>
      <c r="D208" s="225" t="s">
        <v>58</v>
      </c>
      <c r="E208" s="225" t="s">
        <v>51</v>
      </c>
      <c r="F208" s="225" t="s">
        <v>78</v>
      </c>
      <c r="G208" s="234" t="s">
        <v>3</v>
      </c>
      <c r="H208" s="235">
        <f>H210+H211+H209</f>
        <v>7705.9</v>
      </c>
      <c r="I208" s="235">
        <f>I210+I211+I209</f>
        <v>-1086.8</v>
      </c>
      <c r="J208" s="297">
        <f>J210+J211+J209</f>
        <v>6619.099999999999</v>
      </c>
      <c r="K208" s="278"/>
      <c r="L208" s="276"/>
      <c r="M208" s="277"/>
    </row>
    <row r="209" spans="1:13" ht="56.25">
      <c r="A209" s="225" t="s">
        <v>75</v>
      </c>
      <c r="B209" s="225" t="s">
        <v>62</v>
      </c>
      <c r="C209" s="225" t="s">
        <v>77</v>
      </c>
      <c r="D209" s="225" t="s">
        <v>58</v>
      </c>
      <c r="E209" s="225" t="s">
        <v>51</v>
      </c>
      <c r="F209" s="225" t="s">
        <v>78</v>
      </c>
      <c r="G209" s="234" t="s">
        <v>742</v>
      </c>
      <c r="H209" s="235">
        <v>0</v>
      </c>
      <c r="I209" s="235"/>
      <c r="J209" s="297">
        <f>H209+I209</f>
        <v>0</v>
      </c>
      <c r="K209" s="278"/>
      <c r="L209" s="276"/>
      <c r="M209" s="277"/>
    </row>
    <row r="210" spans="1:13" ht="93.75">
      <c r="A210" s="225" t="s">
        <v>75</v>
      </c>
      <c r="B210" s="225" t="s">
        <v>62</v>
      </c>
      <c r="C210" s="225" t="s">
        <v>77</v>
      </c>
      <c r="D210" s="225" t="s">
        <v>58</v>
      </c>
      <c r="E210" s="225" t="s">
        <v>51</v>
      </c>
      <c r="F210" s="225" t="s">
        <v>78</v>
      </c>
      <c r="G210" s="234" t="s">
        <v>0</v>
      </c>
      <c r="H210" s="235">
        <v>7705.9</v>
      </c>
      <c r="I210" s="227">
        <v>-1086.8</v>
      </c>
      <c r="J210" s="294">
        <f>H210+I210</f>
        <v>6619.099999999999</v>
      </c>
      <c r="K210" s="278"/>
      <c r="L210" s="276"/>
      <c r="M210" s="277"/>
    </row>
    <row r="211" spans="1:13" ht="112.5">
      <c r="A211" s="225">
        <v>2</v>
      </c>
      <c r="B211" s="225" t="s">
        <v>62</v>
      </c>
      <c r="C211" s="225" t="s">
        <v>77</v>
      </c>
      <c r="D211" s="225" t="s">
        <v>58</v>
      </c>
      <c r="E211" s="225" t="s">
        <v>51</v>
      </c>
      <c r="F211" s="225" t="s">
        <v>78</v>
      </c>
      <c r="G211" s="226" t="s">
        <v>219</v>
      </c>
      <c r="H211" s="235">
        <v>0</v>
      </c>
      <c r="I211" s="227">
        <v>0</v>
      </c>
      <c r="J211" s="294">
        <f>H211+I211</f>
        <v>0</v>
      </c>
      <c r="K211" s="278"/>
      <c r="L211" s="276"/>
      <c r="M211" s="277"/>
    </row>
    <row r="212" spans="1:13" ht="18.75">
      <c r="A212" s="231"/>
      <c r="B212" s="231"/>
      <c r="C212" s="231"/>
      <c r="D212" s="231"/>
      <c r="E212" s="231"/>
      <c r="F212" s="231"/>
      <c r="G212" s="224" t="s">
        <v>20</v>
      </c>
      <c r="H212" s="236">
        <f>SUM(H18,H120)</f>
        <v>691522.8500000001</v>
      </c>
      <c r="I212" s="236">
        <f>SUM(I18,I120)</f>
        <v>-1572.205</v>
      </c>
      <c r="J212" s="295">
        <f>SUM(J18,J120)</f>
        <v>689950.645</v>
      </c>
      <c r="K212" s="278"/>
      <c r="L212" s="276"/>
      <c r="M212" s="277"/>
    </row>
    <row r="213" spans="1:13" ht="18.75">
      <c r="A213" s="242"/>
      <c r="B213" s="242"/>
      <c r="C213" s="242"/>
      <c r="D213" s="242"/>
      <c r="E213" s="242"/>
      <c r="F213" s="242"/>
      <c r="G213" s="242"/>
      <c r="H213" s="227"/>
      <c r="I213" s="227"/>
      <c r="J213" s="294"/>
      <c r="K213" s="279"/>
      <c r="L213" s="276"/>
      <c r="M213" s="277"/>
    </row>
    <row r="214" spans="1:13" ht="18.75">
      <c r="A214" s="242"/>
      <c r="B214" s="242"/>
      <c r="C214" s="242"/>
      <c r="D214" s="242"/>
      <c r="E214" s="242"/>
      <c r="F214" s="242"/>
      <c r="G214" s="242"/>
      <c r="H214" s="227"/>
      <c r="I214" s="227"/>
      <c r="J214" s="294"/>
      <c r="K214" s="279"/>
      <c r="L214" s="276"/>
      <c r="M214" s="277"/>
    </row>
    <row r="215" spans="1:13" ht="18.75">
      <c r="A215" s="242"/>
      <c r="B215" s="242"/>
      <c r="C215" s="242"/>
      <c r="D215" s="242"/>
      <c r="E215" s="242"/>
      <c r="F215" s="242"/>
      <c r="G215" s="242"/>
      <c r="H215" s="227"/>
      <c r="I215" s="227"/>
      <c r="J215" s="294"/>
      <c r="K215" s="279"/>
      <c r="L215" s="276"/>
      <c r="M215" s="277"/>
    </row>
    <row r="216" spans="1:13" ht="18.75">
      <c r="A216" s="242"/>
      <c r="B216" s="242"/>
      <c r="C216" s="242"/>
      <c r="D216" s="242"/>
      <c r="E216" s="242"/>
      <c r="F216" s="242"/>
      <c r="G216" s="242"/>
      <c r="H216" s="227"/>
      <c r="I216" s="227"/>
      <c r="J216" s="294"/>
      <c r="K216" s="279"/>
      <c r="L216" s="276"/>
      <c r="M216" s="277"/>
    </row>
    <row r="217" spans="1:13" ht="18.75">
      <c r="A217" s="242"/>
      <c r="B217" s="242"/>
      <c r="C217" s="242"/>
      <c r="D217" s="242"/>
      <c r="E217" s="242"/>
      <c r="F217" s="242"/>
      <c r="G217" s="242"/>
      <c r="H217" s="227"/>
      <c r="I217" s="227"/>
      <c r="J217" s="294"/>
      <c r="K217" s="279"/>
      <c r="L217" s="276"/>
      <c r="M217" s="277"/>
    </row>
    <row r="218" spans="1:13" ht="18.75">
      <c r="A218" s="242"/>
      <c r="B218" s="242"/>
      <c r="C218" s="242"/>
      <c r="D218" s="242"/>
      <c r="E218" s="242"/>
      <c r="F218" s="242"/>
      <c r="G218" s="242"/>
      <c r="H218" s="227"/>
      <c r="I218" s="227"/>
      <c r="J218" s="294"/>
      <c r="K218" s="279"/>
      <c r="L218" s="276"/>
      <c r="M218" s="277"/>
    </row>
    <row r="219" spans="1:13" ht="18.75">
      <c r="A219" s="242"/>
      <c r="B219" s="242"/>
      <c r="C219" s="242"/>
      <c r="D219" s="242"/>
      <c r="E219" s="242"/>
      <c r="F219" s="242"/>
      <c r="G219" s="242"/>
      <c r="H219" s="227"/>
      <c r="I219" s="227"/>
      <c r="J219" s="294"/>
      <c r="K219" s="279"/>
      <c r="L219" s="276"/>
      <c r="M219" s="277"/>
    </row>
    <row r="220" spans="1:13" ht="18.75">
      <c r="A220" s="242"/>
      <c r="B220" s="242"/>
      <c r="C220" s="242"/>
      <c r="D220" s="242"/>
      <c r="E220" s="242"/>
      <c r="F220" s="242"/>
      <c r="G220" s="242"/>
      <c r="H220" s="227"/>
      <c r="I220" s="227"/>
      <c r="J220" s="294"/>
      <c r="K220" s="279"/>
      <c r="L220" s="276"/>
      <c r="M220" s="277"/>
    </row>
    <row r="221" spans="1:13" ht="18.75">
      <c r="A221" s="242"/>
      <c r="B221" s="242"/>
      <c r="C221" s="242"/>
      <c r="D221" s="242"/>
      <c r="E221" s="242"/>
      <c r="F221" s="242"/>
      <c r="G221" s="242"/>
      <c r="H221" s="227"/>
      <c r="I221" s="227"/>
      <c r="J221" s="294"/>
      <c r="K221" s="279"/>
      <c r="L221" s="276"/>
      <c r="M221" s="277"/>
    </row>
    <row r="222" spans="1:13" ht="16.5">
      <c r="A222" s="243"/>
      <c r="B222" s="243"/>
      <c r="C222" s="243"/>
      <c r="D222" s="243"/>
      <c r="E222" s="243"/>
      <c r="F222" s="243"/>
      <c r="G222" s="243"/>
      <c r="H222" s="244"/>
      <c r="I222" s="244"/>
      <c r="J222" s="298"/>
      <c r="K222" s="279"/>
      <c r="L222" s="276"/>
      <c r="M222" s="277"/>
    </row>
    <row r="223" spans="1:13" ht="16.5">
      <c r="A223" s="243"/>
      <c r="B223" s="243"/>
      <c r="C223" s="243"/>
      <c r="D223" s="243"/>
      <c r="E223" s="243"/>
      <c r="F223" s="243"/>
      <c r="G223" s="243"/>
      <c r="H223" s="244"/>
      <c r="I223" s="244"/>
      <c r="J223" s="298"/>
      <c r="K223" s="279"/>
      <c r="L223" s="276"/>
      <c r="M223" s="277"/>
    </row>
    <row r="224" spans="1:13" ht="16.5">
      <c r="A224" s="243"/>
      <c r="B224" s="243"/>
      <c r="C224" s="243"/>
      <c r="D224" s="243"/>
      <c r="E224" s="243"/>
      <c r="F224" s="243"/>
      <c r="G224" s="243"/>
      <c r="H224" s="244"/>
      <c r="I224" s="244"/>
      <c r="J224" s="298"/>
      <c r="K224" s="279"/>
      <c r="L224" s="276"/>
      <c r="M224" s="277"/>
    </row>
    <row r="225" spans="1:13" ht="16.5">
      <c r="A225" s="243"/>
      <c r="B225" s="243"/>
      <c r="C225" s="243"/>
      <c r="D225" s="243"/>
      <c r="E225" s="243"/>
      <c r="F225" s="243"/>
      <c r="G225" s="243"/>
      <c r="H225" s="244"/>
      <c r="I225" s="244"/>
      <c r="J225" s="298"/>
      <c r="K225" s="279"/>
      <c r="L225" s="276"/>
      <c r="M225" s="277"/>
    </row>
    <row r="226" spans="1:13" ht="16.5">
      <c r="A226" s="243"/>
      <c r="B226" s="243"/>
      <c r="C226" s="243"/>
      <c r="D226" s="243"/>
      <c r="E226" s="243"/>
      <c r="F226" s="243"/>
      <c r="G226" s="243"/>
      <c r="H226" s="244"/>
      <c r="I226" s="244"/>
      <c r="J226" s="298"/>
      <c r="K226" s="279"/>
      <c r="L226" s="276"/>
      <c r="M226" s="277"/>
    </row>
    <row r="227" spans="1:13" ht="16.5">
      <c r="A227" s="243"/>
      <c r="B227" s="243"/>
      <c r="C227" s="243"/>
      <c r="D227" s="243"/>
      <c r="E227" s="243"/>
      <c r="F227" s="243"/>
      <c r="G227" s="243"/>
      <c r="H227" s="244"/>
      <c r="I227" s="244"/>
      <c r="J227" s="298"/>
      <c r="K227" s="279"/>
      <c r="L227" s="276"/>
      <c r="M227" s="277"/>
    </row>
    <row r="228" spans="1:13" ht="16.5">
      <c r="A228" s="243"/>
      <c r="B228" s="243"/>
      <c r="C228" s="243"/>
      <c r="D228" s="243"/>
      <c r="E228" s="243"/>
      <c r="F228" s="243"/>
      <c r="G228" s="243"/>
      <c r="H228" s="244"/>
      <c r="I228" s="244"/>
      <c r="J228" s="298"/>
      <c r="K228" s="279"/>
      <c r="L228" s="276"/>
      <c r="M228" s="277"/>
    </row>
    <row r="229" spans="1:13" ht="16.5">
      <c r="A229" s="243"/>
      <c r="B229" s="243"/>
      <c r="C229" s="243"/>
      <c r="D229" s="243"/>
      <c r="E229" s="243"/>
      <c r="F229" s="243"/>
      <c r="G229" s="243"/>
      <c r="H229" s="244"/>
      <c r="I229" s="244"/>
      <c r="J229" s="298"/>
      <c r="K229" s="279"/>
      <c r="L229" s="276"/>
      <c r="M229" s="277"/>
    </row>
    <row r="230" spans="1:13" ht="16.5">
      <c r="A230" s="243"/>
      <c r="B230" s="243"/>
      <c r="C230" s="243"/>
      <c r="D230" s="243"/>
      <c r="E230" s="243"/>
      <c r="F230" s="243"/>
      <c r="G230" s="243"/>
      <c r="H230" s="244"/>
      <c r="I230" s="244"/>
      <c r="J230" s="298"/>
      <c r="K230" s="279"/>
      <c r="L230" s="276"/>
      <c r="M230" s="277"/>
    </row>
    <row r="231" spans="1:13" ht="16.5">
      <c r="A231" s="243"/>
      <c r="B231" s="243"/>
      <c r="C231" s="243"/>
      <c r="D231" s="243"/>
      <c r="E231" s="243"/>
      <c r="F231" s="243"/>
      <c r="G231" s="243"/>
      <c r="H231" s="244"/>
      <c r="I231" s="244"/>
      <c r="J231" s="298"/>
      <c r="K231" s="279"/>
      <c r="L231" s="276"/>
      <c r="M231" s="277"/>
    </row>
    <row r="232" spans="1:13" ht="16.5">
      <c r="A232" s="243"/>
      <c r="B232" s="243"/>
      <c r="C232" s="243"/>
      <c r="D232" s="243"/>
      <c r="E232" s="243"/>
      <c r="F232" s="243"/>
      <c r="G232" s="243"/>
      <c r="H232" s="244"/>
      <c r="I232" s="244"/>
      <c r="J232" s="298"/>
      <c r="K232" s="279"/>
      <c r="L232" s="276"/>
      <c r="M232" s="277"/>
    </row>
    <row r="233" spans="1:13" ht="16.5">
      <c r="A233" s="243"/>
      <c r="B233" s="243"/>
      <c r="C233" s="243"/>
      <c r="D233" s="243"/>
      <c r="E233" s="243"/>
      <c r="F233" s="243"/>
      <c r="G233" s="243"/>
      <c r="H233" s="244"/>
      <c r="I233" s="244"/>
      <c r="J233" s="298"/>
      <c r="K233" s="279"/>
      <c r="L233" s="276"/>
      <c r="M233" s="277"/>
    </row>
    <row r="234" spans="1:13" ht="16.5">
      <c r="A234" s="243"/>
      <c r="B234" s="243"/>
      <c r="C234" s="243"/>
      <c r="D234" s="243"/>
      <c r="E234" s="243"/>
      <c r="F234" s="243"/>
      <c r="G234" s="243"/>
      <c r="H234" s="244"/>
      <c r="I234" s="244"/>
      <c r="J234" s="298"/>
      <c r="K234" s="279"/>
      <c r="L234" s="276"/>
      <c r="M234" s="277"/>
    </row>
    <row r="235" spans="1:13" ht="16.5">
      <c r="A235" s="243"/>
      <c r="B235" s="243"/>
      <c r="C235" s="243"/>
      <c r="D235" s="243"/>
      <c r="E235" s="243"/>
      <c r="F235" s="243"/>
      <c r="G235" s="243"/>
      <c r="H235" s="244"/>
      <c r="I235" s="244"/>
      <c r="J235" s="298"/>
      <c r="K235" s="279"/>
      <c r="L235" s="276"/>
      <c r="M235" s="277"/>
    </row>
    <row r="236" spans="1:13" ht="16.5">
      <c r="A236" s="243"/>
      <c r="B236" s="243"/>
      <c r="C236" s="243"/>
      <c r="D236" s="243"/>
      <c r="E236" s="243"/>
      <c r="F236" s="243"/>
      <c r="G236" s="243"/>
      <c r="H236" s="244"/>
      <c r="I236" s="244"/>
      <c r="J236" s="298"/>
      <c r="K236" s="279"/>
      <c r="L236" s="276"/>
      <c r="M236" s="277"/>
    </row>
    <row r="237" spans="1:13" ht="16.5">
      <c r="A237" s="243"/>
      <c r="B237" s="243"/>
      <c r="C237" s="243"/>
      <c r="D237" s="243"/>
      <c r="E237" s="243"/>
      <c r="F237" s="243"/>
      <c r="G237" s="243"/>
      <c r="H237" s="244"/>
      <c r="I237" s="244"/>
      <c r="J237" s="298"/>
      <c r="K237" s="279"/>
      <c r="L237" s="276"/>
      <c r="M237" s="277"/>
    </row>
    <row r="238" spans="1:13" ht="16.5">
      <c r="A238" s="243"/>
      <c r="B238" s="243"/>
      <c r="C238" s="243"/>
      <c r="D238" s="243"/>
      <c r="E238" s="243"/>
      <c r="F238" s="243"/>
      <c r="G238" s="243"/>
      <c r="H238" s="244"/>
      <c r="I238" s="244"/>
      <c r="J238" s="298"/>
      <c r="K238" s="279"/>
      <c r="L238" s="276"/>
      <c r="M238" s="277"/>
    </row>
    <row r="239" spans="1:13" ht="16.5">
      <c r="A239" s="243"/>
      <c r="B239" s="243"/>
      <c r="C239" s="243"/>
      <c r="D239" s="243"/>
      <c r="E239" s="243"/>
      <c r="F239" s="243"/>
      <c r="G239" s="243"/>
      <c r="H239" s="244"/>
      <c r="I239" s="244"/>
      <c r="J239" s="298"/>
      <c r="K239" s="279"/>
      <c r="L239" s="276"/>
      <c r="M239" s="277"/>
    </row>
    <row r="240" spans="1:13" ht="16.5">
      <c r="A240" s="243"/>
      <c r="B240" s="243"/>
      <c r="C240" s="243"/>
      <c r="D240" s="243"/>
      <c r="E240" s="243"/>
      <c r="F240" s="243"/>
      <c r="G240" s="243"/>
      <c r="H240" s="244"/>
      <c r="I240" s="244"/>
      <c r="J240" s="298"/>
      <c r="K240" s="279"/>
      <c r="L240" s="276"/>
      <c r="M240" s="277"/>
    </row>
    <row r="241" spans="1:13" ht="16.5">
      <c r="A241" s="243"/>
      <c r="B241" s="243"/>
      <c r="C241" s="243"/>
      <c r="D241" s="243"/>
      <c r="E241" s="243"/>
      <c r="F241" s="243"/>
      <c r="G241" s="243"/>
      <c r="H241" s="244"/>
      <c r="I241" s="244"/>
      <c r="J241" s="298"/>
      <c r="K241" s="279"/>
      <c r="L241" s="276"/>
      <c r="M241" s="277"/>
    </row>
    <row r="242" spans="1:13" ht="16.5">
      <c r="A242" s="243"/>
      <c r="B242" s="243"/>
      <c r="C242" s="243"/>
      <c r="D242" s="243"/>
      <c r="E242" s="243"/>
      <c r="F242" s="243"/>
      <c r="G242" s="243"/>
      <c r="H242" s="244"/>
      <c r="I242" s="244"/>
      <c r="J242" s="298"/>
      <c r="K242" s="279"/>
      <c r="L242" s="276"/>
      <c r="M242" s="277"/>
    </row>
    <row r="243" spans="1:13" ht="16.5">
      <c r="A243" s="243"/>
      <c r="B243" s="243"/>
      <c r="C243" s="243"/>
      <c r="D243" s="243"/>
      <c r="E243" s="243"/>
      <c r="F243" s="243"/>
      <c r="G243" s="243"/>
      <c r="H243" s="244"/>
      <c r="I243" s="244"/>
      <c r="J243" s="298"/>
      <c r="K243" s="279"/>
      <c r="L243" s="276"/>
      <c r="M243" s="277"/>
    </row>
    <row r="244" spans="1:13" ht="16.5">
      <c r="A244" s="243"/>
      <c r="B244" s="243"/>
      <c r="C244" s="243"/>
      <c r="D244" s="243"/>
      <c r="E244" s="243"/>
      <c r="F244" s="243"/>
      <c r="G244" s="243"/>
      <c r="H244" s="244"/>
      <c r="I244" s="244"/>
      <c r="J244" s="298"/>
      <c r="K244" s="279"/>
      <c r="L244" s="276"/>
      <c r="M244" s="277"/>
    </row>
    <row r="245" spans="1:13" ht="16.5">
      <c r="A245" s="243"/>
      <c r="B245" s="243"/>
      <c r="C245" s="243"/>
      <c r="D245" s="243"/>
      <c r="E245" s="243"/>
      <c r="F245" s="243"/>
      <c r="G245" s="243"/>
      <c r="H245" s="244"/>
      <c r="I245" s="244"/>
      <c r="J245" s="298"/>
      <c r="K245" s="279"/>
      <c r="L245" s="276"/>
      <c r="M245" s="277"/>
    </row>
    <row r="246" spans="1:13" ht="16.5">
      <c r="A246" s="243"/>
      <c r="B246" s="243"/>
      <c r="C246" s="243"/>
      <c r="D246" s="243"/>
      <c r="E246" s="243"/>
      <c r="F246" s="243"/>
      <c r="G246" s="243"/>
      <c r="H246" s="244"/>
      <c r="I246" s="244"/>
      <c r="J246" s="298"/>
      <c r="K246" s="279"/>
      <c r="L246" s="276"/>
      <c r="M246" s="277"/>
    </row>
    <row r="247" spans="1:13" ht="16.5">
      <c r="A247" s="243"/>
      <c r="B247" s="243"/>
      <c r="C247" s="243"/>
      <c r="D247" s="243"/>
      <c r="E247" s="243"/>
      <c r="F247" s="243"/>
      <c r="G247" s="243"/>
      <c r="H247" s="244"/>
      <c r="I247" s="244"/>
      <c r="J247" s="298"/>
      <c r="K247" s="279"/>
      <c r="L247" s="276"/>
      <c r="M247" s="277"/>
    </row>
    <row r="248" spans="1:13" ht="16.5">
      <c r="A248" s="243"/>
      <c r="B248" s="243"/>
      <c r="C248" s="243"/>
      <c r="D248" s="243"/>
      <c r="E248" s="243"/>
      <c r="F248" s="243"/>
      <c r="G248" s="243"/>
      <c r="H248" s="244"/>
      <c r="I248" s="244"/>
      <c r="J248" s="298"/>
      <c r="K248" s="279"/>
      <c r="L248" s="276"/>
      <c r="M248" s="277"/>
    </row>
    <row r="249" spans="1:13" ht="16.5">
      <c r="A249" s="243"/>
      <c r="B249" s="243"/>
      <c r="C249" s="243"/>
      <c r="D249" s="243"/>
      <c r="E249" s="243"/>
      <c r="F249" s="243"/>
      <c r="G249" s="243"/>
      <c r="H249" s="244"/>
      <c r="I249" s="244"/>
      <c r="J249" s="298"/>
      <c r="K249" s="279"/>
      <c r="L249" s="276"/>
      <c r="M249" s="277"/>
    </row>
    <row r="250" spans="1:13" ht="16.5">
      <c r="A250" s="243"/>
      <c r="B250" s="243"/>
      <c r="C250" s="243"/>
      <c r="D250" s="243"/>
      <c r="E250" s="243"/>
      <c r="F250" s="243"/>
      <c r="G250" s="243"/>
      <c r="H250" s="244"/>
      <c r="I250" s="244"/>
      <c r="J250" s="298"/>
      <c r="K250" s="279"/>
      <c r="L250" s="276"/>
      <c r="M250" s="277"/>
    </row>
    <row r="251" spans="1:13" ht="16.5">
      <c r="A251" s="243"/>
      <c r="B251" s="243"/>
      <c r="C251" s="243"/>
      <c r="D251" s="243"/>
      <c r="E251" s="243"/>
      <c r="F251" s="243"/>
      <c r="G251" s="243"/>
      <c r="H251" s="244"/>
      <c r="I251" s="244"/>
      <c r="J251" s="298"/>
      <c r="K251" s="279"/>
      <c r="L251" s="276"/>
      <c r="M251" s="277"/>
    </row>
    <row r="252" spans="1:13" ht="16.5">
      <c r="A252" s="243"/>
      <c r="B252" s="243"/>
      <c r="C252" s="243"/>
      <c r="D252" s="243"/>
      <c r="E252" s="243"/>
      <c r="F252" s="243"/>
      <c r="G252" s="243"/>
      <c r="H252" s="244"/>
      <c r="I252" s="244"/>
      <c r="J252" s="298"/>
      <c r="K252" s="279"/>
      <c r="L252" s="276"/>
      <c r="M252" s="277"/>
    </row>
    <row r="253" spans="1:13" ht="16.5">
      <c r="A253" s="243"/>
      <c r="B253" s="243"/>
      <c r="C253" s="243"/>
      <c r="D253" s="243"/>
      <c r="E253" s="243"/>
      <c r="F253" s="243"/>
      <c r="G253" s="243"/>
      <c r="H253" s="244"/>
      <c r="I253" s="244"/>
      <c r="J253" s="298"/>
      <c r="K253" s="279"/>
      <c r="L253" s="276"/>
      <c r="M253" s="277"/>
    </row>
    <row r="254" spans="1:13" ht="16.5">
      <c r="A254" s="243"/>
      <c r="B254" s="243"/>
      <c r="C254" s="243"/>
      <c r="D254" s="243"/>
      <c r="E254" s="243"/>
      <c r="F254" s="243"/>
      <c r="G254" s="243"/>
      <c r="H254" s="244"/>
      <c r="I254" s="244"/>
      <c r="J254" s="298"/>
      <c r="K254" s="279"/>
      <c r="L254" s="276"/>
      <c r="M254" s="277"/>
    </row>
    <row r="255" spans="1:13" ht="16.5">
      <c r="A255" s="243"/>
      <c r="B255" s="243"/>
      <c r="C255" s="243"/>
      <c r="D255" s="243"/>
      <c r="E255" s="243"/>
      <c r="F255" s="243"/>
      <c r="G255" s="243"/>
      <c r="H255" s="244"/>
      <c r="I255" s="244"/>
      <c r="J255" s="298"/>
      <c r="K255" s="279"/>
      <c r="L255" s="276"/>
      <c r="M255" s="277"/>
    </row>
    <row r="256" spans="1:13" ht="16.5">
      <c r="A256" s="243"/>
      <c r="B256" s="243"/>
      <c r="C256" s="243"/>
      <c r="D256" s="243"/>
      <c r="E256" s="243"/>
      <c r="F256" s="243"/>
      <c r="G256" s="243"/>
      <c r="H256" s="244"/>
      <c r="I256" s="244"/>
      <c r="J256" s="298"/>
      <c r="K256" s="279"/>
      <c r="L256" s="276"/>
      <c r="M256" s="277"/>
    </row>
    <row r="257" spans="1:13" ht="16.5">
      <c r="A257" s="243"/>
      <c r="B257" s="243"/>
      <c r="C257" s="243"/>
      <c r="D257" s="243"/>
      <c r="E257" s="243"/>
      <c r="F257" s="243"/>
      <c r="G257" s="243"/>
      <c r="H257" s="244"/>
      <c r="I257" s="244"/>
      <c r="J257" s="298"/>
      <c r="K257" s="279"/>
      <c r="L257" s="276"/>
      <c r="M257" s="277"/>
    </row>
    <row r="258" spans="1:13" ht="16.5">
      <c r="A258" s="243"/>
      <c r="B258" s="243"/>
      <c r="C258" s="243"/>
      <c r="D258" s="243"/>
      <c r="E258" s="243"/>
      <c r="F258" s="243"/>
      <c r="G258" s="243"/>
      <c r="H258" s="244"/>
      <c r="I258" s="244"/>
      <c r="J258" s="298"/>
      <c r="K258" s="279"/>
      <c r="L258" s="276"/>
      <c r="M258" s="277"/>
    </row>
    <row r="259" spans="1:13" ht="16.5">
      <c r="A259" s="243"/>
      <c r="B259" s="243"/>
      <c r="C259" s="243"/>
      <c r="D259" s="243"/>
      <c r="E259" s="243"/>
      <c r="F259" s="243"/>
      <c r="G259" s="243"/>
      <c r="H259" s="244"/>
      <c r="I259" s="244"/>
      <c r="J259" s="298"/>
      <c r="K259" s="279"/>
      <c r="L259" s="276"/>
      <c r="M259" s="277"/>
    </row>
    <row r="260" spans="1:13" ht="16.5">
      <c r="A260" s="243"/>
      <c r="B260" s="243"/>
      <c r="C260" s="243"/>
      <c r="D260" s="243"/>
      <c r="E260" s="243"/>
      <c r="F260" s="243"/>
      <c r="G260" s="243"/>
      <c r="H260" s="244"/>
      <c r="I260" s="244"/>
      <c r="J260" s="298"/>
      <c r="K260" s="279"/>
      <c r="L260" s="276"/>
      <c r="M260" s="277"/>
    </row>
    <row r="261" spans="1:13" ht="16.5">
      <c r="A261" s="243"/>
      <c r="B261" s="243"/>
      <c r="C261" s="243"/>
      <c r="D261" s="243"/>
      <c r="E261" s="243"/>
      <c r="F261" s="243"/>
      <c r="G261" s="243"/>
      <c r="H261" s="244"/>
      <c r="I261" s="244"/>
      <c r="J261" s="298"/>
      <c r="K261" s="279"/>
      <c r="L261" s="276"/>
      <c r="M261" s="277"/>
    </row>
    <row r="262" spans="1:13" ht="16.5">
      <c r="A262" s="243"/>
      <c r="B262" s="243"/>
      <c r="C262" s="243"/>
      <c r="D262" s="243"/>
      <c r="E262" s="243"/>
      <c r="F262" s="243"/>
      <c r="G262" s="243"/>
      <c r="H262" s="244"/>
      <c r="I262" s="244"/>
      <c r="J262" s="298"/>
      <c r="K262" s="279"/>
      <c r="L262" s="276"/>
      <c r="M262" s="277"/>
    </row>
    <row r="263" spans="1:13" ht="16.5">
      <c r="A263" s="243"/>
      <c r="B263" s="243"/>
      <c r="C263" s="243"/>
      <c r="D263" s="243"/>
      <c r="E263" s="243"/>
      <c r="F263" s="243"/>
      <c r="G263" s="243"/>
      <c r="H263" s="244"/>
      <c r="I263" s="244"/>
      <c r="J263" s="298"/>
      <c r="K263" s="279"/>
      <c r="L263" s="276"/>
      <c r="M263" s="277"/>
    </row>
    <row r="264" spans="1:13" ht="16.5">
      <c r="A264" s="243"/>
      <c r="B264" s="243"/>
      <c r="C264" s="243"/>
      <c r="D264" s="243"/>
      <c r="E264" s="243"/>
      <c r="F264" s="243"/>
      <c r="G264" s="243"/>
      <c r="H264" s="244"/>
      <c r="I264" s="244"/>
      <c r="J264" s="298"/>
      <c r="K264" s="279"/>
      <c r="L264" s="276"/>
      <c r="M264" s="277"/>
    </row>
    <row r="265" spans="1:13" ht="16.5">
      <c r="A265" s="243"/>
      <c r="B265" s="243"/>
      <c r="C265" s="243"/>
      <c r="D265" s="243"/>
      <c r="E265" s="243"/>
      <c r="F265" s="243"/>
      <c r="G265" s="243"/>
      <c r="H265" s="244"/>
      <c r="I265" s="244"/>
      <c r="J265" s="298"/>
      <c r="K265" s="279"/>
      <c r="L265" s="276"/>
      <c r="M265" s="277"/>
    </row>
    <row r="266" spans="1:13" ht="16.5">
      <c r="A266" s="243"/>
      <c r="B266" s="243"/>
      <c r="C266" s="243"/>
      <c r="D266" s="243"/>
      <c r="E266" s="243"/>
      <c r="F266" s="243"/>
      <c r="G266" s="243"/>
      <c r="H266" s="244"/>
      <c r="I266" s="244"/>
      <c r="J266" s="298"/>
      <c r="K266" s="279"/>
      <c r="L266" s="276"/>
      <c r="M266" s="277"/>
    </row>
    <row r="267" spans="1:13" ht="16.5">
      <c r="A267" s="243"/>
      <c r="B267" s="243"/>
      <c r="C267" s="243"/>
      <c r="D267" s="243"/>
      <c r="E267" s="243"/>
      <c r="F267" s="243"/>
      <c r="G267" s="243"/>
      <c r="H267" s="244"/>
      <c r="I267" s="244"/>
      <c r="J267" s="298"/>
      <c r="K267" s="279"/>
      <c r="L267" s="276"/>
      <c r="M267" s="277"/>
    </row>
    <row r="268" spans="1:13" ht="16.5">
      <c r="A268" s="243"/>
      <c r="B268" s="243"/>
      <c r="C268" s="243"/>
      <c r="D268" s="243"/>
      <c r="E268" s="243"/>
      <c r="F268" s="243"/>
      <c r="G268" s="243"/>
      <c r="H268" s="244"/>
      <c r="I268" s="244"/>
      <c r="J268" s="298"/>
      <c r="K268" s="279"/>
      <c r="L268" s="276"/>
      <c r="M268" s="277"/>
    </row>
    <row r="269" spans="1:13" ht="16.5">
      <c r="A269" s="243"/>
      <c r="B269" s="243"/>
      <c r="C269" s="243"/>
      <c r="D269" s="243"/>
      <c r="E269" s="243"/>
      <c r="F269" s="243"/>
      <c r="G269" s="243"/>
      <c r="H269" s="244"/>
      <c r="I269" s="244"/>
      <c r="J269" s="298"/>
      <c r="K269" s="279"/>
      <c r="L269" s="276"/>
      <c r="M269" s="277"/>
    </row>
    <row r="270" spans="1:13" ht="16.5">
      <c r="A270" s="243"/>
      <c r="B270" s="243"/>
      <c r="C270" s="243"/>
      <c r="D270" s="243"/>
      <c r="E270" s="243"/>
      <c r="F270" s="243"/>
      <c r="G270" s="243"/>
      <c r="H270" s="244"/>
      <c r="I270" s="244"/>
      <c r="J270" s="298"/>
      <c r="K270" s="279"/>
      <c r="L270" s="276"/>
      <c r="M270" s="277"/>
    </row>
    <row r="271" spans="1:13" ht="16.5">
      <c r="A271" s="243"/>
      <c r="B271" s="243"/>
      <c r="C271" s="243"/>
      <c r="D271" s="243"/>
      <c r="E271" s="243"/>
      <c r="F271" s="243"/>
      <c r="G271" s="243"/>
      <c r="H271" s="244"/>
      <c r="I271" s="244"/>
      <c r="J271" s="298"/>
      <c r="K271" s="279"/>
      <c r="L271" s="276"/>
      <c r="M271" s="277"/>
    </row>
    <row r="272" spans="1:13" ht="16.5">
      <c r="A272" s="243"/>
      <c r="B272" s="243"/>
      <c r="C272" s="243"/>
      <c r="D272" s="243"/>
      <c r="E272" s="243"/>
      <c r="F272" s="243"/>
      <c r="G272" s="243"/>
      <c r="H272" s="244"/>
      <c r="I272" s="244"/>
      <c r="J272" s="298"/>
      <c r="K272" s="279"/>
      <c r="L272" s="276"/>
      <c r="M272" s="277"/>
    </row>
    <row r="273" spans="1:13" ht="16.5">
      <c r="A273" s="243"/>
      <c r="B273" s="243"/>
      <c r="C273" s="243"/>
      <c r="D273" s="243"/>
      <c r="E273" s="243"/>
      <c r="F273" s="243"/>
      <c r="G273" s="243"/>
      <c r="H273" s="244"/>
      <c r="I273" s="244"/>
      <c r="J273" s="298"/>
      <c r="K273" s="279"/>
      <c r="L273" s="276"/>
      <c r="M273" s="277"/>
    </row>
    <row r="274" spans="1:13" ht="16.5">
      <c r="A274" s="243"/>
      <c r="B274" s="243"/>
      <c r="C274" s="243"/>
      <c r="D274" s="243"/>
      <c r="E274" s="243"/>
      <c r="F274" s="243"/>
      <c r="G274" s="243"/>
      <c r="H274" s="244"/>
      <c r="I274" s="244"/>
      <c r="J274" s="298"/>
      <c r="K274" s="279"/>
      <c r="L274" s="276"/>
      <c r="M274" s="277"/>
    </row>
    <row r="275" spans="1:13" ht="16.5">
      <c r="A275" s="243"/>
      <c r="B275" s="243"/>
      <c r="C275" s="243"/>
      <c r="D275" s="243"/>
      <c r="E275" s="243"/>
      <c r="F275" s="243"/>
      <c r="G275" s="243"/>
      <c r="H275" s="244"/>
      <c r="I275" s="244"/>
      <c r="J275" s="298"/>
      <c r="K275" s="279"/>
      <c r="L275" s="276"/>
      <c r="M275" s="277"/>
    </row>
    <row r="276" spans="1:13" ht="16.5">
      <c r="A276" s="243"/>
      <c r="B276" s="243"/>
      <c r="C276" s="243"/>
      <c r="D276" s="243"/>
      <c r="E276" s="243"/>
      <c r="F276" s="243"/>
      <c r="G276" s="243"/>
      <c r="H276" s="244"/>
      <c r="I276" s="244"/>
      <c r="J276" s="298"/>
      <c r="K276" s="279"/>
      <c r="L276" s="276"/>
      <c r="M276" s="277"/>
    </row>
    <row r="277" spans="1:13" ht="16.5">
      <c r="A277" s="243"/>
      <c r="B277" s="243"/>
      <c r="C277" s="243"/>
      <c r="D277" s="243"/>
      <c r="E277" s="243"/>
      <c r="F277" s="243"/>
      <c r="G277" s="243"/>
      <c r="H277" s="244"/>
      <c r="I277" s="244"/>
      <c r="J277" s="298"/>
      <c r="K277" s="279"/>
      <c r="L277" s="276"/>
      <c r="M277" s="277"/>
    </row>
    <row r="278" spans="1:13" ht="16.5">
      <c r="A278" s="243"/>
      <c r="B278" s="243"/>
      <c r="C278" s="243"/>
      <c r="D278" s="243"/>
      <c r="E278" s="243"/>
      <c r="F278" s="243"/>
      <c r="G278" s="243"/>
      <c r="H278" s="244"/>
      <c r="I278" s="244"/>
      <c r="J278" s="298"/>
      <c r="K278" s="279"/>
      <c r="L278" s="276"/>
      <c r="M278" s="277"/>
    </row>
    <row r="279" spans="1:13" ht="16.5">
      <c r="A279" s="243"/>
      <c r="B279" s="243"/>
      <c r="C279" s="243"/>
      <c r="D279" s="243"/>
      <c r="E279" s="243"/>
      <c r="F279" s="243"/>
      <c r="G279" s="243"/>
      <c r="H279" s="244"/>
      <c r="I279" s="244"/>
      <c r="J279" s="298"/>
      <c r="K279" s="279"/>
      <c r="L279" s="276"/>
      <c r="M279" s="277"/>
    </row>
    <row r="280" spans="1:13" ht="16.5">
      <c r="A280" s="243"/>
      <c r="B280" s="243"/>
      <c r="C280" s="243"/>
      <c r="D280" s="243"/>
      <c r="E280" s="243"/>
      <c r="F280" s="243"/>
      <c r="G280" s="243"/>
      <c r="H280" s="244"/>
      <c r="I280" s="244"/>
      <c r="J280" s="298"/>
      <c r="K280" s="279"/>
      <c r="L280" s="276"/>
      <c r="M280" s="277"/>
    </row>
    <row r="281" spans="1:13" ht="16.5">
      <c r="A281" s="243"/>
      <c r="B281" s="243"/>
      <c r="C281" s="243"/>
      <c r="D281" s="243"/>
      <c r="E281" s="243"/>
      <c r="F281" s="243"/>
      <c r="G281" s="243"/>
      <c r="H281" s="244"/>
      <c r="I281" s="244"/>
      <c r="J281" s="298"/>
      <c r="K281" s="279"/>
      <c r="L281" s="276"/>
      <c r="M281" s="277"/>
    </row>
    <row r="282" spans="1:13" ht="16.5">
      <c r="A282" s="243"/>
      <c r="B282" s="243"/>
      <c r="C282" s="243"/>
      <c r="D282" s="243"/>
      <c r="E282" s="243"/>
      <c r="F282" s="243"/>
      <c r="G282" s="243"/>
      <c r="H282" s="244"/>
      <c r="I282" s="244"/>
      <c r="J282" s="298"/>
      <c r="K282" s="279"/>
      <c r="L282" s="276"/>
      <c r="M282" s="277"/>
    </row>
    <row r="283" spans="1:13" ht="16.5">
      <c r="A283" s="243"/>
      <c r="B283" s="243"/>
      <c r="C283" s="243"/>
      <c r="D283" s="243"/>
      <c r="E283" s="243"/>
      <c r="F283" s="243"/>
      <c r="G283" s="243"/>
      <c r="H283" s="244"/>
      <c r="I283" s="244"/>
      <c r="J283" s="298"/>
      <c r="K283" s="279"/>
      <c r="L283" s="276"/>
      <c r="M283" s="277"/>
    </row>
    <row r="284" spans="1:13" ht="16.5">
      <c r="A284" s="243"/>
      <c r="B284" s="243"/>
      <c r="C284" s="243"/>
      <c r="D284" s="243"/>
      <c r="E284" s="243"/>
      <c r="F284" s="243"/>
      <c r="G284" s="243"/>
      <c r="H284" s="244"/>
      <c r="I284" s="244"/>
      <c r="J284" s="298"/>
      <c r="K284" s="279"/>
      <c r="L284" s="276"/>
      <c r="M284" s="277"/>
    </row>
    <row r="285" spans="1:13" ht="16.5">
      <c r="A285" s="243"/>
      <c r="B285" s="243"/>
      <c r="C285" s="243"/>
      <c r="D285" s="243"/>
      <c r="E285" s="243"/>
      <c r="F285" s="243"/>
      <c r="G285" s="243"/>
      <c r="H285" s="244"/>
      <c r="I285" s="244"/>
      <c r="J285" s="298"/>
      <c r="K285" s="279"/>
      <c r="L285" s="276"/>
      <c r="M285" s="277"/>
    </row>
    <row r="286" spans="1:13" ht="16.5">
      <c r="A286" s="243"/>
      <c r="B286" s="243"/>
      <c r="C286" s="243"/>
      <c r="D286" s="243"/>
      <c r="E286" s="243"/>
      <c r="F286" s="243"/>
      <c r="G286" s="243"/>
      <c r="H286" s="244"/>
      <c r="I286" s="244"/>
      <c r="J286" s="298"/>
      <c r="K286" s="279"/>
      <c r="L286" s="276"/>
      <c r="M286" s="277"/>
    </row>
    <row r="287" spans="1:13" ht="16.5">
      <c r="A287" s="243"/>
      <c r="B287" s="243"/>
      <c r="C287" s="243"/>
      <c r="D287" s="243"/>
      <c r="E287" s="243"/>
      <c r="F287" s="243"/>
      <c r="G287" s="243"/>
      <c r="H287" s="244"/>
      <c r="I287" s="244"/>
      <c r="J287" s="298"/>
      <c r="K287" s="279"/>
      <c r="L287" s="276"/>
      <c r="M287" s="277"/>
    </row>
    <row r="288" spans="1:13" ht="16.5">
      <c r="A288" s="243"/>
      <c r="B288" s="243"/>
      <c r="C288" s="243"/>
      <c r="D288" s="243"/>
      <c r="E288" s="243"/>
      <c r="F288" s="243"/>
      <c r="G288" s="243"/>
      <c r="H288" s="244"/>
      <c r="I288" s="244"/>
      <c r="J288" s="298"/>
      <c r="K288" s="279"/>
      <c r="L288" s="276"/>
      <c r="M288" s="277"/>
    </row>
    <row r="289" spans="1:13" ht="16.5">
      <c r="A289" s="243"/>
      <c r="B289" s="243"/>
      <c r="C289" s="243"/>
      <c r="D289" s="243"/>
      <c r="E289" s="243"/>
      <c r="F289" s="243"/>
      <c r="G289" s="243"/>
      <c r="H289" s="244"/>
      <c r="I289" s="244"/>
      <c r="J289" s="298"/>
      <c r="K289" s="279"/>
      <c r="L289" s="276"/>
      <c r="M289" s="277"/>
    </row>
    <row r="290" spans="1:13" ht="16.5">
      <c r="A290" s="243"/>
      <c r="B290" s="243"/>
      <c r="C290" s="243"/>
      <c r="D290" s="243"/>
      <c r="E290" s="243"/>
      <c r="F290" s="243"/>
      <c r="G290" s="243"/>
      <c r="H290" s="244"/>
      <c r="I290" s="244"/>
      <c r="J290" s="298"/>
      <c r="K290" s="279"/>
      <c r="L290" s="276"/>
      <c r="M290" s="277"/>
    </row>
    <row r="291" spans="1:13" ht="16.5">
      <c r="A291" s="243"/>
      <c r="B291" s="243"/>
      <c r="C291" s="243"/>
      <c r="D291" s="243"/>
      <c r="E291" s="243"/>
      <c r="F291" s="243"/>
      <c r="G291" s="243"/>
      <c r="H291" s="244"/>
      <c r="I291" s="244"/>
      <c r="J291" s="298"/>
      <c r="K291" s="279"/>
      <c r="L291" s="276"/>
      <c r="M291" s="277"/>
    </row>
    <row r="292" spans="1:13" ht="16.5">
      <c r="A292" s="243"/>
      <c r="B292" s="243"/>
      <c r="C292" s="243"/>
      <c r="D292" s="243"/>
      <c r="E292" s="243"/>
      <c r="F292" s="243"/>
      <c r="G292" s="243"/>
      <c r="H292" s="244"/>
      <c r="I292" s="244"/>
      <c r="J292" s="298"/>
      <c r="K292" s="279"/>
      <c r="L292" s="276"/>
      <c r="M292" s="277"/>
    </row>
    <row r="293" spans="1:13" ht="16.5">
      <c r="A293" s="243"/>
      <c r="B293" s="243"/>
      <c r="C293" s="243"/>
      <c r="D293" s="243"/>
      <c r="E293" s="243"/>
      <c r="F293" s="243"/>
      <c r="G293" s="243"/>
      <c r="H293" s="244"/>
      <c r="I293" s="244"/>
      <c r="J293" s="298"/>
      <c r="K293" s="279"/>
      <c r="L293" s="276"/>
      <c r="M293" s="277"/>
    </row>
    <row r="294" spans="1:13" ht="16.5">
      <c r="A294" s="243"/>
      <c r="B294" s="243"/>
      <c r="C294" s="243"/>
      <c r="D294" s="243"/>
      <c r="E294" s="243"/>
      <c r="F294" s="243"/>
      <c r="G294" s="243"/>
      <c r="H294" s="244"/>
      <c r="I294" s="244"/>
      <c r="J294" s="298"/>
      <c r="K294" s="279"/>
      <c r="L294" s="276"/>
      <c r="M294" s="277"/>
    </row>
    <row r="295" spans="1:13" ht="16.5">
      <c r="A295" s="243"/>
      <c r="B295" s="243"/>
      <c r="C295" s="243"/>
      <c r="D295" s="243"/>
      <c r="E295" s="243"/>
      <c r="F295" s="243"/>
      <c r="G295" s="243"/>
      <c r="H295" s="244"/>
      <c r="I295" s="244"/>
      <c r="J295" s="298"/>
      <c r="K295" s="279"/>
      <c r="L295" s="276"/>
      <c r="M295" s="277"/>
    </row>
    <row r="296" spans="1:13" ht="16.5">
      <c r="A296" s="102"/>
      <c r="B296" s="102"/>
      <c r="C296" s="102"/>
      <c r="D296" s="102"/>
      <c r="E296" s="102"/>
      <c r="F296" s="102"/>
      <c r="G296" s="102"/>
      <c r="H296" s="103"/>
      <c r="I296" s="103"/>
      <c r="J296" s="104"/>
      <c r="K296" s="279"/>
      <c r="L296" s="276"/>
      <c r="M296" s="277"/>
    </row>
    <row r="297" spans="1:13" ht="16.5">
      <c r="A297" s="102"/>
      <c r="B297" s="102"/>
      <c r="C297" s="102"/>
      <c r="D297" s="102"/>
      <c r="E297" s="102"/>
      <c r="F297" s="102"/>
      <c r="G297" s="102"/>
      <c r="H297" s="103"/>
      <c r="I297" s="103"/>
      <c r="J297" s="104"/>
      <c r="K297" s="279"/>
      <c r="L297" s="276"/>
      <c r="M297" s="277"/>
    </row>
    <row r="298" spans="1:13" ht="16.5">
      <c r="A298" s="102"/>
      <c r="B298" s="102"/>
      <c r="C298" s="102"/>
      <c r="D298" s="102"/>
      <c r="E298" s="102"/>
      <c r="F298" s="102"/>
      <c r="G298" s="102"/>
      <c r="H298" s="103"/>
      <c r="I298" s="103"/>
      <c r="J298" s="104"/>
      <c r="K298" s="279"/>
      <c r="L298" s="276"/>
      <c r="M298" s="277"/>
    </row>
    <row r="299" spans="1:13" ht="16.5">
      <c r="A299" s="102"/>
      <c r="B299" s="102"/>
      <c r="C299" s="102"/>
      <c r="D299" s="102"/>
      <c r="E299" s="102"/>
      <c r="F299" s="102"/>
      <c r="G299" s="102"/>
      <c r="H299" s="103"/>
      <c r="I299" s="103"/>
      <c r="J299" s="104"/>
      <c r="K299" s="279"/>
      <c r="L299" s="276"/>
      <c r="M299" s="277"/>
    </row>
    <row r="300" spans="1:13" ht="16.5">
      <c r="A300" s="102"/>
      <c r="B300" s="102"/>
      <c r="C300" s="102"/>
      <c r="D300" s="102"/>
      <c r="E300" s="102"/>
      <c r="F300" s="102"/>
      <c r="G300" s="102"/>
      <c r="H300" s="103"/>
      <c r="I300" s="103"/>
      <c r="J300" s="104"/>
      <c r="K300" s="279"/>
      <c r="L300" s="276"/>
      <c r="M300" s="277"/>
    </row>
    <row r="301" spans="1:13" ht="16.5">
      <c r="A301" s="102"/>
      <c r="B301" s="102"/>
      <c r="C301" s="102"/>
      <c r="D301" s="102"/>
      <c r="E301" s="102"/>
      <c r="F301" s="102"/>
      <c r="G301" s="102"/>
      <c r="H301" s="105"/>
      <c r="I301" s="105"/>
      <c r="J301" s="104"/>
      <c r="K301" s="279"/>
      <c r="L301" s="276"/>
      <c r="M301" s="277"/>
    </row>
    <row r="302" spans="1:13" ht="16.5">
      <c r="A302" s="102"/>
      <c r="B302" s="102"/>
      <c r="C302" s="102"/>
      <c r="D302" s="102"/>
      <c r="E302" s="102"/>
      <c r="F302" s="102"/>
      <c r="G302" s="102"/>
      <c r="H302" s="105"/>
      <c r="I302" s="105"/>
      <c r="J302" s="104"/>
      <c r="K302" s="279"/>
      <c r="L302" s="276"/>
      <c r="M302" s="277"/>
    </row>
    <row r="303" spans="1:13" ht="16.5">
      <c r="A303" s="102"/>
      <c r="B303" s="102"/>
      <c r="C303" s="102"/>
      <c r="D303" s="102"/>
      <c r="E303" s="102"/>
      <c r="F303" s="102"/>
      <c r="G303" s="102"/>
      <c r="H303" s="105"/>
      <c r="I303" s="105"/>
      <c r="J303" s="104"/>
      <c r="K303" s="279"/>
      <c r="L303" s="276"/>
      <c r="M303" s="277"/>
    </row>
    <row r="304" spans="1:13" ht="16.5">
      <c r="A304" s="102"/>
      <c r="B304" s="102"/>
      <c r="C304" s="102"/>
      <c r="D304" s="102"/>
      <c r="E304" s="102"/>
      <c r="F304" s="102"/>
      <c r="G304" s="102"/>
      <c r="H304" s="105"/>
      <c r="I304" s="105"/>
      <c r="J304" s="104"/>
      <c r="K304" s="279"/>
      <c r="L304" s="276"/>
      <c r="M304" s="277"/>
    </row>
    <row r="305" spans="1:13" ht="16.5">
      <c r="A305" s="102"/>
      <c r="B305" s="102"/>
      <c r="C305" s="102"/>
      <c r="D305" s="102"/>
      <c r="E305" s="102"/>
      <c r="F305" s="102"/>
      <c r="G305" s="102"/>
      <c r="H305" s="105"/>
      <c r="I305" s="105"/>
      <c r="J305" s="104"/>
      <c r="K305" s="279"/>
      <c r="L305" s="276"/>
      <c r="M305" s="277"/>
    </row>
    <row r="306" spans="1:13" ht="16.5">
      <c r="A306" s="102"/>
      <c r="B306" s="102"/>
      <c r="C306" s="102"/>
      <c r="D306" s="102"/>
      <c r="E306" s="102"/>
      <c r="F306" s="102"/>
      <c r="G306" s="102"/>
      <c r="H306" s="105"/>
      <c r="I306" s="105"/>
      <c r="J306" s="104"/>
      <c r="K306" s="279"/>
      <c r="L306" s="276"/>
      <c r="M306" s="277"/>
    </row>
    <row r="307" spans="1:13" ht="16.5">
      <c r="A307" s="102"/>
      <c r="B307" s="102"/>
      <c r="C307" s="102"/>
      <c r="D307" s="102"/>
      <c r="E307" s="102"/>
      <c r="F307" s="102"/>
      <c r="G307" s="102"/>
      <c r="H307" s="105"/>
      <c r="I307" s="105"/>
      <c r="J307" s="104"/>
      <c r="K307" s="279"/>
      <c r="L307" s="276"/>
      <c r="M307" s="277"/>
    </row>
    <row r="308" spans="1:13" ht="16.5">
      <c r="A308" s="102"/>
      <c r="B308" s="102"/>
      <c r="C308" s="102"/>
      <c r="D308" s="102"/>
      <c r="E308" s="102"/>
      <c r="F308" s="102"/>
      <c r="G308" s="102"/>
      <c r="H308" s="105"/>
      <c r="I308" s="105"/>
      <c r="J308" s="104"/>
      <c r="K308" s="279"/>
      <c r="L308" s="276"/>
      <c r="M308" s="277"/>
    </row>
    <row r="309" spans="1:13" ht="16.5">
      <c r="A309" s="102"/>
      <c r="B309" s="102"/>
      <c r="C309" s="102"/>
      <c r="D309" s="102"/>
      <c r="E309" s="102"/>
      <c r="F309" s="102"/>
      <c r="G309" s="102"/>
      <c r="H309" s="105"/>
      <c r="I309" s="105"/>
      <c r="J309" s="104"/>
      <c r="K309" s="279"/>
      <c r="L309" s="276"/>
      <c r="M309" s="277"/>
    </row>
    <row r="310" spans="1:13" ht="18.75">
      <c r="A310" s="35"/>
      <c r="B310" s="35"/>
      <c r="C310" s="35"/>
      <c r="D310" s="35"/>
      <c r="E310" s="35"/>
      <c r="F310" s="35"/>
      <c r="G310" s="102"/>
      <c r="H310" s="106"/>
      <c r="I310" s="280"/>
      <c r="J310" s="107"/>
      <c r="K310" s="279"/>
      <c r="L310" s="276"/>
      <c r="M310" s="277"/>
    </row>
    <row r="311" spans="1:13" ht="18.75">
      <c r="A311" s="35"/>
      <c r="B311" s="35"/>
      <c r="C311" s="35"/>
      <c r="D311" s="35"/>
      <c r="E311" s="35"/>
      <c r="F311" s="35"/>
      <c r="G311" s="102"/>
      <c r="H311" s="106"/>
      <c r="I311" s="280"/>
      <c r="J311" s="107"/>
      <c r="K311" s="279"/>
      <c r="L311" s="276"/>
      <c r="M311" s="277"/>
    </row>
    <row r="312" spans="1:13" ht="18.75">
      <c r="A312" s="35"/>
      <c r="B312" s="35"/>
      <c r="C312" s="35"/>
      <c r="D312" s="35"/>
      <c r="E312" s="35"/>
      <c r="F312" s="35"/>
      <c r="G312" s="35"/>
      <c r="H312" s="106"/>
      <c r="I312" s="280"/>
      <c r="J312" s="107"/>
      <c r="K312" s="279"/>
      <c r="L312" s="276"/>
      <c r="M312" s="277"/>
    </row>
    <row r="313" spans="1:13" ht="18.75">
      <c r="A313" s="35"/>
      <c r="B313" s="35"/>
      <c r="C313" s="35"/>
      <c r="D313" s="35"/>
      <c r="E313" s="35"/>
      <c r="F313" s="35"/>
      <c r="G313" s="35"/>
      <c r="H313" s="106"/>
      <c r="I313" s="280"/>
      <c r="J313" s="107"/>
      <c r="K313" s="279"/>
      <c r="L313" s="276"/>
      <c r="M313" s="277"/>
    </row>
    <row r="314" spans="9:13" ht="18.75">
      <c r="I314" s="277"/>
      <c r="K314" s="279"/>
      <c r="L314" s="276"/>
      <c r="M314" s="277"/>
    </row>
    <row r="315" spans="9:13" ht="18.75">
      <c r="I315" s="277"/>
      <c r="K315" s="279"/>
      <c r="L315" s="276"/>
      <c r="M315" s="277"/>
    </row>
  </sheetData>
  <sheetProtection/>
  <mergeCells count="12">
    <mergeCell ref="A16:F16"/>
    <mergeCell ref="G2:J2"/>
    <mergeCell ref="G8:J8"/>
    <mergeCell ref="G9:J9"/>
    <mergeCell ref="G10:J10"/>
    <mergeCell ref="A15:F15"/>
    <mergeCell ref="A12:H12"/>
    <mergeCell ref="A13:H13"/>
    <mergeCell ref="G7:J7"/>
    <mergeCell ref="G3:J3"/>
    <mergeCell ref="G4:J4"/>
    <mergeCell ref="G5:J5"/>
  </mergeCells>
  <printOptions/>
  <pageMargins left="0.984251968503937" right="0.2362204724409449" top="0.35433070866141736" bottom="0.1968503937007874" header="0.31496062992125984" footer="0.2362204724409449"/>
  <pageSetup fitToHeight="9" fitToWidth="1" horizontalDpi="600" verticalDpi="600" orientation="portrait" paperSize="9" scale="61" r:id="rId1"/>
  <rowBreaks count="2" manualBreakCount="2">
    <brk id="44" max="9" man="1"/>
    <brk id="91" min="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22"/>
  <sheetViews>
    <sheetView zoomScalePageLayoutView="0" workbookViewId="0" topLeftCell="A550">
      <selection activeCell="A528" sqref="A528:IV531"/>
    </sheetView>
  </sheetViews>
  <sheetFormatPr defaultColWidth="8.875" defaultRowHeight="12.75"/>
  <cols>
    <col min="1" max="1" width="60.25390625" style="35" customWidth="1"/>
    <col min="2" max="2" width="7.00390625" style="35" customWidth="1"/>
    <col min="3" max="3" width="12.875" style="36" customWidth="1"/>
    <col min="4" max="4" width="6.875" style="36" customWidth="1"/>
    <col min="5" max="5" width="19.00390625" style="36" hidden="1" customWidth="1"/>
    <col min="6" max="6" width="16.125" style="37" hidden="1" customWidth="1"/>
    <col min="7" max="7" width="18.00390625" style="36" hidden="1" customWidth="1"/>
    <col min="8" max="8" width="16.125" style="37" hidden="1" customWidth="1"/>
    <col min="9" max="9" width="17.875" style="36" hidden="1" customWidth="1"/>
    <col min="10" max="10" width="16.125" style="37" hidden="1" customWidth="1"/>
    <col min="11" max="11" width="17.875" style="36" hidden="1" customWidth="1"/>
    <col min="12" max="12" width="16.125" style="37" hidden="1" customWidth="1"/>
    <col min="13" max="13" width="16.875" style="36" hidden="1" customWidth="1"/>
    <col min="14" max="14" width="16.625" style="70" hidden="1" customWidth="1"/>
    <col min="15" max="15" width="18.375" style="70" hidden="1" customWidth="1"/>
    <col min="16" max="16" width="16.625" style="70" hidden="1" customWidth="1"/>
    <col min="17" max="17" width="18.375" style="70" customWidth="1"/>
    <col min="18" max="18" width="8.875" style="70" customWidth="1"/>
    <col min="19" max="19" width="10.125" style="70" bestFit="1" customWidth="1"/>
    <col min="20" max="16384" width="8.875" style="70" customWidth="1"/>
  </cols>
  <sheetData>
    <row r="1" spans="1:17" ht="18.75">
      <c r="A1" s="189" t="s">
        <v>846</v>
      </c>
      <c r="B1" s="189"/>
      <c r="C1" s="189"/>
      <c r="D1" s="189"/>
      <c r="E1" s="189"/>
      <c r="F1" s="189"/>
      <c r="G1" s="189"/>
      <c r="H1" s="291"/>
      <c r="I1" s="291"/>
      <c r="J1" s="292"/>
      <c r="K1" s="292"/>
      <c r="L1" s="292"/>
      <c r="M1" s="292"/>
      <c r="N1" s="292"/>
      <c r="O1" s="292"/>
      <c r="P1" s="292"/>
      <c r="Q1" s="292"/>
    </row>
    <row r="2" spans="1:17" ht="18.75">
      <c r="A2" s="189" t="s">
        <v>174</v>
      </c>
      <c r="B2" s="189"/>
      <c r="C2" s="189"/>
      <c r="D2" s="189"/>
      <c r="E2" s="189"/>
      <c r="F2" s="189"/>
      <c r="G2" s="189"/>
      <c r="H2" s="291"/>
      <c r="I2" s="291"/>
      <c r="J2" s="292"/>
      <c r="K2" s="292"/>
      <c r="L2" s="292"/>
      <c r="M2" s="292"/>
      <c r="N2" s="292"/>
      <c r="O2" s="292"/>
      <c r="P2" s="292"/>
      <c r="Q2" s="292"/>
    </row>
    <row r="3" spans="1:17" ht="18.75">
      <c r="A3" s="189" t="s">
        <v>171</v>
      </c>
      <c r="B3" s="189"/>
      <c r="C3" s="189"/>
      <c r="D3" s="189"/>
      <c r="E3" s="189"/>
      <c r="F3" s="189"/>
      <c r="G3" s="189"/>
      <c r="H3" s="291"/>
      <c r="I3" s="291"/>
      <c r="J3" s="292"/>
      <c r="K3" s="292"/>
      <c r="L3" s="292"/>
      <c r="M3" s="292"/>
      <c r="N3" s="292"/>
      <c r="O3" s="292"/>
      <c r="P3" s="292"/>
      <c r="Q3" s="292"/>
    </row>
    <row r="4" spans="1:17" ht="18.75">
      <c r="A4" s="191" t="s">
        <v>1050</v>
      </c>
      <c r="B4" s="191"/>
      <c r="C4" s="191"/>
      <c r="D4" s="191"/>
      <c r="E4" s="191"/>
      <c r="F4" s="191"/>
      <c r="G4" s="191"/>
      <c r="H4" s="291"/>
      <c r="I4" s="291"/>
      <c r="J4" s="292"/>
      <c r="K4" s="292"/>
      <c r="L4" s="292"/>
      <c r="M4" s="292"/>
      <c r="N4" s="292"/>
      <c r="O4" s="292"/>
      <c r="P4" s="292"/>
      <c r="Q4" s="292"/>
    </row>
    <row r="6" spans="1:17" ht="18.75">
      <c r="A6" s="189" t="s">
        <v>240</v>
      </c>
      <c r="B6" s="189"/>
      <c r="C6" s="189"/>
      <c r="D6" s="189"/>
      <c r="E6" s="189"/>
      <c r="F6" s="189"/>
      <c r="G6" s="189"/>
      <c r="H6" s="291"/>
      <c r="I6" s="291"/>
      <c r="J6" s="292"/>
      <c r="K6" s="292"/>
      <c r="L6" s="292"/>
      <c r="M6" s="292"/>
      <c r="N6" s="292"/>
      <c r="O6" s="292"/>
      <c r="P6" s="292"/>
      <c r="Q6" s="292"/>
    </row>
    <row r="7" spans="1:17" ht="18.75">
      <c r="A7" s="189" t="s">
        <v>174</v>
      </c>
      <c r="B7" s="189"/>
      <c r="C7" s="189"/>
      <c r="D7" s="189"/>
      <c r="E7" s="189"/>
      <c r="F7" s="189"/>
      <c r="G7" s="189"/>
      <c r="H7" s="291"/>
      <c r="I7" s="291"/>
      <c r="J7" s="292"/>
      <c r="K7" s="292"/>
      <c r="L7" s="292"/>
      <c r="M7" s="292"/>
      <c r="N7" s="292"/>
      <c r="O7" s="292"/>
      <c r="P7" s="292"/>
      <c r="Q7" s="292"/>
    </row>
    <row r="8" spans="1:17" ht="18.75">
      <c r="A8" s="189" t="s">
        <v>171</v>
      </c>
      <c r="B8" s="189"/>
      <c r="C8" s="189"/>
      <c r="D8" s="189"/>
      <c r="E8" s="189"/>
      <c r="F8" s="189"/>
      <c r="G8" s="189"/>
      <c r="H8" s="291"/>
      <c r="I8" s="291"/>
      <c r="J8" s="292"/>
      <c r="K8" s="292"/>
      <c r="L8" s="292"/>
      <c r="M8" s="292"/>
      <c r="N8" s="292"/>
      <c r="O8" s="292"/>
      <c r="P8" s="292"/>
      <c r="Q8" s="292"/>
    </row>
    <row r="9" spans="1:17" ht="18.75">
      <c r="A9" s="191" t="s">
        <v>787</v>
      </c>
      <c r="B9" s="191"/>
      <c r="C9" s="191"/>
      <c r="D9" s="191"/>
      <c r="E9" s="191"/>
      <c r="F9" s="191"/>
      <c r="G9" s="191"/>
      <c r="H9" s="291"/>
      <c r="I9" s="291"/>
      <c r="J9" s="292"/>
      <c r="K9" s="292"/>
      <c r="L9" s="292"/>
      <c r="M9" s="292"/>
      <c r="N9" s="292"/>
      <c r="O9" s="292"/>
      <c r="P9" s="292"/>
      <c r="Q9" s="292"/>
    </row>
    <row r="10" spans="1:13" ht="18.75">
      <c r="A10" s="194"/>
      <c r="B10" s="194"/>
      <c r="C10" s="194"/>
      <c r="D10" s="194"/>
      <c r="E10" s="194"/>
      <c r="F10" s="194"/>
      <c r="G10" s="194"/>
      <c r="H10" s="126"/>
      <c r="I10" s="126"/>
      <c r="J10" s="126"/>
      <c r="K10" s="126"/>
      <c r="L10" s="126"/>
      <c r="M10" s="126"/>
    </row>
    <row r="11" spans="1:13" ht="18.75">
      <c r="A11" s="192" t="s">
        <v>241</v>
      </c>
      <c r="B11" s="192"/>
      <c r="C11" s="193"/>
      <c r="D11" s="193"/>
      <c r="E11" s="193"/>
      <c r="F11" s="193"/>
      <c r="G11" s="193"/>
      <c r="H11" s="127"/>
      <c r="I11" s="127"/>
      <c r="J11" s="127"/>
      <c r="K11" s="127"/>
      <c r="L11" s="127"/>
      <c r="M11" s="127"/>
    </row>
    <row r="12" spans="1:13" ht="18.75">
      <c r="A12" s="192" t="s">
        <v>781</v>
      </c>
      <c r="B12" s="192"/>
      <c r="C12" s="193"/>
      <c r="D12" s="193"/>
      <c r="E12" s="193"/>
      <c r="F12" s="193"/>
      <c r="G12" s="193"/>
      <c r="H12" s="127"/>
      <c r="I12" s="127"/>
      <c r="J12" s="127"/>
      <c r="K12" s="127"/>
      <c r="L12" s="127"/>
      <c r="M12" s="127"/>
    </row>
    <row r="13" spans="1:13" ht="18.75">
      <c r="A13" s="7"/>
      <c r="B13" s="7"/>
      <c r="C13" s="8"/>
      <c r="D13" s="8"/>
      <c r="E13" s="67"/>
      <c r="F13" s="67"/>
      <c r="G13" s="67"/>
      <c r="H13" s="67"/>
      <c r="I13" s="67"/>
      <c r="J13" s="67"/>
      <c r="K13" s="67"/>
      <c r="L13" s="67"/>
      <c r="M13" s="67"/>
    </row>
    <row r="14" spans="1:17" ht="37.5">
      <c r="A14" s="9" t="s">
        <v>242</v>
      </c>
      <c r="B14" s="9" t="s">
        <v>243</v>
      </c>
      <c r="C14" s="10" t="s">
        <v>244</v>
      </c>
      <c r="D14" s="10" t="s">
        <v>245</v>
      </c>
      <c r="E14" s="11" t="s">
        <v>172</v>
      </c>
      <c r="F14" s="135" t="s">
        <v>816</v>
      </c>
      <c r="G14" s="11" t="s">
        <v>172</v>
      </c>
      <c r="H14" s="135" t="s">
        <v>840</v>
      </c>
      <c r="I14" s="11" t="s">
        <v>172</v>
      </c>
      <c r="J14" s="135" t="s">
        <v>841</v>
      </c>
      <c r="K14" s="11" t="s">
        <v>172</v>
      </c>
      <c r="L14" s="135" t="s">
        <v>856</v>
      </c>
      <c r="M14" s="11" t="s">
        <v>172</v>
      </c>
      <c r="N14" s="135" t="s">
        <v>867</v>
      </c>
      <c r="O14" s="11" t="s">
        <v>172</v>
      </c>
      <c r="P14" s="135" t="s">
        <v>1008</v>
      </c>
      <c r="Q14" s="11" t="s">
        <v>172</v>
      </c>
    </row>
    <row r="15" spans="1:17" s="75" customFormat="1" ht="11.25">
      <c r="A15" s="73">
        <v>1</v>
      </c>
      <c r="B15" s="73">
        <v>2</v>
      </c>
      <c r="C15" s="73" t="s">
        <v>246</v>
      </c>
      <c r="D15" s="73" t="s">
        <v>247</v>
      </c>
      <c r="E15" s="73">
        <v>5</v>
      </c>
      <c r="F15" s="73">
        <v>6</v>
      </c>
      <c r="G15" s="74">
        <v>7</v>
      </c>
      <c r="H15" s="73">
        <v>6</v>
      </c>
      <c r="I15" s="74">
        <v>7</v>
      </c>
      <c r="J15" s="73">
        <v>6</v>
      </c>
      <c r="K15" s="74">
        <v>7</v>
      </c>
      <c r="L15" s="73">
        <v>6</v>
      </c>
      <c r="M15" s="74">
        <v>7</v>
      </c>
      <c r="N15" s="73">
        <v>6</v>
      </c>
      <c r="O15" s="74">
        <v>7</v>
      </c>
      <c r="P15" s="73">
        <v>6</v>
      </c>
      <c r="Q15" s="74">
        <v>5</v>
      </c>
    </row>
    <row r="16" spans="1:17" s="84" customFormat="1" ht="18.75">
      <c r="A16" s="81" t="s">
        <v>248</v>
      </c>
      <c r="B16" s="82"/>
      <c r="C16" s="83"/>
      <c r="D16" s="83"/>
      <c r="E16" s="108">
        <f>E18+E25+E147+E228+E311+E451</f>
        <v>697716.81</v>
      </c>
      <c r="F16" s="109">
        <f>F18+F25+F147+F311+F228+F451</f>
        <v>123112.594</v>
      </c>
      <c r="G16" s="108">
        <f>G25+G147+G228+G311+G451+G18</f>
        <v>820829.4040000001</v>
      </c>
      <c r="H16" s="109">
        <f>H18+H25+H147+H311+H228+H451</f>
        <v>24666.186</v>
      </c>
      <c r="I16" s="108">
        <f>I25+I147+I228+I311+I451+I18</f>
        <v>845495.5900000001</v>
      </c>
      <c r="J16" s="109">
        <f>J18+J25+J147+J311+J228+J451</f>
        <v>48.69799999999668</v>
      </c>
      <c r="K16" s="108">
        <f>K25+K147+K228+K311+K451+K18</f>
        <v>845544.2880000002</v>
      </c>
      <c r="L16" s="109">
        <f>L18+L25+L147+L311+L228+L451</f>
        <v>1280.0999999999995</v>
      </c>
      <c r="M16" s="108">
        <f>M25+M147+M228+M311+M451+M18</f>
        <v>846824.388</v>
      </c>
      <c r="N16" s="109">
        <f>N18+N25+N147+N311+N228+N451</f>
        <v>7180.615</v>
      </c>
      <c r="O16" s="108">
        <f>O25+O147+O228+O311+O451+O18</f>
        <v>854005.003</v>
      </c>
      <c r="P16" s="109">
        <f>P18+P25+P147+P311+P228+P451</f>
        <v>-3090.9179999999997</v>
      </c>
      <c r="Q16" s="108">
        <f>Q25+Q147+Q228+Q311+Q451+Q18</f>
        <v>850914.085</v>
      </c>
    </row>
    <row r="17" spans="1:17" s="84" customFormat="1" ht="18.75">
      <c r="A17" s="12"/>
      <c r="B17" s="13"/>
      <c r="C17" s="14"/>
      <c r="D17" s="14"/>
      <c r="E17" s="110"/>
      <c r="F17" s="111"/>
      <c r="G17" s="110"/>
      <c r="H17" s="111"/>
      <c r="I17" s="110"/>
      <c r="J17" s="111"/>
      <c r="K17" s="110"/>
      <c r="L17" s="111"/>
      <c r="M17" s="110"/>
      <c r="N17" s="111"/>
      <c r="O17" s="110"/>
      <c r="P17" s="111"/>
      <c r="Q17" s="110"/>
    </row>
    <row r="18" spans="1:17" s="84" customFormat="1" ht="37.5">
      <c r="A18" s="16" t="s">
        <v>249</v>
      </c>
      <c r="B18" s="137" t="s">
        <v>250</v>
      </c>
      <c r="C18" s="14"/>
      <c r="D18" s="21"/>
      <c r="E18" s="111">
        <f aca="true" t="shared" si="0" ref="E18:K18">E20+E22</f>
        <v>1214.963</v>
      </c>
      <c r="F18" s="111">
        <f t="shared" si="0"/>
        <v>0</v>
      </c>
      <c r="G18" s="111">
        <f t="shared" si="0"/>
        <v>1214.963</v>
      </c>
      <c r="H18" s="111">
        <f t="shared" si="0"/>
        <v>0</v>
      </c>
      <c r="I18" s="111">
        <f t="shared" si="0"/>
        <v>1214.963</v>
      </c>
      <c r="J18" s="111">
        <f t="shared" si="0"/>
        <v>-65.612</v>
      </c>
      <c r="K18" s="111">
        <f t="shared" si="0"/>
        <v>1149.351</v>
      </c>
      <c r="L18" s="111">
        <f aca="true" t="shared" si="1" ref="L18:Q18">L20+L22</f>
        <v>-6</v>
      </c>
      <c r="M18" s="111">
        <f t="shared" si="1"/>
        <v>1143.351</v>
      </c>
      <c r="N18" s="111">
        <f t="shared" si="1"/>
        <v>-34.19900000000001</v>
      </c>
      <c r="O18" s="111">
        <f t="shared" si="1"/>
        <v>1109.152</v>
      </c>
      <c r="P18" s="111">
        <f t="shared" si="1"/>
        <v>0</v>
      </c>
      <c r="Q18" s="111">
        <f t="shared" si="1"/>
        <v>1109.152</v>
      </c>
    </row>
    <row r="19" spans="1:17" s="84" customFormat="1" ht="18.75">
      <c r="A19" s="77" t="s">
        <v>251</v>
      </c>
      <c r="B19" s="17" t="s">
        <v>250</v>
      </c>
      <c r="C19" s="18" t="s">
        <v>252</v>
      </c>
      <c r="D19" s="19"/>
      <c r="E19" s="112">
        <f aca="true" t="shared" si="2" ref="E19:K19">E20+E22</f>
        <v>1214.963</v>
      </c>
      <c r="F19" s="112">
        <f t="shared" si="2"/>
        <v>0</v>
      </c>
      <c r="G19" s="112">
        <f t="shared" si="2"/>
        <v>1214.963</v>
      </c>
      <c r="H19" s="112">
        <f t="shared" si="2"/>
        <v>0</v>
      </c>
      <c r="I19" s="112">
        <f t="shared" si="2"/>
        <v>1214.963</v>
      </c>
      <c r="J19" s="112">
        <f t="shared" si="2"/>
        <v>-65.612</v>
      </c>
      <c r="K19" s="112">
        <f t="shared" si="2"/>
        <v>1149.351</v>
      </c>
      <c r="L19" s="112">
        <f aca="true" t="shared" si="3" ref="L19:Q19">L20+L22</f>
        <v>-6</v>
      </c>
      <c r="M19" s="112">
        <f t="shared" si="3"/>
        <v>1143.351</v>
      </c>
      <c r="N19" s="112">
        <f t="shared" si="3"/>
        <v>-34.19900000000001</v>
      </c>
      <c r="O19" s="112">
        <f t="shared" si="3"/>
        <v>1109.152</v>
      </c>
      <c r="P19" s="112">
        <f t="shared" si="3"/>
        <v>0</v>
      </c>
      <c r="Q19" s="112">
        <f t="shared" si="3"/>
        <v>1109.152</v>
      </c>
    </row>
    <row r="20" spans="1:17" s="84" customFormat="1" ht="18.75">
      <c r="A20" s="20" t="s">
        <v>253</v>
      </c>
      <c r="B20" s="17" t="s">
        <v>250</v>
      </c>
      <c r="C20" s="18" t="s">
        <v>254</v>
      </c>
      <c r="D20" s="19"/>
      <c r="E20" s="112">
        <f aca="true" t="shared" si="4" ref="E20:Q20">E21</f>
        <v>808.461</v>
      </c>
      <c r="F20" s="112">
        <f t="shared" si="4"/>
        <v>0</v>
      </c>
      <c r="G20" s="112">
        <f t="shared" si="4"/>
        <v>808.461</v>
      </c>
      <c r="H20" s="112">
        <f t="shared" si="4"/>
        <v>0</v>
      </c>
      <c r="I20" s="112">
        <f t="shared" si="4"/>
        <v>808.461</v>
      </c>
      <c r="J20" s="112">
        <f t="shared" si="4"/>
        <v>0</v>
      </c>
      <c r="K20" s="112">
        <f t="shared" si="4"/>
        <v>808.461</v>
      </c>
      <c r="L20" s="112">
        <f t="shared" si="4"/>
        <v>0</v>
      </c>
      <c r="M20" s="112">
        <f t="shared" si="4"/>
        <v>808.461</v>
      </c>
      <c r="N20" s="112">
        <f t="shared" si="4"/>
        <v>295.691</v>
      </c>
      <c r="O20" s="112">
        <f t="shared" si="4"/>
        <v>1104.152</v>
      </c>
      <c r="P20" s="112">
        <f t="shared" si="4"/>
        <v>0</v>
      </c>
      <c r="Q20" s="112">
        <f t="shared" si="4"/>
        <v>1104.152</v>
      </c>
    </row>
    <row r="21" spans="1:17" s="84" customFormat="1" ht="93.75">
      <c r="A21" s="77" t="s">
        <v>255</v>
      </c>
      <c r="B21" s="17" t="s">
        <v>250</v>
      </c>
      <c r="C21" s="18" t="s">
        <v>254</v>
      </c>
      <c r="D21" s="19" t="s">
        <v>256</v>
      </c>
      <c r="E21" s="112">
        <v>808.461</v>
      </c>
      <c r="F21" s="112"/>
      <c r="G21" s="112">
        <f>E21+F21</f>
        <v>808.461</v>
      </c>
      <c r="H21" s="112"/>
      <c r="I21" s="112">
        <f>G21+H21</f>
        <v>808.461</v>
      </c>
      <c r="J21" s="112"/>
      <c r="K21" s="112">
        <f>I21+J21</f>
        <v>808.461</v>
      </c>
      <c r="L21" s="112"/>
      <c r="M21" s="112">
        <f>K21+L21</f>
        <v>808.461</v>
      </c>
      <c r="N21" s="112">
        <v>295.691</v>
      </c>
      <c r="O21" s="112">
        <f>M21+N21</f>
        <v>1104.152</v>
      </c>
      <c r="P21" s="112"/>
      <c r="Q21" s="112">
        <f>O21+P21</f>
        <v>1104.152</v>
      </c>
    </row>
    <row r="22" spans="1:17" s="84" customFormat="1" ht="56.25">
      <c r="A22" s="77" t="s">
        <v>257</v>
      </c>
      <c r="B22" s="17" t="s">
        <v>250</v>
      </c>
      <c r="C22" s="18" t="s">
        <v>258</v>
      </c>
      <c r="D22" s="19"/>
      <c r="E22" s="112">
        <f aca="true" t="shared" si="5" ref="E22:K22">E23+E24</f>
        <v>406.502</v>
      </c>
      <c r="F22" s="112">
        <f t="shared" si="5"/>
        <v>0</v>
      </c>
      <c r="G22" s="112">
        <f t="shared" si="5"/>
        <v>406.502</v>
      </c>
      <c r="H22" s="112">
        <f t="shared" si="5"/>
        <v>0</v>
      </c>
      <c r="I22" s="112">
        <f t="shared" si="5"/>
        <v>406.502</v>
      </c>
      <c r="J22" s="112">
        <f t="shared" si="5"/>
        <v>-65.612</v>
      </c>
      <c r="K22" s="112">
        <f t="shared" si="5"/>
        <v>340.89</v>
      </c>
      <c r="L22" s="112">
        <f aca="true" t="shared" si="6" ref="L22:Q22">L23+L24</f>
        <v>-6</v>
      </c>
      <c r="M22" s="112">
        <f t="shared" si="6"/>
        <v>334.89</v>
      </c>
      <c r="N22" s="112">
        <f t="shared" si="6"/>
        <v>-329.89</v>
      </c>
      <c r="O22" s="112">
        <f t="shared" si="6"/>
        <v>5</v>
      </c>
      <c r="P22" s="112">
        <f t="shared" si="6"/>
        <v>0</v>
      </c>
      <c r="Q22" s="112">
        <f t="shared" si="6"/>
        <v>5</v>
      </c>
    </row>
    <row r="23" spans="1:17" s="84" customFormat="1" ht="93.75" hidden="1">
      <c r="A23" s="77" t="s">
        <v>255</v>
      </c>
      <c r="B23" s="17" t="s">
        <v>250</v>
      </c>
      <c r="C23" s="18" t="s">
        <v>258</v>
      </c>
      <c r="D23" s="19" t="s">
        <v>256</v>
      </c>
      <c r="E23" s="112">
        <v>375.502</v>
      </c>
      <c r="F23" s="112"/>
      <c r="G23" s="112">
        <f>E23+F23</f>
        <v>375.502</v>
      </c>
      <c r="H23" s="112"/>
      <c r="I23" s="112">
        <f>G23+H23</f>
        <v>375.502</v>
      </c>
      <c r="J23" s="112">
        <v>-65.612</v>
      </c>
      <c r="K23" s="112">
        <f>I23+J23</f>
        <v>309.89</v>
      </c>
      <c r="L23" s="112"/>
      <c r="M23" s="112">
        <f>K23+L23</f>
        <v>309.89</v>
      </c>
      <c r="N23" s="112">
        <v>-309.89</v>
      </c>
      <c r="O23" s="112">
        <f>M23+N23</f>
        <v>0</v>
      </c>
      <c r="P23" s="112"/>
      <c r="Q23" s="112">
        <f>O23+P23</f>
        <v>0</v>
      </c>
    </row>
    <row r="24" spans="1:17" s="84" customFormat="1" ht="37.5">
      <c r="A24" s="77" t="s">
        <v>259</v>
      </c>
      <c r="B24" s="17" t="s">
        <v>250</v>
      </c>
      <c r="C24" s="18" t="s">
        <v>258</v>
      </c>
      <c r="D24" s="19" t="s">
        <v>260</v>
      </c>
      <c r="E24" s="112">
        <v>31</v>
      </c>
      <c r="F24" s="112"/>
      <c r="G24" s="112">
        <f>E24+F24</f>
        <v>31</v>
      </c>
      <c r="H24" s="112"/>
      <c r="I24" s="112">
        <f>G24+H24</f>
        <v>31</v>
      </c>
      <c r="J24" s="112"/>
      <c r="K24" s="112">
        <f>I24+J24</f>
        <v>31</v>
      </c>
      <c r="L24" s="112">
        <v>-6</v>
      </c>
      <c r="M24" s="112">
        <v>25</v>
      </c>
      <c r="N24" s="112">
        <v>-20</v>
      </c>
      <c r="O24" s="112">
        <f>M24+N24</f>
        <v>5</v>
      </c>
      <c r="P24" s="112"/>
      <c r="Q24" s="112">
        <f>O24+P24</f>
        <v>5</v>
      </c>
    </row>
    <row r="25" spans="1:17" s="85" customFormat="1" ht="37.5">
      <c r="A25" s="16" t="s">
        <v>261</v>
      </c>
      <c r="B25" s="21" t="s">
        <v>262</v>
      </c>
      <c r="C25" s="14"/>
      <c r="D25" s="14"/>
      <c r="E25" s="110">
        <f>E26++E71+E85+E111+E126+E104</f>
        <v>45084.038</v>
      </c>
      <c r="F25" s="111">
        <f>F26+F85+F111+F126+F71+F104</f>
        <v>325.3340000000001</v>
      </c>
      <c r="G25" s="110">
        <f>E25+F25</f>
        <v>45409.372</v>
      </c>
      <c r="H25" s="111">
        <f>H26+H85+H111+H126+H71+H104+H58</f>
        <v>5067.3240000000005</v>
      </c>
      <c r="I25" s="110">
        <f>G25+H25+I54</f>
        <v>50476.696</v>
      </c>
      <c r="J25" s="111">
        <f>J26+J85+J111+J126+J71+J104+J58+J54</f>
        <v>56893.23300000001</v>
      </c>
      <c r="K25" s="110">
        <f>I25+J25</f>
        <v>107369.929</v>
      </c>
      <c r="L25" s="111">
        <f>L26+L85+L111+L126+L71+L104+L58+L54</f>
        <v>-2323.808</v>
      </c>
      <c r="M25" s="110">
        <f>K25+L25</f>
        <v>105046.121</v>
      </c>
      <c r="N25" s="111">
        <f>N26+N85+N111+N126+N71+N104+N58+N54</f>
        <v>284.199</v>
      </c>
      <c r="O25" s="110">
        <f>M25+N25</f>
        <v>105330.31999999999</v>
      </c>
      <c r="P25" s="111">
        <f>P26+P85+P111+P126+P71+P104+P58+P54</f>
        <v>10.794999999999959</v>
      </c>
      <c r="Q25" s="110">
        <f>O25+P25</f>
        <v>105341.11499999999</v>
      </c>
    </row>
    <row r="26" spans="1:17" s="85" customFormat="1" ht="37.5">
      <c r="A26" s="16" t="s">
        <v>263</v>
      </c>
      <c r="B26" s="19" t="s">
        <v>262</v>
      </c>
      <c r="C26" s="19" t="s">
        <v>264</v>
      </c>
      <c r="D26" s="18"/>
      <c r="E26" s="113">
        <f>E27+E42+E47</f>
        <v>4843</v>
      </c>
      <c r="F26" s="112">
        <f>F27+F52+F42</f>
        <v>71.43</v>
      </c>
      <c r="G26" s="113">
        <f>G27+G42+G47</f>
        <v>4914.43</v>
      </c>
      <c r="H26" s="112">
        <f>H27+H52+H42</f>
        <v>748.021</v>
      </c>
      <c r="I26" s="113">
        <f>I27+I42+I47</f>
        <v>5662.451</v>
      </c>
      <c r="J26" s="112">
        <f>J27+J52+J42</f>
        <v>-100</v>
      </c>
      <c r="K26" s="113">
        <f aca="true" t="shared" si="7" ref="K26:Q26">K27+K42+K47</f>
        <v>5562.451</v>
      </c>
      <c r="L26" s="112">
        <f t="shared" si="7"/>
        <v>-943</v>
      </c>
      <c r="M26" s="113">
        <f t="shared" si="7"/>
        <v>4619.451</v>
      </c>
      <c r="N26" s="112">
        <f t="shared" si="7"/>
        <v>-80</v>
      </c>
      <c r="O26" s="113">
        <f t="shared" si="7"/>
        <v>4539.451</v>
      </c>
      <c r="P26" s="112">
        <f t="shared" si="7"/>
        <v>41.75</v>
      </c>
      <c r="Q26" s="113">
        <f t="shared" si="7"/>
        <v>4581.201</v>
      </c>
    </row>
    <row r="27" spans="1:17" s="85" customFormat="1" ht="39">
      <c r="A27" s="22" t="s">
        <v>265</v>
      </c>
      <c r="B27" s="19" t="s">
        <v>262</v>
      </c>
      <c r="C27" s="19" t="s">
        <v>266</v>
      </c>
      <c r="D27" s="18"/>
      <c r="E27" s="113">
        <f>E28+E30+E32+E34</f>
        <v>2700</v>
      </c>
      <c r="F27" s="113">
        <f>F28+F30+F32+F34</f>
        <v>0</v>
      </c>
      <c r="G27" s="113">
        <f>G28+G30+G32+G34+G40</f>
        <v>2700</v>
      </c>
      <c r="H27" s="113">
        <f>H28+H30+H32+H34+H40</f>
        <v>284.6</v>
      </c>
      <c r="I27" s="113">
        <f>G27+H27</f>
        <v>2984.6</v>
      </c>
      <c r="J27" s="113">
        <f>J28+J30+J32+J34+J40</f>
        <v>-100</v>
      </c>
      <c r="K27" s="113">
        <f>I27+J27</f>
        <v>2884.6</v>
      </c>
      <c r="L27" s="113">
        <f>L28+L30+L32+L34+L40+L36</f>
        <v>0</v>
      </c>
      <c r="M27" s="113">
        <f>K27+L27</f>
        <v>2884.6</v>
      </c>
      <c r="N27" s="113">
        <f>N28+N30+N32+N34+N40+N36</f>
        <v>-80</v>
      </c>
      <c r="O27" s="113">
        <f>M27+N27</f>
        <v>2804.6</v>
      </c>
      <c r="P27" s="113">
        <f>P28+P30+P32+P34+P40+P36+P38</f>
        <v>1041.75</v>
      </c>
      <c r="Q27" s="113">
        <f>O27+P27</f>
        <v>3846.35</v>
      </c>
    </row>
    <row r="28" spans="1:17" s="85" customFormat="1" ht="75">
      <c r="A28" s="20" t="s">
        <v>267</v>
      </c>
      <c r="B28" s="19" t="s">
        <v>262</v>
      </c>
      <c r="C28" s="19" t="s">
        <v>268</v>
      </c>
      <c r="D28" s="18"/>
      <c r="E28" s="113">
        <f aca="true" t="shared" si="8" ref="E28:Q28">E29</f>
        <v>2100</v>
      </c>
      <c r="F28" s="112">
        <f t="shared" si="8"/>
        <v>-300</v>
      </c>
      <c r="G28" s="113">
        <f t="shared" si="8"/>
        <v>1800</v>
      </c>
      <c r="H28" s="112">
        <f t="shared" si="8"/>
        <v>0</v>
      </c>
      <c r="I28" s="113">
        <f t="shared" si="8"/>
        <v>1800</v>
      </c>
      <c r="J28" s="112">
        <f t="shared" si="8"/>
        <v>0</v>
      </c>
      <c r="K28" s="113">
        <f t="shared" si="8"/>
        <v>1800</v>
      </c>
      <c r="L28" s="112">
        <f t="shared" si="8"/>
        <v>-800</v>
      </c>
      <c r="M28" s="113">
        <f t="shared" si="8"/>
        <v>1000</v>
      </c>
      <c r="N28" s="112">
        <f t="shared" si="8"/>
        <v>-100</v>
      </c>
      <c r="O28" s="113">
        <f t="shared" si="8"/>
        <v>900</v>
      </c>
      <c r="P28" s="112">
        <f t="shared" si="8"/>
        <v>0</v>
      </c>
      <c r="Q28" s="113">
        <f t="shared" si="8"/>
        <v>900</v>
      </c>
    </row>
    <row r="29" spans="1:17" s="85" customFormat="1" ht="18.75">
      <c r="A29" s="77" t="s">
        <v>269</v>
      </c>
      <c r="B29" s="19" t="s">
        <v>262</v>
      </c>
      <c r="C29" s="19" t="s">
        <v>268</v>
      </c>
      <c r="D29" s="19" t="s">
        <v>270</v>
      </c>
      <c r="E29" s="113">
        <v>2100</v>
      </c>
      <c r="F29" s="112">
        <v>-300</v>
      </c>
      <c r="G29" s="113">
        <f>E29+F29</f>
        <v>1800</v>
      </c>
      <c r="H29" s="112"/>
      <c r="I29" s="113">
        <f>G29+H29</f>
        <v>1800</v>
      </c>
      <c r="J29" s="112"/>
      <c r="K29" s="113">
        <f>I29+J29</f>
        <v>1800</v>
      </c>
      <c r="L29" s="112">
        <v>-800</v>
      </c>
      <c r="M29" s="113">
        <f>K29+L29</f>
        <v>1000</v>
      </c>
      <c r="N29" s="112">
        <v>-100</v>
      </c>
      <c r="O29" s="113">
        <f>M29+N29</f>
        <v>900</v>
      </c>
      <c r="P29" s="112"/>
      <c r="Q29" s="113">
        <f>O29+P29</f>
        <v>900</v>
      </c>
    </row>
    <row r="30" spans="1:17" s="85" customFormat="1" ht="75">
      <c r="A30" s="77" t="s">
        <v>271</v>
      </c>
      <c r="B30" s="19" t="s">
        <v>262</v>
      </c>
      <c r="C30" s="19" t="s">
        <v>272</v>
      </c>
      <c r="D30" s="19"/>
      <c r="E30" s="113">
        <f aca="true" t="shared" si="9" ref="E30:Q30">E31</f>
        <v>200</v>
      </c>
      <c r="F30" s="112">
        <f t="shared" si="9"/>
        <v>0</v>
      </c>
      <c r="G30" s="113">
        <f t="shared" si="9"/>
        <v>200</v>
      </c>
      <c r="H30" s="112">
        <f t="shared" si="9"/>
        <v>0</v>
      </c>
      <c r="I30" s="113">
        <f t="shared" si="9"/>
        <v>200</v>
      </c>
      <c r="J30" s="112">
        <f t="shared" si="9"/>
        <v>0</v>
      </c>
      <c r="K30" s="113">
        <f t="shared" si="9"/>
        <v>200</v>
      </c>
      <c r="L30" s="112">
        <f t="shared" si="9"/>
        <v>0</v>
      </c>
      <c r="M30" s="113">
        <f t="shared" si="9"/>
        <v>200</v>
      </c>
      <c r="N30" s="112">
        <f t="shared" si="9"/>
        <v>-80</v>
      </c>
      <c r="O30" s="113">
        <f t="shared" si="9"/>
        <v>120</v>
      </c>
      <c r="P30" s="112">
        <f t="shared" si="9"/>
        <v>0</v>
      </c>
      <c r="Q30" s="113">
        <f t="shared" si="9"/>
        <v>120</v>
      </c>
    </row>
    <row r="31" spans="1:17" s="85" customFormat="1" ht="18.75">
      <c r="A31" s="77" t="s">
        <v>269</v>
      </c>
      <c r="B31" s="19" t="s">
        <v>262</v>
      </c>
      <c r="C31" s="19" t="s">
        <v>272</v>
      </c>
      <c r="D31" s="19" t="s">
        <v>270</v>
      </c>
      <c r="E31" s="113">
        <v>200</v>
      </c>
      <c r="F31" s="112"/>
      <c r="G31" s="113">
        <f>E31+F31</f>
        <v>200</v>
      </c>
      <c r="H31" s="112"/>
      <c r="I31" s="113">
        <f>G31+H31</f>
        <v>200</v>
      </c>
      <c r="J31" s="112"/>
      <c r="K31" s="113">
        <f>I31+J31</f>
        <v>200</v>
      </c>
      <c r="L31" s="112"/>
      <c r="M31" s="113">
        <f>K31+L31</f>
        <v>200</v>
      </c>
      <c r="N31" s="112">
        <v>-80</v>
      </c>
      <c r="O31" s="113">
        <f>M31+N31</f>
        <v>120</v>
      </c>
      <c r="P31" s="112"/>
      <c r="Q31" s="113">
        <f>O31+P31</f>
        <v>120</v>
      </c>
    </row>
    <row r="32" spans="1:17" s="85" customFormat="1" ht="75" hidden="1">
      <c r="A32" s="77" t="s">
        <v>273</v>
      </c>
      <c r="B32" s="19" t="s">
        <v>262</v>
      </c>
      <c r="C32" s="19" t="s">
        <v>274</v>
      </c>
      <c r="D32" s="19"/>
      <c r="E32" s="113">
        <f aca="true" t="shared" si="10" ref="E32:Q32">E33</f>
        <v>400</v>
      </c>
      <c r="F32" s="112">
        <f t="shared" si="10"/>
        <v>0</v>
      </c>
      <c r="G32" s="113">
        <f t="shared" si="10"/>
        <v>400</v>
      </c>
      <c r="H32" s="112">
        <f t="shared" si="10"/>
        <v>0</v>
      </c>
      <c r="I32" s="113">
        <f t="shared" si="10"/>
        <v>400</v>
      </c>
      <c r="J32" s="112">
        <f t="shared" si="10"/>
        <v>-100</v>
      </c>
      <c r="K32" s="113">
        <f t="shared" si="10"/>
        <v>300</v>
      </c>
      <c r="L32" s="112">
        <f t="shared" si="10"/>
        <v>0</v>
      </c>
      <c r="M32" s="113">
        <f t="shared" si="10"/>
        <v>300</v>
      </c>
      <c r="N32" s="112">
        <f t="shared" si="10"/>
        <v>-300</v>
      </c>
      <c r="O32" s="113">
        <f t="shared" si="10"/>
        <v>0</v>
      </c>
      <c r="P32" s="112">
        <f t="shared" si="10"/>
        <v>0</v>
      </c>
      <c r="Q32" s="113">
        <f t="shared" si="10"/>
        <v>0</v>
      </c>
    </row>
    <row r="33" spans="1:17" s="85" customFormat="1" ht="18.75" hidden="1">
      <c r="A33" s="77" t="s">
        <v>269</v>
      </c>
      <c r="B33" s="19" t="s">
        <v>262</v>
      </c>
      <c r="C33" s="19" t="s">
        <v>274</v>
      </c>
      <c r="D33" s="19" t="s">
        <v>270</v>
      </c>
      <c r="E33" s="113">
        <v>400</v>
      </c>
      <c r="F33" s="112"/>
      <c r="G33" s="113">
        <f>E33+F33</f>
        <v>400</v>
      </c>
      <c r="H33" s="112"/>
      <c r="I33" s="113">
        <f aca="true" t="shared" si="11" ref="I33:I42">G33+H33</f>
        <v>400</v>
      </c>
      <c r="J33" s="112">
        <v>-100</v>
      </c>
      <c r="K33" s="113">
        <f aca="true" t="shared" si="12" ref="K33:K42">I33+J33</f>
        <v>300</v>
      </c>
      <c r="L33" s="112"/>
      <c r="M33" s="113">
        <f aca="true" t="shared" si="13" ref="M33:M42">K33+L33</f>
        <v>300</v>
      </c>
      <c r="N33" s="112">
        <v>-300</v>
      </c>
      <c r="O33" s="113">
        <f aca="true" t="shared" si="14" ref="O33:O42">M33+N33</f>
        <v>0</v>
      </c>
      <c r="P33" s="112"/>
      <c r="Q33" s="113">
        <f aca="true" t="shared" si="15" ref="Q33:Q42">O33+P33</f>
        <v>0</v>
      </c>
    </row>
    <row r="34" spans="1:17" s="85" customFormat="1" ht="37.5">
      <c r="A34" s="77" t="s">
        <v>814</v>
      </c>
      <c r="B34" s="19" t="s">
        <v>262</v>
      </c>
      <c r="C34" s="19" t="s">
        <v>807</v>
      </c>
      <c r="D34" s="19"/>
      <c r="E34" s="113">
        <f>E35</f>
        <v>0</v>
      </c>
      <c r="F34" s="112">
        <f>F35</f>
        <v>300</v>
      </c>
      <c r="G34" s="113">
        <f>E34+F34</f>
        <v>300</v>
      </c>
      <c r="H34" s="112">
        <f>H35</f>
        <v>0</v>
      </c>
      <c r="I34" s="113">
        <f t="shared" si="11"/>
        <v>300</v>
      </c>
      <c r="J34" s="112">
        <f>J35</f>
        <v>0</v>
      </c>
      <c r="K34" s="113">
        <f t="shared" si="12"/>
        <v>300</v>
      </c>
      <c r="L34" s="112">
        <f>L35</f>
        <v>0</v>
      </c>
      <c r="M34" s="113">
        <f t="shared" si="13"/>
        <v>300</v>
      </c>
      <c r="N34" s="112">
        <f>N35</f>
        <v>0</v>
      </c>
      <c r="O34" s="113">
        <f t="shared" si="14"/>
        <v>300</v>
      </c>
      <c r="P34" s="112">
        <f>P35</f>
        <v>0</v>
      </c>
      <c r="Q34" s="113">
        <f t="shared" si="15"/>
        <v>300</v>
      </c>
    </row>
    <row r="35" spans="1:17" s="85" customFormat="1" ht="18.75">
      <c r="A35" s="77" t="s">
        <v>269</v>
      </c>
      <c r="B35" s="19" t="s">
        <v>262</v>
      </c>
      <c r="C35" s="19" t="s">
        <v>807</v>
      </c>
      <c r="D35" s="19" t="s">
        <v>270</v>
      </c>
      <c r="E35" s="113"/>
      <c r="F35" s="112">
        <v>300</v>
      </c>
      <c r="G35" s="113">
        <f>E35+F35</f>
        <v>300</v>
      </c>
      <c r="H35" s="112"/>
      <c r="I35" s="113">
        <f t="shared" si="11"/>
        <v>300</v>
      </c>
      <c r="J35" s="112"/>
      <c r="K35" s="113">
        <f t="shared" si="12"/>
        <v>300</v>
      </c>
      <c r="L35" s="112"/>
      <c r="M35" s="113">
        <f t="shared" si="13"/>
        <v>300</v>
      </c>
      <c r="N35" s="112"/>
      <c r="O35" s="113">
        <f t="shared" si="14"/>
        <v>300</v>
      </c>
      <c r="P35" s="112"/>
      <c r="Q35" s="113">
        <f t="shared" si="15"/>
        <v>300</v>
      </c>
    </row>
    <row r="36" spans="1:17" s="85" customFormat="1" ht="73.5" customHeight="1">
      <c r="A36" s="59" t="s">
        <v>865</v>
      </c>
      <c r="B36" s="19" t="s">
        <v>262</v>
      </c>
      <c r="C36" s="19" t="s">
        <v>864</v>
      </c>
      <c r="D36" s="19"/>
      <c r="E36" s="113"/>
      <c r="F36" s="112"/>
      <c r="G36" s="113"/>
      <c r="H36" s="112"/>
      <c r="I36" s="113"/>
      <c r="J36" s="112"/>
      <c r="K36" s="113"/>
      <c r="L36" s="112">
        <f>L37</f>
        <v>800</v>
      </c>
      <c r="M36" s="113">
        <f>K36+L36</f>
        <v>800</v>
      </c>
      <c r="N36" s="112">
        <f>N37</f>
        <v>400</v>
      </c>
      <c r="O36" s="113">
        <f t="shared" si="14"/>
        <v>1200</v>
      </c>
      <c r="P36" s="112">
        <f>P37</f>
        <v>0</v>
      </c>
      <c r="Q36" s="113">
        <f t="shared" si="15"/>
        <v>1200</v>
      </c>
    </row>
    <row r="37" spans="1:17" s="85" customFormat="1" ht="18.75">
      <c r="A37" s="59" t="s">
        <v>269</v>
      </c>
      <c r="B37" s="19" t="s">
        <v>262</v>
      </c>
      <c r="C37" s="19" t="s">
        <v>864</v>
      </c>
      <c r="D37" s="19" t="s">
        <v>270</v>
      </c>
      <c r="E37" s="113"/>
      <c r="F37" s="112"/>
      <c r="G37" s="113"/>
      <c r="H37" s="112"/>
      <c r="I37" s="113"/>
      <c r="J37" s="112"/>
      <c r="K37" s="113"/>
      <c r="L37" s="112">
        <v>800</v>
      </c>
      <c r="M37" s="113">
        <f>K37+L37</f>
        <v>800</v>
      </c>
      <c r="N37" s="112">
        <v>400</v>
      </c>
      <c r="O37" s="113">
        <f t="shared" si="14"/>
        <v>1200</v>
      </c>
      <c r="P37" s="112"/>
      <c r="Q37" s="113">
        <f t="shared" si="15"/>
        <v>1200</v>
      </c>
    </row>
    <row r="38" spans="1:17" s="85" customFormat="1" ht="75">
      <c r="A38" s="293" t="s">
        <v>1010</v>
      </c>
      <c r="B38" s="19" t="s">
        <v>262</v>
      </c>
      <c r="C38" s="19" t="s">
        <v>1009</v>
      </c>
      <c r="D38" s="19"/>
      <c r="E38" s="113"/>
      <c r="F38" s="112"/>
      <c r="G38" s="113"/>
      <c r="H38" s="112"/>
      <c r="I38" s="113"/>
      <c r="J38" s="112"/>
      <c r="K38" s="113"/>
      <c r="L38" s="112"/>
      <c r="M38" s="113"/>
      <c r="N38" s="112"/>
      <c r="O38" s="113">
        <f>O39</f>
        <v>0</v>
      </c>
      <c r="P38" s="112">
        <f>P39</f>
        <v>1041.75</v>
      </c>
      <c r="Q38" s="113">
        <f>O38+P38</f>
        <v>1041.75</v>
      </c>
    </row>
    <row r="39" spans="1:17" s="85" customFormat="1" ht="18.75">
      <c r="A39" s="59" t="s">
        <v>269</v>
      </c>
      <c r="B39" s="19"/>
      <c r="C39" s="19"/>
      <c r="D39" s="19" t="s">
        <v>270</v>
      </c>
      <c r="E39" s="113"/>
      <c r="F39" s="112"/>
      <c r="G39" s="113"/>
      <c r="H39" s="112"/>
      <c r="I39" s="113"/>
      <c r="J39" s="112"/>
      <c r="K39" s="113"/>
      <c r="L39" s="112"/>
      <c r="M39" s="113"/>
      <c r="N39" s="112"/>
      <c r="O39" s="113"/>
      <c r="P39" s="112">
        <v>1041.75</v>
      </c>
      <c r="Q39" s="113">
        <f>O39+P39</f>
        <v>1041.75</v>
      </c>
    </row>
    <row r="40" spans="1:17" s="85" customFormat="1" ht="37.5">
      <c r="A40" s="77" t="s">
        <v>823</v>
      </c>
      <c r="B40" s="19" t="s">
        <v>262</v>
      </c>
      <c r="C40" s="19" t="s">
        <v>824</v>
      </c>
      <c r="D40" s="19"/>
      <c r="E40" s="113"/>
      <c r="F40" s="112"/>
      <c r="G40" s="113">
        <f>G41</f>
        <v>0</v>
      </c>
      <c r="H40" s="112">
        <f>H41</f>
        <v>284.6</v>
      </c>
      <c r="I40" s="113">
        <f t="shared" si="11"/>
        <v>284.6</v>
      </c>
      <c r="J40" s="112">
        <f>J41</f>
        <v>0</v>
      </c>
      <c r="K40" s="113">
        <f t="shared" si="12"/>
        <v>284.6</v>
      </c>
      <c r="L40" s="112">
        <f>L41</f>
        <v>0</v>
      </c>
      <c r="M40" s="113">
        <f t="shared" si="13"/>
        <v>284.6</v>
      </c>
      <c r="N40" s="112">
        <f>N41</f>
        <v>0</v>
      </c>
      <c r="O40" s="113">
        <f t="shared" si="14"/>
        <v>284.6</v>
      </c>
      <c r="P40" s="112">
        <f>P41</f>
        <v>0</v>
      </c>
      <c r="Q40" s="113">
        <f t="shared" si="15"/>
        <v>284.6</v>
      </c>
    </row>
    <row r="41" spans="1:17" s="85" customFormat="1" ht="18.75">
      <c r="A41" s="77" t="s">
        <v>269</v>
      </c>
      <c r="B41" s="19" t="s">
        <v>262</v>
      </c>
      <c r="C41" s="19" t="s">
        <v>824</v>
      </c>
      <c r="D41" s="19" t="s">
        <v>270</v>
      </c>
      <c r="E41" s="113"/>
      <c r="F41" s="112"/>
      <c r="G41" s="113"/>
      <c r="H41" s="112">
        <v>284.6</v>
      </c>
      <c r="I41" s="113">
        <f t="shared" si="11"/>
        <v>284.6</v>
      </c>
      <c r="J41" s="112"/>
      <c r="K41" s="113">
        <f t="shared" si="12"/>
        <v>284.6</v>
      </c>
      <c r="L41" s="112"/>
      <c r="M41" s="113">
        <f t="shared" si="13"/>
        <v>284.6</v>
      </c>
      <c r="N41" s="112"/>
      <c r="O41" s="113">
        <f t="shared" si="14"/>
        <v>284.6</v>
      </c>
      <c r="P41" s="112"/>
      <c r="Q41" s="113">
        <f t="shared" si="15"/>
        <v>284.6</v>
      </c>
    </row>
    <row r="42" spans="1:17" s="85" customFormat="1" ht="58.5">
      <c r="A42" s="86" t="s">
        <v>275</v>
      </c>
      <c r="B42" s="17" t="s">
        <v>262</v>
      </c>
      <c r="C42" s="17" t="s">
        <v>276</v>
      </c>
      <c r="D42" s="77"/>
      <c r="E42" s="113">
        <f>E43</f>
        <v>0</v>
      </c>
      <c r="F42" s="113">
        <f>F43</f>
        <v>71.43</v>
      </c>
      <c r="G42" s="113">
        <f>E42+F42</f>
        <v>71.43</v>
      </c>
      <c r="H42" s="113">
        <f>H43+H45</f>
        <v>463.421</v>
      </c>
      <c r="I42" s="113">
        <f t="shared" si="11"/>
        <v>534.851</v>
      </c>
      <c r="J42" s="113">
        <f>J43+J45</f>
        <v>0</v>
      </c>
      <c r="K42" s="113">
        <f t="shared" si="12"/>
        <v>534.851</v>
      </c>
      <c r="L42" s="113">
        <f>L43+L45</f>
        <v>0</v>
      </c>
      <c r="M42" s="113">
        <f t="shared" si="13"/>
        <v>534.851</v>
      </c>
      <c r="N42" s="113">
        <f>N43+N45</f>
        <v>0</v>
      </c>
      <c r="O42" s="113">
        <f t="shared" si="14"/>
        <v>534.851</v>
      </c>
      <c r="P42" s="113">
        <f>P43+P45</f>
        <v>0</v>
      </c>
      <c r="Q42" s="113">
        <f t="shared" si="15"/>
        <v>534.851</v>
      </c>
    </row>
    <row r="43" spans="1:17" s="85" customFormat="1" ht="56.25">
      <c r="A43" s="77" t="s">
        <v>796</v>
      </c>
      <c r="B43" s="17" t="s">
        <v>262</v>
      </c>
      <c r="C43" s="17" t="s">
        <v>774</v>
      </c>
      <c r="D43" s="77"/>
      <c r="E43" s="113">
        <f>E44</f>
        <v>0</v>
      </c>
      <c r="F43" s="113">
        <f>F44</f>
        <v>71.43</v>
      </c>
      <c r="G43" s="113">
        <f aca="true" t="shared" si="16" ref="G43:Q43">G44</f>
        <v>71.43</v>
      </c>
      <c r="H43" s="113">
        <f t="shared" si="16"/>
        <v>0</v>
      </c>
      <c r="I43" s="113">
        <f t="shared" si="16"/>
        <v>71.43</v>
      </c>
      <c r="J43" s="113">
        <f t="shared" si="16"/>
        <v>0</v>
      </c>
      <c r="K43" s="113">
        <f t="shared" si="16"/>
        <v>71.43</v>
      </c>
      <c r="L43" s="113">
        <f t="shared" si="16"/>
        <v>0</v>
      </c>
      <c r="M43" s="113">
        <f t="shared" si="16"/>
        <v>71.43</v>
      </c>
      <c r="N43" s="113">
        <f t="shared" si="16"/>
        <v>0</v>
      </c>
      <c r="O43" s="113">
        <f t="shared" si="16"/>
        <v>71.43</v>
      </c>
      <c r="P43" s="113">
        <f t="shared" si="16"/>
        <v>0</v>
      </c>
      <c r="Q43" s="113">
        <f t="shared" si="16"/>
        <v>71.43</v>
      </c>
    </row>
    <row r="44" spans="1:17" s="85" customFormat="1" ht="18.75">
      <c r="A44" s="77" t="s">
        <v>269</v>
      </c>
      <c r="B44" s="17" t="s">
        <v>262</v>
      </c>
      <c r="C44" s="17" t="s">
        <v>774</v>
      </c>
      <c r="D44" s="77" t="s">
        <v>270</v>
      </c>
      <c r="E44" s="113">
        <v>0</v>
      </c>
      <c r="F44" s="113">
        <v>71.43</v>
      </c>
      <c r="G44" s="113">
        <f>E44+F44</f>
        <v>71.43</v>
      </c>
      <c r="H44" s="113"/>
      <c r="I44" s="113">
        <f>G44+H44</f>
        <v>71.43</v>
      </c>
      <c r="J44" s="113"/>
      <c r="K44" s="113">
        <f>I44+J44</f>
        <v>71.43</v>
      </c>
      <c r="L44" s="113"/>
      <c r="M44" s="113">
        <f>K44+L44</f>
        <v>71.43</v>
      </c>
      <c r="N44" s="113"/>
      <c r="O44" s="113">
        <f>M44+N44</f>
        <v>71.43</v>
      </c>
      <c r="P44" s="113"/>
      <c r="Q44" s="113">
        <f>O44+P44</f>
        <v>71.43</v>
      </c>
    </row>
    <row r="45" spans="1:17" s="85" customFormat="1" ht="37.5">
      <c r="A45" s="69" t="s">
        <v>822</v>
      </c>
      <c r="B45" s="17" t="s">
        <v>262</v>
      </c>
      <c r="C45" s="17" t="s">
        <v>825</v>
      </c>
      <c r="D45" s="77"/>
      <c r="E45" s="113"/>
      <c r="F45" s="113"/>
      <c r="G45" s="113">
        <f>G46</f>
        <v>0</v>
      </c>
      <c r="H45" s="113">
        <f>H46</f>
        <v>463.421</v>
      </c>
      <c r="I45" s="113">
        <f>G45+H45</f>
        <v>463.421</v>
      </c>
      <c r="J45" s="113">
        <f>J46</f>
        <v>0</v>
      </c>
      <c r="K45" s="113">
        <f>I45+J45</f>
        <v>463.421</v>
      </c>
      <c r="L45" s="113">
        <f>L46</f>
        <v>0</v>
      </c>
      <c r="M45" s="113">
        <f>K45+L45</f>
        <v>463.421</v>
      </c>
      <c r="N45" s="113">
        <f>N46</f>
        <v>0</v>
      </c>
      <c r="O45" s="113">
        <f>M45+N45</f>
        <v>463.421</v>
      </c>
      <c r="P45" s="113">
        <f>P46</f>
        <v>0</v>
      </c>
      <c r="Q45" s="113">
        <f>O45+P45</f>
        <v>463.421</v>
      </c>
    </row>
    <row r="46" spans="1:17" s="85" customFormat="1" ht="18.75">
      <c r="A46" s="77" t="s">
        <v>269</v>
      </c>
      <c r="B46" s="17" t="s">
        <v>262</v>
      </c>
      <c r="C46" s="17" t="s">
        <v>825</v>
      </c>
      <c r="D46" s="77" t="s">
        <v>270</v>
      </c>
      <c r="E46" s="113"/>
      <c r="F46" s="113"/>
      <c r="G46" s="113"/>
      <c r="H46" s="113">
        <v>463.421</v>
      </c>
      <c r="I46" s="113">
        <f>G46+H46</f>
        <v>463.421</v>
      </c>
      <c r="J46" s="113"/>
      <c r="K46" s="113">
        <f>I46+J46</f>
        <v>463.421</v>
      </c>
      <c r="L46" s="113"/>
      <c r="M46" s="113">
        <f>K46+L46</f>
        <v>463.421</v>
      </c>
      <c r="N46" s="113"/>
      <c r="O46" s="113">
        <f>M46+N46</f>
        <v>463.421</v>
      </c>
      <c r="P46" s="113"/>
      <c r="Q46" s="113">
        <f>O46+P46</f>
        <v>463.421</v>
      </c>
    </row>
    <row r="47" spans="1:17" s="85" customFormat="1" ht="19.5">
      <c r="A47" s="86" t="s">
        <v>277</v>
      </c>
      <c r="B47" s="17" t="s">
        <v>262</v>
      </c>
      <c r="C47" s="17" t="s">
        <v>278</v>
      </c>
      <c r="D47" s="77"/>
      <c r="E47" s="113">
        <f>E52+E48+E50</f>
        <v>2143</v>
      </c>
      <c r="F47" s="113">
        <f>F52</f>
        <v>0</v>
      </c>
      <c r="G47" s="113">
        <f>G52+G48+G50</f>
        <v>2143</v>
      </c>
      <c r="H47" s="113">
        <f>H52</f>
        <v>0</v>
      </c>
      <c r="I47" s="113">
        <f>I52+I48+I50</f>
        <v>2143</v>
      </c>
      <c r="J47" s="113">
        <f>J52</f>
        <v>0</v>
      </c>
      <c r="K47" s="113">
        <f aca="true" t="shared" si="17" ref="K47:Q47">K52+K48+K50</f>
        <v>2143</v>
      </c>
      <c r="L47" s="113">
        <f t="shared" si="17"/>
        <v>-943</v>
      </c>
      <c r="M47" s="113">
        <f t="shared" si="17"/>
        <v>1200</v>
      </c>
      <c r="N47" s="113">
        <f t="shared" si="17"/>
        <v>0</v>
      </c>
      <c r="O47" s="113">
        <f t="shared" si="17"/>
        <v>1200</v>
      </c>
      <c r="P47" s="113">
        <f t="shared" si="17"/>
        <v>-1000</v>
      </c>
      <c r="Q47" s="113">
        <f t="shared" si="17"/>
        <v>200</v>
      </c>
    </row>
    <row r="48" spans="1:17" s="85" customFormat="1" ht="56.25" hidden="1">
      <c r="A48" s="117" t="s">
        <v>747</v>
      </c>
      <c r="B48" s="17" t="s">
        <v>262</v>
      </c>
      <c r="C48" s="17" t="s">
        <v>749</v>
      </c>
      <c r="D48" s="77"/>
      <c r="E48" s="113">
        <f>E49</f>
        <v>830</v>
      </c>
      <c r="F48" s="113"/>
      <c r="G48" s="113">
        <f>E48+F48</f>
        <v>830</v>
      </c>
      <c r="H48" s="113"/>
      <c r="I48" s="113">
        <f>G48+H48</f>
        <v>830</v>
      </c>
      <c r="J48" s="113"/>
      <c r="K48" s="113">
        <f>I48+J48</f>
        <v>830</v>
      </c>
      <c r="L48" s="113">
        <f>L49</f>
        <v>-830</v>
      </c>
      <c r="M48" s="113">
        <f>K48+L48</f>
        <v>0</v>
      </c>
      <c r="N48" s="113">
        <f>N49</f>
        <v>0</v>
      </c>
      <c r="O48" s="113">
        <f>M48+N48</f>
        <v>0</v>
      </c>
      <c r="P48" s="113">
        <f>P49</f>
        <v>0</v>
      </c>
      <c r="Q48" s="113">
        <f>O48+P48</f>
        <v>0</v>
      </c>
    </row>
    <row r="49" spans="1:17" s="85" customFormat="1" ht="37.5" hidden="1">
      <c r="A49" s="77" t="s">
        <v>259</v>
      </c>
      <c r="B49" s="17" t="s">
        <v>262</v>
      </c>
      <c r="C49" s="17" t="s">
        <v>749</v>
      </c>
      <c r="D49" s="77" t="s">
        <v>260</v>
      </c>
      <c r="E49" s="113">
        <v>830</v>
      </c>
      <c r="F49" s="113"/>
      <c r="G49" s="113">
        <f>E49+F49</f>
        <v>830</v>
      </c>
      <c r="H49" s="113"/>
      <c r="I49" s="113">
        <f>G49+H49</f>
        <v>830</v>
      </c>
      <c r="J49" s="113"/>
      <c r="K49" s="113">
        <f>I49+J49</f>
        <v>830</v>
      </c>
      <c r="L49" s="113">
        <v>-830</v>
      </c>
      <c r="M49" s="113">
        <f>K49+L49</f>
        <v>0</v>
      </c>
      <c r="N49" s="113"/>
      <c r="O49" s="113">
        <f>M49+N49</f>
        <v>0</v>
      </c>
      <c r="P49" s="113"/>
      <c r="Q49" s="113">
        <f>O49+P49</f>
        <v>0</v>
      </c>
    </row>
    <row r="50" spans="1:17" s="85" customFormat="1" ht="37.5" hidden="1">
      <c r="A50" s="117" t="s">
        <v>748</v>
      </c>
      <c r="B50" s="17" t="s">
        <v>262</v>
      </c>
      <c r="C50" s="17" t="s">
        <v>746</v>
      </c>
      <c r="D50" s="77"/>
      <c r="E50" s="113">
        <f>E51</f>
        <v>113</v>
      </c>
      <c r="F50" s="113"/>
      <c r="G50" s="113">
        <f>E50+F50</f>
        <v>113</v>
      </c>
      <c r="H50" s="113"/>
      <c r="I50" s="113">
        <f>G50+H50</f>
        <v>113</v>
      </c>
      <c r="J50" s="113"/>
      <c r="K50" s="113">
        <f>I50+J50</f>
        <v>113</v>
      </c>
      <c r="L50" s="113">
        <f>L51</f>
        <v>-113</v>
      </c>
      <c r="M50" s="113">
        <f>K50+L50</f>
        <v>0</v>
      </c>
      <c r="N50" s="113">
        <f>N51</f>
        <v>0</v>
      </c>
      <c r="O50" s="113">
        <f>M50+N50</f>
        <v>0</v>
      </c>
      <c r="P50" s="113">
        <f>P51</f>
        <v>0</v>
      </c>
      <c r="Q50" s="113">
        <f>O50+P50</f>
        <v>0</v>
      </c>
    </row>
    <row r="51" spans="1:17" s="85" customFormat="1" ht="37.5" hidden="1">
      <c r="A51" s="77" t="s">
        <v>259</v>
      </c>
      <c r="B51" s="17" t="s">
        <v>262</v>
      </c>
      <c r="C51" s="17" t="s">
        <v>746</v>
      </c>
      <c r="D51" s="77" t="s">
        <v>260</v>
      </c>
      <c r="E51" s="113">
        <v>113</v>
      </c>
      <c r="F51" s="113"/>
      <c r="G51" s="113">
        <f>E51+F51</f>
        <v>113</v>
      </c>
      <c r="H51" s="113"/>
      <c r="I51" s="113">
        <f>G51+H51</f>
        <v>113</v>
      </c>
      <c r="J51" s="113"/>
      <c r="K51" s="113">
        <f>I51+J51</f>
        <v>113</v>
      </c>
      <c r="L51" s="113">
        <v>-113</v>
      </c>
      <c r="M51" s="113">
        <f>K51+L51</f>
        <v>0</v>
      </c>
      <c r="N51" s="113"/>
      <c r="O51" s="113">
        <f>M51+N51</f>
        <v>0</v>
      </c>
      <c r="P51" s="113"/>
      <c r="Q51" s="113">
        <f>O51+P51</f>
        <v>0</v>
      </c>
    </row>
    <row r="52" spans="1:17" s="85" customFormat="1" ht="81" customHeight="1">
      <c r="A52" s="77" t="s">
        <v>279</v>
      </c>
      <c r="B52" s="17" t="s">
        <v>262</v>
      </c>
      <c r="C52" s="17" t="s">
        <v>280</v>
      </c>
      <c r="D52" s="17"/>
      <c r="E52" s="113">
        <f aca="true" t="shared" si="18" ref="E52:Q52">E53</f>
        <v>1200</v>
      </c>
      <c r="F52" s="113">
        <f t="shared" si="18"/>
        <v>0</v>
      </c>
      <c r="G52" s="113">
        <f t="shared" si="18"/>
        <v>1200</v>
      </c>
      <c r="H52" s="113">
        <f t="shared" si="18"/>
        <v>0</v>
      </c>
      <c r="I52" s="113">
        <f t="shared" si="18"/>
        <v>1200</v>
      </c>
      <c r="J52" s="113">
        <f t="shared" si="18"/>
        <v>0</v>
      </c>
      <c r="K52" s="113">
        <f t="shared" si="18"/>
        <v>1200</v>
      </c>
      <c r="L52" s="113">
        <f t="shared" si="18"/>
        <v>0</v>
      </c>
      <c r="M52" s="113">
        <f t="shared" si="18"/>
        <v>1200</v>
      </c>
      <c r="N52" s="113">
        <f t="shared" si="18"/>
        <v>0</v>
      </c>
      <c r="O52" s="113">
        <f t="shared" si="18"/>
        <v>1200</v>
      </c>
      <c r="P52" s="113">
        <f t="shared" si="18"/>
        <v>-1000</v>
      </c>
      <c r="Q52" s="113">
        <f t="shared" si="18"/>
        <v>200</v>
      </c>
    </row>
    <row r="53" spans="1:17" s="85" customFormat="1" ht="18.75">
      <c r="A53" s="77" t="s">
        <v>269</v>
      </c>
      <c r="B53" s="17" t="s">
        <v>262</v>
      </c>
      <c r="C53" s="17" t="s">
        <v>280</v>
      </c>
      <c r="D53" s="17" t="s">
        <v>270</v>
      </c>
      <c r="E53" s="113">
        <v>1200</v>
      </c>
      <c r="F53" s="113"/>
      <c r="G53" s="113">
        <f>E53+F53</f>
        <v>1200</v>
      </c>
      <c r="H53" s="113"/>
      <c r="I53" s="113">
        <f>G53+H53</f>
        <v>1200</v>
      </c>
      <c r="J53" s="113"/>
      <c r="K53" s="113">
        <f aca="true" t="shared" si="19" ref="K53:K67">I53+J53</f>
        <v>1200</v>
      </c>
      <c r="L53" s="113"/>
      <c r="M53" s="113">
        <f aca="true" t="shared" si="20" ref="M53:M67">K53+L53</f>
        <v>1200</v>
      </c>
      <c r="N53" s="113"/>
      <c r="O53" s="113">
        <f aca="true" t="shared" si="21" ref="O53:O68">M53+N53</f>
        <v>1200</v>
      </c>
      <c r="P53" s="113">
        <v>-1000</v>
      </c>
      <c r="Q53" s="113">
        <f aca="true" t="shared" si="22" ref="Q53:Q68">O53+P53</f>
        <v>200</v>
      </c>
    </row>
    <row r="54" spans="1:17" s="85" customFormat="1" ht="56.25">
      <c r="A54" s="16" t="s">
        <v>442</v>
      </c>
      <c r="B54" s="17" t="s">
        <v>262</v>
      </c>
      <c r="C54" s="19" t="s">
        <v>443</v>
      </c>
      <c r="D54" s="17"/>
      <c r="E54" s="113"/>
      <c r="F54" s="113"/>
      <c r="G54" s="113"/>
      <c r="H54" s="113"/>
      <c r="I54" s="113">
        <f aca="true" t="shared" si="23" ref="I54:P56">I55</f>
        <v>0</v>
      </c>
      <c r="J54" s="113">
        <f t="shared" si="23"/>
        <v>100</v>
      </c>
      <c r="K54" s="113">
        <f t="shared" si="19"/>
        <v>100</v>
      </c>
      <c r="L54" s="113">
        <f t="shared" si="23"/>
        <v>0</v>
      </c>
      <c r="M54" s="113">
        <f t="shared" si="20"/>
        <v>100</v>
      </c>
      <c r="N54" s="113">
        <f t="shared" si="23"/>
        <v>0</v>
      </c>
      <c r="O54" s="113">
        <f t="shared" si="21"/>
        <v>100</v>
      </c>
      <c r="P54" s="113">
        <f t="shared" si="23"/>
        <v>0</v>
      </c>
      <c r="Q54" s="113">
        <f t="shared" si="22"/>
        <v>100</v>
      </c>
    </row>
    <row r="55" spans="1:17" s="85" customFormat="1" ht="78">
      <c r="A55" s="22" t="s">
        <v>444</v>
      </c>
      <c r="B55" s="17" t="s">
        <v>262</v>
      </c>
      <c r="C55" s="19" t="s">
        <v>445</v>
      </c>
      <c r="D55" s="17"/>
      <c r="E55" s="113"/>
      <c r="F55" s="113"/>
      <c r="G55" s="113"/>
      <c r="H55" s="113"/>
      <c r="I55" s="113">
        <f t="shared" si="23"/>
        <v>0</v>
      </c>
      <c r="J55" s="113">
        <f t="shared" si="23"/>
        <v>100</v>
      </c>
      <c r="K55" s="113">
        <f t="shared" si="19"/>
        <v>100</v>
      </c>
      <c r="L55" s="113">
        <f t="shared" si="23"/>
        <v>0</v>
      </c>
      <c r="M55" s="113">
        <f t="shared" si="20"/>
        <v>100</v>
      </c>
      <c r="N55" s="113">
        <f t="shared" si="23"/>
        <v>0</v>
      </c>
      <c r="O55" s="113">
        <f t="shared" si="21"/>
        <v>100</v>
      </c>
      <c r="P55" s="113">
        <f t="shared" si="23"/>
        <v>0</v>
      </c>
      <c r="Q55" s="113">
        <f t="shared" si="22"/>
        <v>100</v>
      </c>
    </row>
    <row r="56" spans="1:17" s="85" customFormat="1" ht="56.25">
      <c r="A56" s="77" t="s">
        <v>843</v>
      </c>
      <c r="B56" s="17" t="s">
        <v>262</v>
      </c>
      <c r="C56" s="18" t="s">
        <v>842</v>
      </c>
      <c r="D56" s="18"/>
      <c r="E56" s="113"/>
      <c r="F56" s="113"/>
      <c r="G56" s="113"/>
      <c r="H56" s="113"/>
      <c r="I56" s="113">
        <f t="shared" si="23"/>
        <v>0</v>
      </c>
      <c r="J56" s="113">
        <f t="shared" si="23"/>
        <v>100</v>
      </c>
      <c r="K56" s="113">
        <f t="shared" si="19"/>
        <v>100</v>
      </c>
      <c r="L56" s="113">
        <f t="shared" si="23"/>
        <v>0</v>
      </c>
      <c r="M56" s="113">
        <f t="shared" si="20"/>
        <v>100</v>
      </c>
      <c r="N56" s="113">
        <f t="shared" si="23"/>
        <v>0</v>
      </c>
      <c r="O56" s="113">
        <f t="shared" si="21"/>
        <v>100</v>
      </c>
      <c r="P56" s="113">
        <f t="shared" si="23"/>
        <v>0</v>
      </c>
      <c r="Q56" s="113">
        <f t="shared" si="22"/>
        <v>100</v>
      </c>
    </row>
    <row r="57" spans="1:17" s="85" customFormat="1" ht="18.75">
      <c r="A57" s="59" t="s">
        <v>269</v>
      </c>
      <c r="B57" s="17" t="s">
        <v>262</v>
      </c>
      <c r="C57" s="18" t="s">
        <v>842</v>
      </c>
      <c r="D57" s="18" t="s">
        <v>270</v>
      </c>
      <c r="E57" s="113"/>
      <c r="F57" s="113"/>
      <c r="G57" s="113"/>
      <c r="H57" s="113"/>
      <c r="I57" s="113"/>
      <c r="J57" s="113">
        <v>100</v>
      </c>
      <c r="K57" s="113">
        <f t="shared" si="19"/>
        <v>100</v>
      </c>
      <c r="L57" s="113"/>
      <c r="M57" s="113">
        <f t="shared" si="20"/>
        <v>100</v>
      </c>
      <c r="N57" s="113"/>
      <c r="O57" s="113">
        <f t="shared" si="21"/>
        <v>100</v>
      </c>
      <c r="P57" s="113"/>
      <c r="Q57" s="113">
        <f t="shared" si="22"/>
        <v>100</v>
      </c>
    </row>
    <row r="58" spans="1:17" s="85" customFormat="1" ht="75">
      <c r="A58" s="16" t="s">
        <v>281</v>
      </c>
      <c r="B58" s="19" t="s">
        <v>262</v>
      </c>
      <c r="C58" s="19" t="s">
        <v>282</v>
      </c>
      <c r="D58" s="17"/>
      <c r="E58" s="113"/>
      <c r="F58" s="113"/>
      <c r="G58" s="113">
        <f>G65</f>
        <v>0</v>
      </c>
      <c r="H58" s="113">
        <f>H65</f>
        <v>856.608</v>
      </c>
      <c r="I58" s="113">
        <f>G58+H58</f>
        <v>856.608</v>
      </c>
      <c r="J58" s="113">
        <f>J65+J59</f>
        <v>56608.577000000005</v>
      </c>
      <c r="K58" s="113">
        <f t="shared" si="19"/>
        <v>57465.185000000005</v>
      </c>
      <c r="L58" s="113">
        <f>L65+L59</f>
        <v>-856.608</v>
      </c>
      <c r="M58" s="113">
        <f t="shared" si="20"/>
        <v>56608.577000000005</v>
      </c>
      <c r="N58" s="113">
        <f>N65+N59+N68</f>
        <v>250</v>
      </c>
      <c r="O58" s="113">
        <f t="shared" si="21"/>
        <v>56858.577000000005</v>
      </c>
      <c r="P58" s="113">
        <f>P65+P59+P68</f>
        <v>0</v>
      </c>
      <c r="Q58" s="113">
        <f t="shared" si="22"/>
        <v>56858.577000000005</v>
      </c>
    </row>
    <row r="59" spans="1:17" s="85" customFormat="1" ht="58.5">
      <c r="A59" s="22" t="s">
        <v>447</v>
      </c>
      <c r="B59" s="19" t="s">
        <v>262</v>
      </c>
      <c r="C59" s="19" t="s">
        <v>448</v>
      </c>
      <c r="D59" s="17"/>
      <c r="E59" s="113"/>
      <c r="F59" s="113"/>
      <c r="G59" s="113"/>
      <c r="H59" s="113"/>
      <c r="I59" s="113">
        <f>I60+I62</f>
        <v>0</v>
      </c>
      <c r="J59" s="113">
        <f>J60+J62</f>
        <v>56608.577000000005</v>
      </c>
      <c r="K59" s="113">
        <f t="shared" si="19"/>
        <v>56608.577000000005</v>
      </c>
      <c r="L59" s="113">
        <f>L60+L62</f>
        <v>0</v>
      </c>
      <c r="M59" s="113">
        <f t="shared" si="20"/>
        <v>56608.577000000005</v>
      </c>
      <c r="N59" s="113">
        <f>N60+N62</f>
        <v>0</v>
      </c>
      <c r="O59" s="113">
        <f t="shared" si="21"/>
        <v>56608.577000000005</v>
      </c>
      <c r="P59" s="113">
        <f>P60+P62</f>
        <v>0</v>
      </c>
      <c r="Q59" s="113">
        <f t="shared" si="22"/>
        <v>56608.577000000005</v>
      </c>
    </row>
    <row r="60" spans="1:17" s="85" customFormat="1" ht="56.25">
      <c r="A60" s="59" t="s">
        <v>463</v>
      </c>
      <c r="B60" s="19" t="s">
        <v>262</v>
      </c>
      <c r="C60" s="17" t="s">
        <v>464</v>
      </c>
      <c r="D60" s="17"/>
      <c r="E60" s="113">
        <f>E61</f>
        <v>31614.13</v>
      </c>
      <c r="F60" s="113"/>
      <c r="G60" s="113"/>
      <c r="H60" s="113"/>
      <c r="I60" s="113">
        <f>I61</f>
        <v>0</v>
      </c>
      <c r="J60" s="113">
        <f>J61</f>
        <v>31614.13</v>
      </c>
      <c r="K60" s="113">
        <f t="shared" si="19"/>
        <v>31614.13</v>
      </c>
      <c r="L60" s="113">
        <f>L61</f>
        <v>0</v>
      </c>
      <c r="M60" s="113">
        <f t="shared" si="20"/>
        <v>31614.13</v>
      </c>
      <c r="N60" s="113">
        <f>N61</f>
        <v>0</v>
      </c>
      <c r="O60" s="113">
        <f t="shared" si="21"/>
        <v>31614.13</v>
      </c>
      <c r="P60" s="113">
        <f>P61</f>
        <v>0</v>
      </c>
      <c r="Q60" s="113">
        <f t="shared" si="22"/>
        <v>31614.13</v>
      </c>
    </row>
    <row r="61" spans="1:17" s="85" customFormat="1" ht="56.25">
      <c r="A61" s="59" t="s">
        <v>422</v>
      </c>
      <c r="B61" s="19" t="s">
        <v>262</v>
      </c>
      <c r="C61" s="19" t="s">
        <v>464</v>
      </c>
      <c r="D61" s="19" t="s">
        <v>285</v>
      </c>
      <c r="E61" s="112">
        <v>31614.13</v>
      </c>
      <c r="F61" s="113"/>
      <c r="G61" s="113"/>
      <c r="H61" s="113"/>
      <c r="I61" s="113"/>
      <c r="J61" s="112">
        <v>31614.13</v>
      </c>
      <c r="K61" s="113">
        <f t="shared" si="19"/>
        <v>31614.13</v>
      </c>
      <c r="L61" s="112"/>
      <c r="M61" s="113">
        <f t="shared" si="20"/>
        <v>31614.13</v>
      </c>
      <c r="N61" s="112"/>
      <c r="O61" s="113">
        <f t="shared" si="21"/>
        <v>31614.13</v>
      </c>
      <c r="P61" s="112"/>
      <c r="Q61" s="113">
        <f t="shared" si="22"/>
        <v>31614.13</v>
      </c>
    </row>
    <row r="62" spans="1:17" s="85" customFormat="1" ht="56.25">
      <c r="A62" s="59" t="s">
        <v>831</v>
      </c>
      <c r="B62" s="19" t="s">
        <v>262</v>
      </c>
      <c r="C62" s="19" t="s">
        <v>470</v>
      </c>
      <c r="D62" s="19"/>
      <c r="E62" s="112"/>
      <c r="F62" s="113"/>
      <c r="G62" s="113"/>
      <c r="H62" s="113"/>
      <c r="I62" s="113">
        <v>0</v>
      </c>
      <c r="J62" s="113">
        <f>J63+J64</f>
        <v>24994.447</v>
      </c>
      <c r="K62" s="113">
        <f t="shared" si="19"/>
        <v>24994.447</v>
      </c>
      <c r="L62" s="113">
        <f>L63+L64</f>
        <v>0</v>
      </c>
      <c r="M62" s="113">
        <f t="shared" si="20"/>
        <v>24994.447</v>
      </c>
      <c r="N62" s="113">
        <f>N63+N64</f>
        <v>0</v>
      </c>
      <c r="O62" s="113">
        <f t="shared" si="21"/>
        <v>24994.447</v>
      </c>
      <c r="P62" s="113">
        <f>P63+P64</f>
        <v>0</v>
      </c>
      <c r="Q62" s="113">
        <f t="shared" si="22"/>
        <v>24994.447</v>
      </c>
    </row>
    <row r="63" spans="1:17" s="85" customFormat="1" ht="75">
      <c r="A63" s="59" t="s">
        <v>844</v>
      </c>
      <c r="B63" s="19" t="s">
        <v>262</v>
      </c>
      <c r="C63" s="19" t="s">
        <v>470</v>
      </c>
      <c r="D63" s="19" t="s">
        <v>285</v>
      </c>
      <c r="E63" s="112"/>
      <c r="F63" s="113"/>
      <c r="G63" s="113"/>
      <c r="H63" s="113"/>
      <c r="I63" s="113"/>
      <c r="J63" s="113">
        <v>13850.682</v>
      </c>
      <c r="K63" s="113">
        <f t="shared" si="19"/>
        <v>13850.682</v>
      </c>
      <c r="L63" s="113"/>
      <c r="M63" s="113">
        <f t="shared" si="20"/>
        <v>13850.682</v>
      </c>
      <c r="N63" s="113"/>
      <c r="O63" s="113">
        <f t="shared" si="21"/>
        <v>13850.682</v>
      </c>
      <c r="P63" s="113"/>
      <c r="Q63" s="113">
        <f t="shared" si="22"/>
        <v>13850.682</v>
      </c>
    </row>
    <row r="64" spans="1:17" s="85" customFormat="1" ht="75">
      <c r="A64" s="59" t="s">
        <v>845</v>
      </c>
      <c r="B64" s="19" t="s">
        <v>262</v>
      </c>
      <c r="C64" s="19" t="s">
        <v>470</v>
      </c>
      <c r="D64" s="19" t="s">
        <v>285</v>
      </c>
      <c r="E64" s="112"/>
      <c r="F64" s="113"/>
      <c r="G64" s="113"/>
      <c r="H64" s="113"/>
      <c r="I64" s="113"/>
      <c r="J64" s="113">
        <v>11143.765</v>
      </c>
      <c r="K64" s="113">
        <f t="shared" si="19"/>
        <v>11143.765</v>
      </c>
      <c r="L64" s="113"/>
      <c r="M64" s="113">
        <f t="shared" si="20"/>
        <v>11143.765</v>
      </c>
      <c r="N64" s="113"/>
      <c r="O64" s="113">
        <f t="shared" si="21"/>
        <v>11143.765</v>
      </c>
      <c r="P64" s="113"/>
      <c r="Q64" s="113">
        <f t="shared" si="22"/>
        <v>11143.765</v>
      </c>
    </row>
    <row r="65" spans="1:17" s="85" customFormat="1" ht="58.5" hidden="1">
      <c r="A65" s="86" t="s">
        <v>283</v>
      </c>
      <c r="B65" s="17" t="s">
        <v>262</v>
      </c>
      <c r="C65" s="17" t="s">
        <v>284</v>
      </c>
      <c r="D65" s="17"/>
      <c r="E65" s="113"/>
      <c r="F65" s="113"/>
      <c r="G65" s="113">
        <v>0</v>
      </c>
      <c r="H65" s="113">
        <f>H66</f>
        <v>856.608</v>
      </c>
      <c r="I65" s="113">
        <f>G65+H65</f>
        <v>856.608</v>
      </c>
      <c r="J65" s="113">
        <f>J66</f>
        <v>0</v>
      </c>
      <c r="K65" s="113">
        <f t="shared" si="19"/>
        <v>856.608</v>
      </c>
      <c r="L65" s="113">
        <f>L66</f>
        <v>-856.608</v>
      </c>
      <c r="M65" s="113">
        <f t="shared" si="20"/>
        <v>0</v>
      </c>
      <c r="N65" s="113">
        <f>N66</f>
        <v>0</v>
      </c>
      <c r="O65" s="113">
        <f t="shared" si="21"/>
        <v>0</v>
      </c>
      <c r="P65" s="113">
        <f>P66</f>
        <v>0</v>
      </c>
      <c r="Q65" s="113">
        <f t="shared" si="22"/>
        <v>0</v>
      </c>
    </row>
    <row r="66" spans="1:17" s="85" customFormat="1" ht="18.75" hidden="1">
      <c r="A66" s="59" t="s">
        <v>593</v>
      </c>
      <c r="B66" s="17" t="s">
        <v>262</v>
      </c>
      <c r="C66" s="17" t="s">
        <v>594</v>
      </c>
      <c r="D66" s="17"/>
      <c r="E66" s="113"/>
      <c r="F66" s="113"/>
      <c r="G66" s="113">
        <v>0</v>
      </c>
      <c r="H66" s="113">
        <f>H67</f>
        <v>856.608</v>
      </c>
      <c r="I66" s="113">
        <f>G66+H66</f>
        <v>856.608</v>
      </c>
      <c r="J66" s="113">
        <f>J67</f>
        <v>0</v>
      </c>
      <c r="K66" s="113">
        <f t="shared" si="19"/>
        <v>856.608</v>
      </c>
      <c r="L66" s="113">
        <f>L67</f>
        <v>-856.608</v>
      </c>
      <c r="M66" s="113">
        <f t="shared" si="20"/>
        <v>0</v>
      </c>
      <c r="N66" s="113">
        <f>N67</f>
        <v>0</v>
      </c>
      <c r="O66" s="113">
        <f t="shared" si="21"/>
        <v>0</v>
      </c>
      <c r="P66" s="113">
        <f>P67</f>
        <v>0</v>
      </c>
      <c r="Q66" s="113">
        <f t="shared" si="22"/>
        <v>0</v>
      </c>
    </row>
    <row r="67" spans="1:17" s="85" customFormat="1" ht="37.5" hidden="1">
      <c r="A67" s="77" t="s">
        <v>259</v>
      </c>
      <c r="B67" s="17" t="s">
        <v>262</v>
      </c>
      <c r="C67" s="17" t="s">
        <v>594</v>
      </c>
      <c r="D67" s="17" t="s">
        <v>260</v>
      </c>
      <c r="E67" s="113"/>
      <c r="F67" s="113"/>
      <c r="G67" s="113">
        <v>0</v>
      </c>
      <c r="H67" s="113">
        <v>856.608</v>
      </c>
      <c r="I67" s="113">
        <f>G67+H67</f>
        <v>856.608</v>
      </c>
      <c r="J67" s="113"/>
      <c r="K67" s="113">
        <f t="shared" si="19"/>
        <v>856.608</v>
      </c>
      <c r="L67" s="113">
        <v>-856.608</v>
      </c>
      <c r="M67" s="113">
        <f t="shared" si="20"/>
        <v>0</v>
      </c>
      <c r="N67" s="113"/>
      <c r="O67" s="113">
        <f t="shared" si="21"/>
        <v>0</v>
      </c>
      <c r="P67" s="113"/>
      <c r="Q67" s="113">
        <f t="shared" si="22"/>
        <v>0</v>
      </c>
    </row>
    <row r="68" spans="1:17" s="85" customFormat="1" ht="39">
      <c r="A68" s="86" t="s">
        <v>600</v>
      </c>
      <c r="B68" s="17" t="s">
        <v>262</v>
      </c>
      <c r="C68" s="17" t="s">
        <v>286</v>
      </c>
      <c r="D68" s="17"/>
      <c r="E68" s="113"/>
      <c r="F68" s="113"/>
      <c r="G68" s="113"/>
      <c r="H68" s="113"/>
      <c r="I68" s="113"/>
      <c r="J68" s="113"/>
      <c r="K68" s="113"/>
      <c r="L68" s="113"/>
      <c r="M68" s="113">
        <f>M69</f>
        <v>0</v>
      </c>
      <c r="N68" s="113">
        <f>N69</f>
        <v>250</v>
      </c>
      <c r="O68" s="113">
        <f t="shared" si="21"/>
        <v>250</v>
      </c>
      <c r="P68" s="113">
        <f>P69</f>
        <v>0</v>
      </c>
      <c r="Q68" s="113">
        <f t="shared" si="22"/>
        <v>250</v>
      </c>
    </row>
    <row r="69" spans="1:17" s="85" customFormat="1" ht="37.5">
      <c r="A69" s="77" t="s">
        <v>819</v>
      </c>
      <c r="B69" s="17" t="s">
        <v>262</v>
      </c>
      <c r="C69" s="17" t="s">
        <v>818</v>
      </c>
      <c r="D69" s="17"/>
      <c r="E69" s="113"/>
      <c r="F69" s="113"/>
      <c r="G69" s="113"/>
      <c r="H69" s="113"/>
      <c r="I69" s="113"/>
      <c r="J69" s="113"/>
      <c r="K69" s="113"/>
      <c r="L69" s="113"/>
      <c r="M69" s="113">
        <f>M70</f>
        <v>0</v>
      </c>
      <c r="N69" s="113">
        <f>N70</f>
        <v>250</v>
      </c>
      <c r="O69" s="113">
        <f>M69+N69</f>
        <v>250</v>
      </c>
      <c r="P69" s="113">
        <f>P70</f>
        <v>0</v>
      </c>
      <c r="Q69" s="113">
        <f>O69+P69</f>
        <v>250</v>
      </c>
    </row>
    <row r="70" spans="1:17" s="85" customFormat="1" ht="37.5">
      <c r="A70" s="77" t="s">
        <v>259</v>
      </c>
      <c r="B70" s="17" t="s">
        <v>262</v>
      </c>
      <c r="C70" s="17" t="s">
        <v>818</v>
      </c>
      <c r="D70" s="17" t="s">
        <v>260</v>
      </c>
      <c r="E70" s="113"/>
      <c r="F70" s="113"/>
      <c r="G70" s="113"/>
      <c r="H70" s="113"/>
      <c r="I70" s="113"/>
      <c r="J70" s="113"/>
      <c r="K70" s="113"/>
      <c r="L70" s="113"/>
      <c r="M70" s="113"/>
      <c r="N70" s="113">
        <v>250</v>
      </c>
      <c r="O70" s="113">
        <f>M70+N70</f>
        <v>250</v>
      </c>
      <c r="P70" s="113"/>
      <c r="Q70" s="113">
        <f>O70+P70</f>
        <v>250</v>
      </c>
    </row>
    <row r="71" spans="1:17" s="85" customFormat="1" ht="56.25">
      <c r="A71" s="87" t="s">
        <v>287</v>
      </c>
      <c r="B71" s="17" t="s">
        <v>262</v>
      </c>
      <c r="C71" s="19" t="s">
        <v>288</v>
      </c>
      <c r="D71" s="19"/>
      <c r="E71" s="112">
        <f aca="true" t="shared" si="24" ref="E71:K71">E72+E75+E80</f>
        <v>600</v>
      </c>
      <c r="F71" s="112">
        <f t="shared" si="24"/>
        <v>0</v>
      </c>
      <c r="G71" s="112">
        <f t="shared" si="24"/>
        <v>600</v>
      </c>
      <c r="H71" s="112">
        <f t="shared" si="24"/>
        <v>0</v>
      </c>
      <c r="I71" s="112">
        <f t="shared" si="24"/>
        <v>600</v>
      </c>
      <c r="J71" s="112">
        <f t="shared" si="24"/>
        <v>0</v>
      </c>
      <c r="K71" s="112">
        <f t="shared" si="24"/>
        <v>600</v>
      </c>
      <c r="L71" s="112">
        <f aca="true" t="shared" si="25" ref="L71:Q71">L72+L75+L80</f>
        <v>0</v>
      </c>
      <c r="M71" s="112">
        <f t="shared" si="25"/>
        <v>600</v>
      </c>
      <c r="N71" s="112">
        <f t="shared" si="25"/>
        <v>0</v>
      </c>
      <c r="O71" s="112">
        <f t="shared" si="25"/>
        <v>600</v>
      </c>
      <c r="P71" s="112">
        <f t="shared" si="25"/>
        <v>0</v>
      </c>
      <c r="Q71" s="112">
        <f t="shared" si="25"/>
        <v>600</v>
      </c>
    </row>
    <row r="72" spans="1:17" s="85" customFormat="1" ht="39" hidden="1">
      <c r="A72" s="86" t="s">
        <v>289</v>
      </c>
      <c r="B72" s="17" t="s">
        <v>262</v>
      </c>
      <c r="C72" s="19" t="s">
        <v>290</v>
      </c>
      <c r="D72" s="19"/>
      <c r="E72" s="112">
        <f aca="true" t="shared" si="26" ref="E72:Q73">E73</f>
        <v>0</v>
      </c>
      <c r="F72" s="112">
        <f t="shared" si="26"/>
        <v>0</v>
      </c>
      <c r="G72" s="112">
        <f t="shared" si="26"/>
        <v>0</v>
      </c>
      <c r="H72" s="112">
        <f t="shared" si="26"/>
        <v>0</v>
      </c>
      <c r="I72" s="112">
        <f t="shared" si="26"/>
        <v>0</v>
      </c>
      <c r="J72" s="112">
        <f t="shared" si="26"/>
        <v>0</v>
      </c>
      <c r="K72" s="112">
        <f t="shared" si="26"/>
        <v>0</v>
      </c>
      <c r="L72" s="112">
        <f t="shared" si="26"/>
        <v>0</v>
      </c>
      <c r="M72" s="112">
        <f t="shared" si="26"/>
        <v>0</v>
      </c>
      <c r="N72" s="112">
        <f t="shared" si="26"/>
        <v>0</v>
      </c>
      <c r="O72" s="112">
        <f t="shared" si="26"/>
        <v>0</v>
      </c>
      <c r="P72" s="112">
        <f t="shared" si="26"/>
        <v>0</v>
      </c>
      <c r="Q72" s="112">
        <f t="shared" si="26"/>
        <v>0</v>
      </c>
    </row>
    <row r="73" spans="1:17" s="85" customFormat="1" ht="56.25" hidden="1">
      <c r="A73" s="77" t="s">
        <v>291</v>
      </c>
      <c r="B73" s="17" t="s">
        <v>262</v>
      </c>
      <c r="C73" s="19" t="s">
        <v>292</v>
      </c>
      <c r="D73" s="19"/>
      <c r="E73" s="112">
        <f t="shared" si="26"/>
        <v>0</v>
      </c>
      <c r="F73" s="112">
        <f t="shared" si="26"/>
        <v>0</v>
      </c>
      <c r="G73" s="112">
        <f t="shared" si="26"/>
        <v>0</v>
      </c>
      <c r="H73" s="112">
        <f t="shared" si="26"/>
        <v>0</v>
      </c>
      <c r="I73" s="112">
        <f t="shared" si="26"/>
        <v>0</v>
      </c>
      <c r="J73" s="112">
        <f t="shared" si="26"/>
        <v>0</v>
      </c>
      <c r="K73" s="112">
        <f t="shared" si="26"/>
        <v>0</v>
      </c>
      <c r="L73" s="112">
        <f t="shared" si="26"/>
        <v>0</v>
      </c>
      <c r="M73" s="112">
        <f t="shared" si="26"/>
        <v>0</v>
      </c>
      <c r="N73" s="112">
        <f t="shared" si="26"/>
        <v>0</v>
      </c>
      <c r="O73" s="112">
        <f t="shared" si="26"/>
        <v>0</v>
      </c>
      <c r="P73" s="112">
        <f t="shared" si="26"/>
        <v>0</v>
      </c>
      <c r="Q73" s="112">
        <f t="shared" si="26"/>
        <v>0</v>
      </c>
    </row>
    <row r="74" spans="1:17" s="85" customFormat="1" ht="37.5" hidden="1">
      <c r="A74" s="77" t="s">
        <v>259</v>
      </c>
      <c r="B74" s="17" t="s">
        <v>262</v>
      </c>
      <c r="C74" s="19" t="s">
        <v>292</v>
      </c>
      <c r="D74" s="19" t="s">
        <v>260</v>
      </c>
      <c r="E74" s="112">
        <v>0</v>
      </c>
      <c r="F74" s="112">
        <v>0</v>
      </c>
      <c r="G74" s="112">
        <f>E74+F74</f>
        <v>0</v>
      </c>
      <c r="H74" s="112">
        <v>0</v>
      </c>
      <c r="I74" s="112">
        <f>G74+H74</f>
        <v>0</v>
      </c>
      <c r="J74" s="112">
        <v>0</v>
      </c>
      <c r="K74" s="112">
        <f>I74+J74</f>
        <v>0</v>
      </c>
      <c r="L74" s="112">
        <v>0</v>
      </c>
      <c r="M74" s="112">
        <f>K74+L74</f>
        <v>0</v>
      </c>
      <c r="N74" s="112">
        <v>0</v>
      </c>
      <c r="O74" s="112">
        <f>M74+N74</f>
        <v>0</v>
      </c>
      <c r="P74" s="112">
        <v>0</v>
      </c>
      <c r="Q74" s="112">
        <f>O74+P74</f>
        <v>0</v>
      </c>
    </row>
    <row r="75" spans="1:17" s="85" customFormat="1" ht="39">
      <c r="A75" s="86" t="s">
        <v>293</v>
      </c>
      <c r="B75" s="17" t="s">
        <v>262</v>
      </c>
      <c r="C75" s="19" t="s">
        <v>294</v>
      </c>
      <c r="D75" s="19"/>
      <c r="E75" s="112">
        <f>E76+E78</f>
        <v>300</v>
      </c>
      <c r="F75" s="112">
        <f>F76+F78</f>
        <v>-128</v>
      </c>
      <c r="G75" s="112">
        <f>E75+F75</f>
        <v>172</v>
      </c>
      <c r="H75" s="112">
        <f>H76+H78</f>
        <v>0</v>
      </c>
      <c r="I75" s="112">
        <f>G75+H75</f>
        <v>172</v>
      </c>
      <c r="J75" s="112">
        <f>J76+J78</f>
        <v>0</v>
      </c>
      <c r="K75" s="112">
        <f>I75+J75</f>
        <v>172</v>
      </c>
      <c r="L75" s="112">
        <f>L76+L78</f>
        <v>0</v>
      </c>
      <c r="M75" s="112">
        <f>K75+L75</f>
        <v>172</v>
      </c>
      <c r="N75" s="112">
        <f>N76+N78</f>
        <v>0</v>
      </c>
      <c r="O75" s="112">
        <f>M75+N75</f>
        <v>172</v>
      </c>
      <c r="P75" s="112">
        <f>P76+P78</f>
        <v>0</v>
      </c>
      <c r="Q75" s="112">
        <f>O75+P75</f>
        <v>172</v>
      </c>
    </row>
    <row r="76" spans="1:17" s="85" customFormat="1" ht="56.25" hidden="1">
      <c r="A76" s="77" t="s">
        <v>295</v>
      </c>
      <c r="B76" s="17" t="s">
        <v>262</v>
      </c>
      <c r="C76" s="19" t="s">
        <v>296</v>
      </c>
      <c r="D76" s="19"/>
      <c r="E76" s="112">
        <f aca="true" t="shared" si="27" ref="E76:Q76">E77</f>
        <v>0</v>
      </c>
      <c r="F76" s="112">
        <f t="shared" si="27"/>
        <v>0</v>
      </c>
      <c r="G76" s="112">
        <f t="shared" si="27"/>
        <v>0</v>
      </c>
      <c r="H76" s="112">
        <f t="shared" si="27"/>
        <v>0</v>
      </c>
      <c r="I76" s="112">
        <f t="shared" si="27"/>
        <v>0</v>
      </c>
      <c r="J76" s="112">
        <f t="shared" si="27"/>
        <v>0</v>
      </c>
      <c r="K76" s="112">
        <f t="shared" si="27"/>
        <v>0</v>
      </c>
      <c r="L76" s="112">
        <f t="shared" si="27"/>
        <v>0</v>
      </c>
      <c r="M76" s="112">
        <f t="shared" si="27"/>
        <v>0</v>
      </c>
      <c r="N76" s="112">
        <f t="shared" si="27"/>
        <v>0</v>
      </c>
      <c r="O76" s="112">
        <f t="shared" si="27"/>
        <v>0</v>
      </c>
      <c r="P76" s="112">
        <f t="shared" si="27"/>
        <v>0</v>
      </c>
      <c r="Q76" s="112">
        <f t="shared" si="27"/>
        <v>0</v>
      </c>
    </row>
    <row r="77" spans="1:17" s="85" customFormat="1" ht="37.5" hidden="1">
      <c r="A77" s="77" t="s">
        <v>259</v>
      </c>
      <c r="B77" s="17" t="s">
        <v>262</v>
      </c>
      <c r="C77" s="19" t="s">
        <v>296</v>
      </c>
      <c r="D77" s="19" t="s">
        <v>260</v>
      </c>
      <c r="E77" s="112"/>
      <c r="F77" s="112">
        <v>0</v>
      </c>
      <c r="G77" s="112">
        <f>E77+F77</f>
        <v>0</v>
      </c>
      <c r="H77" s="112">
        <v>0</v>
      </c>
      <c r="I77" s="112">
        <f>G77+H77</f>
        <v>0</v>
      </c>
      <c r="J77" s="112">
        <v>0</v>
      </c>
      <c r="K77" s="112">
        <f>I77+J77</f>
        <v>0</v>
      </c>
      <c r="L77" s="112">
        <v>0</v>
      </c>
      <c r="M77" s="112">
        <f>K77+L77</f>
        <v>0</v>
      </c>
      <c r="N77" s="112">
        <v>0</v>
      </c>
      <c r="O77" s="112">
        <f>M77+N77</f>
        <v>0</v>
      </c>
      <c r="P77" s="112">
        <v>0</v>
      </c>
      <c r="Q77" s="112">
        <f>O77+P77</f>
        <v>0</v>
      </c>
    </row>
    <row r="78" spans="1:17" s="85" customFormat="1" ht="75">
      <c r="A78" s="77" t="s">
        <v>297</v>
      </c>
      <c r="B78" s="17" t="s">
        <v>262</v>
      </c>
      <c r="C78" s="19" t="s">
        <v>298</v>
      </c>
      <c r="D78" s="19"/>
      <c r="E78" s="112">
        <f aca="true" t="shared" si="28" ref="E78:Q78">E79</f>
        <v>300</v>
      </c>
      <c r="F78" s="112">
        <f t="shared" si="28"/>
        <v>-128</v>
      </c>
      <c r="G78" s="112">
        <f t="shared" si="28"/>
        <v>172</v>
      </c>
      <c r="H78" s="112">
        <f t="shared" si="28"/>
        <v>0</v>
      </c>
      <c r="I78" s="112">
        <f t="shared" si="28"/>
        <v>172</v>
      </c>
      <c r="J78" s="112">
        <f t="shared" si="28"/>
        <v>0</v>
      </c>
      <c r="K78" s="112">
        <f t="shared" si="28"/>
        <v>172</v>
      </c>
      <c r="L78" s="112">
        <f t="shared" si="28"/>
        <v>0</v>
      </c>
      <c r="M78" s="112">
        <f t="shared" si="28"/>
        <v>172</v>
      </c>
      <c r="N78" s="112">
        <f t="shared" si="28"/>
        <v>0</v>
      </c>
      <c r="O78" s="112">
        <f t="shared" si="28"/>
        <v>172</v>
      </c>
      <c r="P78" s="112">
        <f t="shared" si="28"/>
        <v>0</v>
      </c>
      <c r="Q78" s="112">
        <f t="shared" si="28"/>
        <v>172</v>
      </c>
    </row>
    <row r="79" spans="1:17" s="85" customFormat="1" ht="37.5">
      <c r="A79" s="77" t="s">
        <v>259</v>
      </c>
      <c r="B79" s="17" t="s">
        <v>262</v>
      </c>
      <c r="C79" s="19" t="s">
        <v>298</v>
      </c>
      <c r="D79" s="19" t="s">
        <v>260</v>
      </c>
      <c r="E79" s="112">
        <v>300</v>
      </c>
      <c r="F79" s="112">
        <v>-128</v>
      </c>
      <c r="G79" s="112">
        <f>E79+F79</f>
        <v>172</v>
      </c>
      <c r="H79" s="112"/>
      <c r="I79" s="112">
        <f>G79+H79</f>
        <v>172</v>
      </c>
      <c r="J79" s="112"/>
      <c r="K79" s="112">
        <f>I79+J79</f>
        <v>172</v>
      </c>
      <c r="L79" s="112"/>
      <c r="M79" s="112">
        <f>K79+L79</f>
        <v>172</v>
      </c>
      <c r="N79" s="112"/>
      <c r="O79" s="112">
        <f>M79+N79</f>
        <v>172</v>
      </c>
      <c r="P79" s="112"/>
      <c r="Q79" s="112">
        <f>O79+P79</f>
        <v>172</v>
      </c>
    </row>
    <row r="80" spans="1:17" s="84" customFormat="1" ht="39">
      <c r="A80" s="86" t="s">
        <v>299</v>
      </c>
      <c r="B80" s="17" t="s">
        <v>262</v>
      </c>
      <c r="C80" s="19" t="s">
        <v>300</v>
      </c>
      <c r="D80" s="19"/>
      <c r="E80" s="112">
        <f aca="true" t="shared" si="29" ref="E80:Q80">E81</f>
        <v>300</v>
      </c>
      <c r="F80" s="112">
        <f t="shared" si="29"/>
        <v>128</v>
      </c>
      <c r="G80" s="112">
        <f t="shared" si="29"/>
        <v>428</v>
      </c>
      <c r="H80" s="112">
        <f t="shared" si="29"/>
        <v>0</v>
      </c>
      <c r="I80" s="112">
        <f t="shared" si="29"/>
        <v>428</v>
      </c>
      <c r="J80" s="112">
        <f t="shared" si="29"/>
        <v>0</v>
      </c>
      <c r="K80" s="112">
        <f t="shared" si="29"/>
        <v>428</v>
      </c>
      <c r="L80" s="112">
        <f t="shared" si="29"/>
        <v>0</v>
      </c>
      <c r="M80" s="112">
        <f t="shared" si="29"/>
        <v>428</v>
      </c>
      <c r="N80" s="112">
        <f t="shared" si="29"/>
        <v>0</v>
      </c>
      <c r="O80" s="112">
        <f t="shared" si="29"/>
        <v>428</v>
      </c>
      <c r="P80" s="112">
        <f t="shared" si="29"/>
        <v>0</v>
      </c>
      <c r="Q80" s="112">
        <f t="shared" si="29"/>
        <v>428</v>
      </c>
    </row>
    <row r="81" spans="1:17" s="84" customFormat="1" ht="56.25">
      <c r="A81" s="77" t="s">
        <v>301</v>
      </c>
      <c r="B81" s="17" t="s">
        <v>262</v>
      </c>
      <c r="C81" s="19" t="s">
        <v>302</v>
      </c>
      <c r="D81" s="19"/>
      <c r="E81" s="112">
        <f>E83+E82+E84</f>
        <v>300</v>
      </c>
      <c r="F81" s="112">
        <f>F83+F82+F84</f>
        <v>128</v>
      </c>
      <c r="G81" s="112">
        <f>E81+F81</f>
        <v>428</v>
      </c>
      <c r="H81" s="112">
        <f>H83+H82+H84</f>
        <v>0</v>
      </c>
      <c r="I81" s="112">
        <f>G81+H81</f>
        <v>428</v>
      </c>
      <c r="J81" s="112">
        <f>J83+J82+J84</f>
        <v>0</v>
      </c>
      <c r="K81" s="112">
        <f>I81+J81</f>
        <v>428</v>
      </c>
      <c r="L81" s="112">
        <f>L83+L82+L84</f>
        <v>0</v>
      </c>
      <c r="M81" s="112">
        <f>K81+L81</f>
        <v>428</v>
      </c>
      <c r="N81" s="112">
        <f>N83+N82+N84</f>
        <v>0</v>
      </c>
      <c r="O81" s="112">
        <f>M81+N81</f>
        <v>428</v>
      </c>
      <c r="P81" s="112">
        <f>P83+P82+P84</f>
        <v>0</v>
      </c>
      <c r="Q81" s="112">
        <f>O81+P81</f>
        <v>428</v>
      </c>
    </row>
    <row r="82" spans="1:17" s="84" customFormat="1" ht="93.75">
      <c r="A82" s="77" t="s">
        <v>255</v>
      </c>
      <c r="B82" s="17" t="s">
        <v>262</v>
      </c>
      <c r="C82" s="19" t="s">
        <v>302</v>
      </c>
      <c r="D82" s="19" t="s">
        <v>256</v>
      </c>
      <c r="E82" s="112">
        <v>27</v>
      </c>
      <c r="F82" s="112">
        <v>14</v>
      </c>
      <c r="G82" s="112">
        <f>E82+F82</f>
        <v>41</v>
      </c>
      <c r="H82" s="112"/>
      <c r="I82" s="112">
        <f>G82+H82</f>
        <v>41</v>
      </c>
      <c r="J82" s="112"/>
      <c r="K82" s="112">
        <f>I82+J82</f>
        <v>41</v>
      </c>
      <c r="L82" s="112"/>
      <c r="M82" s="112">
        <f>K82+L82</f>
        <v>41</v>
      </c>
      <c r="N82" s="112">
        <v>-26</v>
      </c>
      <c r="O82" s="112">
        <f>M82+N82</f>
        <v>15</v>
      </c>
      <c r="P82" s="112"/>
      <c r="Q82" s="112">
        <f>O82+P82</f>
        <v>15</v>
      </c>
    </row>
    <row r="83" spans="1:17" s="84" customFormat="1" ht="37.5">
      <c r="A83" s="77" t="s">
        <v>259</v>
      </c>
      <c r="B83" s="17" t="s">
        <v>262</v>
      </c>
      <c r="C83" s="19" t="s">
        <v>302</v>
      </c>
      <c r="D83" s="19" t="s">
        <v>260</v>
      </c>
      <c r="E83" s="112">
        <v>93</v>
      </c>
      <c r="F83" s="112">
        <v>-30</v>
      </c>
      <c r="G83" s="112">
        <f>E83+F83</f>
        <v>63</v>
      </c>
      <c r="H83" s="112"/>
      <c r="I83" s="112">
        <f>G83+H83</f>
        <v>63</v>
      </c>
      <c r="J83" s="112"/>
      <c r="K83" s="112">
        <f>I83+J83</f>
        <v>63</v>
      </c>
      <c r="L83" s="112"/>
      <c r="M83" s="112">
        <f>K83+L83</f>
        <v>63</v>
      </c>
      <c r="N83" s="112"/>
      <c r="O83" s="112">
        <f>M83+N83</f>
        <v>63</v>
      </c>
      <c r="P83" s="112"/>
      <c r="Q83" s="112">
        <f>O83+P83</f>
        <v>63</v>
      </c>
    </row>
    <row r="84" spans="1:17" s="84" customFormat="1" ht="37.5">
      <c r="A84" s="77" t="s">
        <v>303</v>
      </c>
      <c r="B84" s="17" t="s">
        <v>262</v>
      </c>
      <c r="C84" s="19" t="s">
        <v>302</v>
      </c>
      <c r="D84" s="19" t="s">
        <v>304</v>
      </c>
      <c r="E84" s="112">
        <v>180</v>
      </c>
      <c r="F84" s="112">
        <v>144</v>
      </c>
      <c r="G84" s="112">
        <f>E84+F84</f>
        <v>324</v>
      </c>
      <c r="H84" s="112"/>
      <c r="I84" s="112">
        <f>G84+H84</f>
        <v>324</v>
      </c>
      <c r="J84" s="112"/>
      <c r="K84" s="112">
        <f>I84+J84</f>
        <v>324</v>
      </c>
      <c r="L84" s="112"/>
      <c r="M84" s="112">
        <f>K84+L84</f>
        <v>324</v>
      </c>
      <c r="N84" s="112">
        <v>26</v>
      </c>
      <c r="O84" s="112">
        <f>M84+N84</f>
        <v>350</v>
      </c>
      <c r="P84" s="112"/>
      <c r="Q84" s="112">
        <f>O84+P84</f>
        <v>350</v>
      </c>
    </row>
    <row r="85" spans="1:17" s="84" customFormat="1" ht="56.25">
      <c r="A85" s="16" t="s">
        <v>305</v>
      </c>
      <c r="B85" s="17" t="s">
        <v>262</v>
      </c>
      <c r="C85" s="19" t="s">
        <v>306</v>
      </c>
      <c r="D85" s="19"/>
      <c r="E85" s="112">
        <f>E86+E91+E96+E99</f>
        <v>30037.242000000002</v>
      </c>
      <c r="F85" s="112">
        <f>F86+F91+F96+F99</f>
        <v>653.94</v>
      </c>
      <c r="G85" s="112">
        <f>G86+G91+G96+G99+G94</f>
        <v>30691.182</v>
      </c>
      <c r="H85" s="112">
        <f>H86+H91+H96+H99</f>
        <v>1294.853</v>
      </c>
      <c r="I85" s="112">
        <f>I86+I91+I96+I99+I94</f>
        <v>31986.035</v>
      </c>
      <c r="J85" s="112">
        <f>J86+J91+J96+J99</f>
        <v>284.656</v>
      </c>
      <c r="K85" s="112">
        <f>K86+K91+K96+K99+K94</f>
        <v>32270.691</v>
      </c>
      <c r="L85" s="112">
        <f>L86+L91+L96+L99</f>
        <v>-1085</v>
      </c>
      <c r="M85" s="112">
        <f>M86+M91+M96+M99+M94</f>
        <v>31185.691</v>
      </c>
      <c r="N85" s="112">
        <f>N86+N91+N96+N99</f>
        <v>-305.587</v>
      </c>
      <c r="O85" s="112">
        <f>O86+O91+O96+O99+O94</f>
        <v>30880.104</v>
      </c>
      <c r="P85" s="112">
        <f>P86+P91+P96+P99</f>
        <v>-371.449</v>
      </c>
      <c r="Q85" s="112">
        <f>Q86+Q91+Q96+Q99+Q94</f>
        <v>30508.655</v>
      </c>
    </row>
    <row r="86" spans="1:17" s="84" customFormat="1" ht="78" hidden="1">
      <c r="A86" s="22" t="s">
        <v>307</v>
      </c>
      <c r="B86" s="17" t="s">
        <v>262</v>
      </c>
      <c r="C86" s="19" t="s">
        <v>308</v>
      </c>
      <c r="D86" s="19"/>
      <c r="E86" s="112">
        <f>E87+E89</f>
        <v>10</v>
      </c>
      <c r="F86" s="112">
        <f>F87</f>
        <v>0</v>
      </c>
      <c r="G86" s="112">
        <f>G87+G89</f>
        <v>10</v>
      </c>
      <c r="H86" s="112">
        <f>H87</f>
        <v>0</v>
      </c>
      <c r="I86" s="112">
        <f>I87+I89</f>
        <v>10</v>
      </c>
      <c r="J86" s="112">
        <f>J87</f>
        <v>0</v>
      </c>
      <c r="K86" s="112">
        <f>K87+K89</f>
        <v>10</v>
      </c>
      <c r="L86" s="112">
        <f>L87</f>
        <v>0</v>
      </c>
      <c r="M86" s="112">
        <f>M87+M89</f>
        <v>10</v>
      </c>
      <c r="N86" s="112">
        <f>N87+N89</f>
        <v>-10</v>
      </c>
      <c r="O86" s="112">
        <f>O87+O89</f>
        <v>0</v>
      </c>
      <c r="P86" s="112">
        <f>P87+P89</f>
        <v>0</v>
      </c>
      <c r="Q86" s="112">
        <f>Q87+Q89</f>
        <v>0</v>
      </c>
    </row>
    <row r="87" spans="1:17" s="84" customFormat="1" ht="18.75" hidden="1">
      <c r="A87" s="20" t="s">
        <v>309</v>
      </c>
      <c r="B87" s="17" t="s">
        <v>262</v>
      </c>
      <c r="C87" s="19" t="s">
        <v>310</v>
      </c>
      <c r="D87" s="19"/>
      <c r="E87" s="112">
        <f>E88</f>
        <v>5</v>
      </c>
      <c r="F87" s="112">
        <f>F88</f>
        <v>0</v>
      </c>
      <c r="G87" s="112">
        <f>G88</f>
        <v>5</v>
      </c>
      <c r="H87" s="112">
        <f>H88</f>
        <v>0</v>
      </c>
      <c r="I87" s="112">
        <f>I88</f>
        <v>5</v>
      </c>
      <c r="J87" s="112">
        <f>J88</f>
        <v>0</v>
      </c>
      <c r="K87" s="112">
        <f>K88</f>
        <v>5</v>
      </c>
      <c r="L87" s="112">
        <f>L88</f>
        <v>0</v>
      </c>
      <c r="M87" s="112">
        <f>M88</f>
        <v>5</v>
      </c>
      <c r="N87" s="112">
        <f>N88</f>
        <v>-5</v>
      </c>
      <c r="O87" s="112">
        <f>O88</f>
        <v>0</v>
      </c>
      <c r="P87" s="112">
        <f>P88</f>
        <v>0</v>
      </c>
      <c r="Q87" s="112">
        <f>Q88</f>
        <v>0</v>
      </c>
    </row>
    <row r="88" spans="1:17" s="84" customFormat="1" ht="37.5" hidden="1">
      <c r="A88" s="77" t="s">
        <v>259</v>
      </c>
      <c r="B88" s="17" t="s">
        <v>262</v>
      </c>
      <c r="C88" s="19" t="s">
        <v>310</v>
      </c>
      <c r="D88" s="19" t="s">
        <v>260</v>
      </c>
      <c r="E88" s="112">
        <v>5</v>
      </c>
      <c r="F88" s="112">
        <v>0</v>
      </c>
      <c r="G88" s="112">
        <f>E88+F88</f>
        <v>5</v>
      </c>
      <c r="H88" s="112">
        <v>0</v>
      </c>
      <c r="I88" s="112">
        <f>G88+H88</f>
        <v>5</v>
      </c>
      <c r="J88" s="112">
        <v>0</v>
      </c>
      <c r="K88" s="112">
        <f>I88+J88</f>
        <v>5</v>
      </c>
      <c r="L88" s="112">
        <v>0</v>
      </c>
      <c r="M88" s="112">
        <f>K88+L88</f>
        <v>5</v>
      </c>
      <c r="N88" s="112">
        <v>-5</v>
      </c>
      <c r="O88" s="112">
        <f>M88+N88</f>
        <v>0</v>
      </c>
      <c r="P88" s="112"/>
      <c r="Q88" s="112">
        <f>O88+P88</f>
        <v>0</v>
      </c>
    </row>
    <row r="89" spans="1:17" s="84" customFormat="1" ht="37.5" hidden="1">
      <c r="A89" s="77" t="s">
        <v>311</v>
      </c>
      <c r="B89" s="17" t="s">
        <v>262</v>
      </c>
      <c r="C89" s="19" t="s">
        <v>312</v>
      </c>
      <c r="D89" s="19"/>
      <c r="E89" s="112">
        <f aca="true" t="shared" si="30" ref="E89:Q89">E90</f>
        <v>5</v>
      </c>
      <c r="F89" s="112">
        <f t="shared" si="30"/>
        <v>0</v>
      </c>
      <c r="G89" s="112">
        <f t="shared" si="30"/>
        <v>5</v>
      </c>
      <c r="H89" s="112">
        <f t="shared" si="30"/>
        <v>0</v>
      </c>
      <c r="I89" s="112">
        <f t="shared" si="30"/>
        <v>5</v>
      </c>
      <c r="J89" s="112">
        <f t="shared" si="30"/>
        <v>0</v>
      </c>
      <c r="K89" s="112">
        <f t="shared" si="30"/>
        <v>5</v>
      </c>
      <c r="L89" s="112">
        <f t="shared" si="30"/>
        <v>0</v>
      </c>
      <c r="M89" s="112">
        <f t="shared" si="30"/>
        <v>5</v>
      </c>
      <c r="N89" s="112">
        <f t="shared" si="30"/>
        <v>-5</v>
      </c>
      <c r="O89" s="112">
        <f t="shared" si="30"/>
        <v>0</v>
      </c>
      <c r="P89" s="112">
        <f t="shared" si="30"/>
        <v>0</v>
      </c>
      <c r="Q89" s="112">
        <f t="shared" si="30"/>
        <v>0</v>
      </c>
    </row>
    <row r="90" spans="1:17" s="84" customFormat="1" ht="37.5" hidden="1">
      <c r="A90" s="77" t="s">
        <v>259</v>
      </c>
      <c r="B90" s="17" t="s">
        <v>262</v>
      </c>
      <c r="C90" s="19" t="s">
        <v>312</v>
      </c>
      <c r="D90" s="19" t="s">
        <v>260</v>
      </c>
      <c r="E90" s="112">
        <v>5</v>
      </c>
      <c r="F90" s="112">
        <v>0</v>
      </c>
      <c r="G90" s="112">
        <f>E90+F90</f>
        <v>5</v>
      </c>
      <c r="H90" s="112">
        <v>0</v>
      </c>
      <c r="I90" s="112">
        <f>G90+H90</f>
        <v>5</v>
      </c>
      <c r="J90" s="112">
        <v>0</v>
      </c>
      <c r="K90" s="112">
        <f>I90+J90</f>
        <v>5</v>
      </c>
      <c r="L90" s="112">
        <v>0</v>
      </c>
      <c r="M90" s="112">
        <f>K90+L90</f>
        <v>5</v>
      </c>
      <c r="N90" s="112">
        <v>-5</v>
      </c>
      <c r="O90" s="112">
        <f>M90+N90</f>
        <v>0</v>
      </c>
      <c r="P90" s="112"/>
      <c r="Q90" s="112">
        <f>O90+P90</f>
        <v>0</v>
      </c>
    </row>
    <row r="91" spans="1:17" s="84" customFormat="1" ht="58.5" hidden="1">
      <c r="A91" s="86" t="s">
        <v>313</v>
      </c>
      <c r="B91" s="17" t="s">
        <v>262</v>
      </c>
      <c r="C91" s="19" t="s">
        <v>314</v>
      </c>
      <c r="D91" s="19"/>
      <c r="E91" s="112">
        <f>E92+E94</f>
        <v>2349.7</v>
      </c>
      <c r="F91" s="112">
        <f>F92+F94</f>
        <v>0</v>
      </c>
      <c r="G91" s="112">
        <f aca="true" t="shared" si="31" ref="E91:Q92">G92</f>
        <v>10</v>
      </c>
      <c r="H91" s="112">
        <f>H92+H94</f>
        <v>0</v>
      </c>
      <c r="I91" s="112">
        <f t="shared" si="31"/>
        <v>10</v>
      </c>
      <c r="J91" s="112">
        <f>J92+J94</f>
        <v>0</v>
      </c>
      <c r="K91" s="112">
        <f t="shared" si="31"/>
        <v>10</v>
      </c>
      <c r="L91" s="112">
        <f>L92+L94</f>
        <v>-524.2</v>
      </c>
      <c r="M91" s="112">
        <f t="shared" si="31"/>
        <v>10</v>
      </c>
      <c r="N91" s="112">
        <f>N92+N94</f>
        <v>-110</v>
      </c>
      <c r="O91" s="112">
        <f t="shared" si="31"/>
        <v>0</v>
      </c>
      <c r="P91" s="112">
        <f>P92+P94</f>
        <v>0</v>
      </c>
      <c r="Q91" s="112">
        <f t="shared" si="31"/>
        <v>0</v>
      </c>
    </row>
    <row r="92" spans="1:17" s="84" customFormat="1" ht="37.5" hidden="1">
      <c r="A92" s="20" t="s">
        <v>315</v>
      </c>
      <c r="B92" s="17" t="s">
        <v>316</v>
      </c>
      <c r="C92" s="19" t="s">
        <v>317</v>
      </c>
      <c r="D92" s="19"/>
      <c r="E92" s="112">
        <f t="shared" si="31"/>
        <v>10</v>
      </c>
      <c r="F92" s="112">
        <f t="shared" si="31"/>
        <v>0</v>
      </c>
      <c r="G92" s="112">
        <f t="shared" si="31"/>
        <v>10</v>
      </c>
      <c r="H92" s="112">
        <f t="shared" si="31"/>
        <v>0</v>
      </c>
      <c r="I92" s="112">
        <f t="shared" si="31"/>
        <v>10</v>
      </c>
      <c r="J92" s="112">
        <f t="shared" si="31"/>
        <v>0</v>
      </c>
      <c r="K92" s="112">
        <f t="shared" si="31"/>
        <v>10</v>
      </c>
      <c r="L92" s="112">
        <f t="shared" si="31"/>
        <v>0</v>
      </c>
      <c r="M92" s="112">
        <f t="shared" si="31"/>
        <v>10</v>
      </c>
      <c r="N92" s="112">
        <f t="shared" si="31"/>
        <v>-10</v>
      </c>
      <c r="O92" s="112">
        <f t="shared" si="31"/>
        <v>0</v>
      </c>
      <c r="P92" s="112">
        <f t="shared" si="31"/>
        <v>0</v>
      </c>
      <c r="Q92" s="112">
        <f t="shared" si="31"/>
        <v>0</v>
      </c>
    </row>
    <row r="93" spans="1:17" s="84" customFormat="1" ht="37.5" hidden="1">
      <c r="A93" s="77" t="s">
        <v>259</v>
      </c>
      <c r="B93" s="17" t="s">
        <v>316</v>
      </c>
      <c r="C93" s="19" t="s">
        <v>317</v>
      </c>
      <c r="D93" s="19" t="s">
        <v>260</v>
      </c>
      <c r="E93" s="112">
        <v>10</v>
      </c>
      <c r="F93" s="112">
        <v>0</v>
      </c>
      <c r="G93" s="112">
        <f>E93+F93</f>
        <v>10</v>
      </c>
      <c r="H93" s="112">
        <v>0</v>
      </c>
      <c r="I93" s="112">
        <f>G93+H93</f>
        <v>10</v>
      </c>
      <c r="J93" s="112">
        <v>0</v>
      </c>
      <c r="K93" s="112">
        <f>I93+J93</f>
        <v>10</v>
      </c>
      <c r="L93" s="112">
        <v>0</v>
      </c>
      <c r="M93" s="112">
        <f>K93+L93</f>
        <v>10</v>
      </c>
      <c r="N93" s="112">
        <v>-10</v>
      </c>
      <c r="O93" s="112">
        <f>M93+N93</f>
        <v>0</v>
      </c>
      <c r="P93" s="112"/>
      <c r="Q93" s="112">
        <f>O93+P93</f>
        <v>0</v>
      </c>
    </row>
    <row r="94" spans="1:17" s="84" customFormat="1" ht="26.25" customHeight="1">
      <c r="A94" s="77" t="s">
        <v>745</v>
      </c>
      <c r="B94" s="17" t="s">
        <v>262</v>
      </c>
      <c r="C94" s="19" t="s">
        <v>744</v>
      </c>
      <c r="D94" s="19"/>
      <c r="E94" s="112">
        <f>E95</f>
        <v>2339.7</v>
      </c>
      <c r="F94" s="112">
        <f>F95</f>
        <v>0</v>
      </c>
      <c r="G94" s="112">
        <f>E94+F94</f>
        <v>2339.7</v>
      </c>
      <c r="H94" s="112">
        <f>H95</f>
        <v>0</v>
      </c>
      <c r="I94" s="112">
        <f>G94+H94</f>
        <v>2339.7</v>
      </c>
      <c r="J94" s="112">
        <f>J95</f>
        <v>0</v>
      </c>
      <c r="K94" s="112">
        <f>I94+J94</f>
        <v>2339.7</v>
      </c>
      <c r="L94" s="112">
        <f>L95</f>
        <v>-524.2</v>
      </c>
      <c r="M94" s="112">
        <f>K94+L94</f>
        <v>1815.4999999999998</v>
      </c>
      <c r="N94" s="112">
        <f>N95</f>
        <v>-100</v>
      </c>
      <c r="O94" s="112">
        <f>M94+N94</f>
        <v>1715.4999999999998</v>
      </c>
      <c r="P94" s="112">
        <f>P95</f>
        <v>0</v>
      </c>
      <c r="Q94" s="112">
        <f>O94+P94</f>
        <v>1715.4999999999998</v>
      </c>
    </row>
    <row r="95" spans="1:17" s="84" customFormat="1" ht="56.25">
      <c r="A95" s="77" t="s">
        <v>387</v>
      </c>
      <c r="B95" s="17" t="s">
        <v>262</v>
      </c>
      <c r="C95" s="19" t="s">
        <v>744</v>
      </c>
      <c r="D95" s="19" t="s">
        <v>367</v>
      </c>
      <c r="E95" s="112">
        <v>2339.7</v>
      </c>
      <c r="F95" s="112"/>
      <c r="G95" s="112">
        <f>E95+F95</f>
        <v>2339.7</v>
      </c>
      <c r="H95" s="112"/>
      <c r="I95" s="112">
        <f>G95+H95</f>
        <v>2339.7</v>
      </c>
      <c r="J95" s="112"/>
      <c r="K95" s="112">
        <f>I95+J95</f>
        <v>2339.7</v>
      </c>
      <c r="L95" s="112">
        <v>-524.2</v>
      </c>
      <c r="M95" s="112">
        <f>K95+L95</f>
        <v>1815.4999999999998</v>
      </c>
      <c r="N95" s="112">
        <v>-100</v>
      </c>
      <c r="O95" s="112">
        <f>M95+N95</f>
        <v>1715.4999999999998</v>
      </c>
      <c r="P95" s="112"/>
      <c r="Q95" s="112">
        <f>O95+P95</f>
        <v>1715.4999999999998</v>
      </c>
    </row>
    <row r="96" spans="1:17" s="84" customFormat="1" ht="58.5">
      <c r="A96" s="86" t="s">
        <v>318</v>
      </c>
      <c r="B96" s="17" t="s">
        <v>316</v>
      </c>
      <c r="C96" s="19" t="s">
        <v>319</v>
      </c>
      <c r="D96" s="19"/>
      <c r="E96" s="112">
        <f aca="true" t="shared" si="32" ref="E96:Q97">E97</f>
        <v>60</v>
      </c>
      <c r="F96" s="112">
        <f t="shared" si="32"/>
        <v>0</v>
      </c>
      <c r="G96" s="112">
        <f t="shared" si="32"/>
        <v>60</v>
      </c>
      <c r="H96" s="112">
        <f t="shared" si="32"/>
        <v>0</v>
      </c>
      <c r="I96" s="112">
        <f t="shared" si="32"/>
        <v>60</v>
      </c>
      <c r="J96" s="112">
        <f t="shared" si="32"/>
        <v>0</v>
      </c>
      <c r="K96" s="112">
        <f t="shared" si="32"/>
        <v>60</v>
      </c>
      <c r="L96" s="112">
        <f t="shared" si="32"/>
        <v>-40</v>
      </c>
      <c r="M96" s="112">
        <f t="shared" si="32"/>
        <v>20</v>
      </c>
      <c r="N96" s="112">
        <f t="shared" si="32"/>
        <v>-16.2</v>
      </c>
      <c r="O96" s="112">
        <f t="shared" si="32"/>
        <v>3.8000000000000007</v>
      </c>
      <c r="P96" s="112">
        <f t="shared" si="32"/>
        <v>0</v>
      </c>
      <c r="Q96" s="112">
        <f t="shared" si="32"/>
        <v>3.8000000000000007</v>
      </c>
    </row>
    <row r="97" spans="1:17" s="84" customFormat="1" ht="93.75">
      <c r="A97" s="59" t="s">
        <v>838</v>
      </c>
      <c r="B97" s="17" t="s">
        <v>316</v>
      </c>
      <c r="C97" s="19" t="s">
        <v>320</v>
      </c>
      <c r="D97" s="19"/>
      <c r="E97" s="112">
        <f t="shared" si="32"/>
        <v>60</v>
      </c>
      <c r="F97" s="112">
        <f t="shared" si="32"/>
        <v>0</v>
      </c>
      <c r="G97" s="112">
        <f t="shared" si="32"/>
        <v>60</v>
      </c>
      <c r="H97" s="112">
        <f t="shared" si="32"/>
        <v>0</v>
      </c>
      <c r="I97" s="112">
        <f t="shared" si="32"/>
        <v>60</v>
      </c>
      <c r="J97" s="112">
        <f t="shared" si="32"/>
        <v>0</v>
      </c>
      <c r="K97" s="112">
        <f t="shared" si="32"/>
        <v>60</v>
      </c>
      <c r="L97" s="112">
        <f t="shared" si="32"/>
        <v>-40</v>
      </c>
      <c r="M97" s="112">
        <f t="shared" si="32"/>
        <v>20</v>
      </c>
      <c r="N97" s="112">
        <f t="shared" si="32"/>
        <v>-16.2</v>
      </c>
      <c r="O97" s="112">
        <f t="shared" si="32"/>
        <v>3.8000000000000007</v>
      </c>
      <c r="P97" s="112">
        <f t="shared" si="32"/>
        <v>0</v>
      </c>
      <c r="Q97" s="112">
        <f t="shared" si="32"/>
        <v>3.8000000000000007</v>
      </c>
    </row>
    <row r="98" spans="1:17" s="84" customFormat="1" ht="37.5">
      <c r="A98" s="77" t="s">
        <v>259</v>
      </c>
      <c r="B98" s="17" t="s">
        <v>262</v>
      </c>
      <c r="C98" s="19" t="s">
        <v>320</v>
      </c>
      <c r="D98" s="19" t="s">
        <v>260</v>
      </c>
      <c r="E98" s="112">
        <v>60</v>
      </c>
      <c r="F98" s="112"/>
      <c r="G98" s="112">
        <f>E98+F98</f>
        <v>60</v>
      </c>
      <c r="H98" s="112"/>
      <c r="I98" s="112">
        <f>G98+H98</f>
        <v>60</v>
      </c>
      <c r="J98" s="112"/>
      <c r="K98" s="112">
        <f>I98+J98</f>
        <v>60</v>
      </c>
      <c r="L98" s="112">
        <v>-40</v>
      </c>
      <c r="M98" s="112">
        <f>K98+L98</f>
        <v>20</v>
      </c>
      <c r="N98" s="112">
        <v>-16.2</v>
      </c>
      <c r="O98" s="112">
        <f>M98+N98</f>
        <v>3.8000000000000007</v>
      </c>
      <c r="P98" s="112"/>
      <c r="Q98" s="112">
        <f>O98+P98</f>
        <v>3.8000000000000007</v>
      </c>
    </row>
    <row r="99" spans="1:17" s="84" customFormat="1" ht="37.5">
      <c r="A99" s="87" t="s">
        <v>321</v>
      </c>
      <c r="B99" s="17" t="s">
        <v>316</v>
      </c>
      <c r="C99" s="19" t="s">
        <v>322</v>
      </c>
      <c r="D99" s="19"/>
      <c r="E99" s="112">
        <f aca="true" t="shared" si="33" ref="E99:Q99">E100</f>
        <v>27617.542</v>
      </c>
      <c r="F99" s="112">
        <f t="shared" si="33"/>
        <v>653.94</v>
      </c>
      <c r="G99" s="112">
        <f t="shared" si="33"/>
        <v>28271.482</v>
      </c>
      <c r="H99" s="112">
        <f t="shared" si="33"/>
        <v>1294.853</v>
      </c>
      <c r="I99" s="112">
        <f t="shared" si="33"/>
        <v>29566.335</v>
      </c>
      <c r="J99" s="112">
        <f t="shared" si="33"/>
        <v>284.656</v>
      </c>
      <c r="K99" s="112">
        <f t="shared" si="33"/>
        <v>29850.990999999998</v>
      </c>
      <c r="L99" s="112">
        <f t="shared" si="33"/>
        <v>-520.8</v>
      </c>
      <c r="M99" s="112">
        <f t="shared" si="33"/>
        <v>29330.191</v>
      </c>
      <c r="N99" s="112">
        <f t="shared" si="33"/>
        <v>-169.387</v>
      </c>
      <c r="O99" s="112">
        <f t="shared" si="33"/>
        <v>29160.804</v>
      </c>
      <c r="P99" s="112">
        <f t="shared" si="33"/>
        <v>-371.449</v>
      </c>
      <c r="Q99" s="112">
        <f t="shared" si="33"/>
        <v>28789.355</v>
      </c>
    </row>
    <row r="100" spans="1:17" s="84" customFormat="1" ht="56.25">
      <c r="A100" s="77" t="s">
        <v>323</v>
      </c>
      <c r="B100" s="17" t="s">
        <v>316</v>
      </c>
      <c r="C100" s="19" t="s">
        <v>324</v>
      </c>
      <c r="D100" s="19"/>
      <c r="E100" s="112">
        <f aca="true" t="shared" si="34" ref="E100:K100">E101+E102+E103</f>
        <v>27617.542</v>
      </c>
      <c r="F100" s="112">
        <f t="shared" si="34"/>
        <v>653.94</v>
      </c>
      <c r="G100" s="112">
        <f t="shared" si="34"/>
        <v>28271.482</v>
      </c>
      <c r="H100" s="112">
        <f t="shared" si="34"/>
        <v>1294.853</v>
      </c>
      <c r="I100" s="112">
        <f t="shared" si="34"/>
        <v>29566.335</v>
      </c>
      <c r="J100" s="112">
        <f t="shared" si="34"/>
        <v>284.656</v>
      </c>
      <c r="K100" s="112">
        <f t="shared" si="34"/>
        <v>29850.990999999998</v>
      </c>
      <c r="L100" s="112">
        <f aca="true" t="shared" si="35" ref="L100:Q100">L101+L102+L103</f>
        <v>-520.8</v>
      </c>
      <c r="M100" s="112">
        <f t="shared" si="35"/>
        <v>29330.191</v>
      </c>
      <c r="N100" s="112">
        <f t="shared" si="35"/>
        <v>-169.387</v>
      </c>
      <c r="O100" s="112">
        <f t="shared" si="35"/>
        <v>29160.804</v>
      </c>
      <c r="P100" s="112">
        <f t="shared" si="35"/>
        <v>-371.449</v>
      </c>
      <c r="Q100" s="112">
        <f t="shared" si="35"/>
        <v>28789.355</v>
      </c>
    </row>
    <row r="101" spans="1:17" s="84" customFormat="1" ht="93.75">
      <c r="A101" s="77" t="s">
        <v>255</v>
      </c>
      <c r="B101" s="17" t="s">
        <v>316</v>
      </c>
      <c r="C101" s="19" t="s">
        <v>324</v>
      </c>
      <c r="D101" s="17" t="s">
        <v>256</v>
      </c>
      <c r="E101" s="113">
        <v>23538.572</v>
      </c>
      <c r="F101" s="113">
        <v>653.94</v>
      </c>
      <c r="G101" s="113">
        <f>E101+F101</f>
        <v>24192.512</v>
      </c>
      <c r="H101" s="113">
        <v>30</v>
      </c>
      <c r="I101" s="113">
        <f>G101+H101</f>
        <v>24222.512</v>
      </c>
      <c r="J101" s="113">
        <v>284.656</v>
      </c>
      <c r="K101" s="113">
        <f>I101+J101</f>
        <v>24507.167999999998</v>
      </c>
      <c r="L101" s="113">
        <v>-520.8</v>
      </c>
      <c r="M101" s="113">
        <f>K101+L101</f>
        <v>23986.368</v>
      </c>
      <c r="N101" s="113">
        <v>75</v>
      </c>
      <c r="O101" s="113">
        <f>M101+N101</f>
        <v>24061.368</v>
      </c>
      <c r="P101" s="113">
        <f>-403.62+12.171</f>
        <v>-391.449</v>
      </c>
      <c r="Q101" s="113">
        <f>O101+P101</f>
        <v>23669.918999999998</v>
      </c>
    </row>
    <row r="102" spans="1:17" s="84" customFormat="1" ht="37.5">
      <c r="A102" s="77" t="s">
        <v>259</v>
      </c>
      <c r="B102" s="17" t="s">
        <v>316</v>
      </c>
      <c r="C102" s="19" t="s">
        <v>324</v>
      </c>
      <c r="D102" s="17" t="s">
        <v>260</v>
      </c>
      <c r="E102" s="113">
        <v>4062.97</v>
      </c>
      <c r="F102" s="113"/>
      <c r="G102" s="113">
        <f>E102+F102</f>
        <v>4062.97</v>
      </c>
      <c r="H102" s="113">
        <v>1264.853</v>
      </c>
      <c r="I102" s="113">
        <f>G102+H102</f>
        <v>5327.823</v>
      </c>
      <c r="J102" s="113"/>
      <c r="K102" s="113">
        <f>I102+J102</f>
        <v>5327.823</v>
      </c>
      <c r="L102" s="113"/>
      <c r="M102" s="113">
        <f>K102+L102</f>
        <v>5327.823</v>
      </c>
      <c r="N102" s="113">
        <v>-244.387</v>
      </c>
      <c r="O102" s="113">
        <f>M102+N102</f>
        <v>5083.436000000001</v>
      </c>
      <c r="P102" s="113">
        <v>30</v>
      </c>
      <c r="Q102" s="113">
        <f>O102+P102</f>
        <v>5113.436000000001</v>
      </c>
    </row>
    <row r="103" spans="1:17" s="84" customFormat="1" ht="18.75">
      <c r="A103" s="77" t="s">
        <v>269</v>
      </c>
      <c r="B103" s="17" t="s">
        <v>316</v>
      </c>
      <c r="C103" s="19" t="s">
        <v>324</v>
      </c>
      <c r="D103" s="17" t="s">
        <v>270</v>
      </c>
      <c r="E103" s="113">
        <v>16</v>
      </c>
      <c r="F103" s="113"/>
      <c r="G103" s="113">
        <f>E103+F103</f>
        <v>16</v>
      </c>
      <c r="H103" s="113"/>
      <c r="I103" s="113">
        <f>G103+H103</f>
        <v>16</v>
      </c>
      <c r="J103" s="113"/>
      <c r="K103" s="113">
        <f>I103+J103</f>
        <v>16</v>
      </c>
      <c r="L103" s="113"/>
      <c r="M103" s="113">
        <f>K103+L103</f>
        <v>16</v>
      </c>
      <c r="N103" s="113"/>
      <c r="O103" s="113">
        <f>M103+N103</f>
        <v>16</v>
      </c>
      <c r="P103" s="113">
        <v>-10</v>
      </c>
      <c r="Q103" s="113">
        <f>O103+P103</f>
        <v>6</v>
      </c>
    </row>
    <row r="104" spans="1:17" s="84" customFormat="1" ht="56.25">
      <c r="A104" s="87" t="s">
        <v>325</v>
      </c>
      <c r="B104" s="17" t="s">
        <v>262</v>
      </c>
      <c r="C104" s="17" t="s">
        <v>326</v>
      </c>
      <c r="D104" s="19"/>
      <c r="E104" s="112">
        <f aca="true" t="shared" si="36" ref="E104:Q104">E105</f>
        <v>223.934</v>
      </c>
      <c r="F104" s="112">
        <f t="shared" si="36"/>
        <v>-0.034</v>
      </c>
      <c r="G104" s="112">
        <f t="shared" si="36"/>
        <v>223.9</v>
      </c>
      <c r="H104" s="112">
        <f t="shared" si="36"/>
        <v>2200</v>
      </c>
      <c r="I104" s="112">
        <f t="shared" si="36"/>
        <v>2423.9</v>
      </c>
      <c r="J104" s="112">
        <f t="shared" si="36"/>
        <v>0</v>
      </c>
      <c r="K104" s="112">
        <f t="shared" si="36"/>
        <v>2423.9</v>
      </c>
      <c r="L104" s="112">
        <f t="shared" si="36"/>
        <v>0</v>
      </c>
      <c r="M104" s="112">
        <f t="shared" si="36"/>
        <v>2423.9</v>
      </c>
      <c r="N104" s="112">
        <f t="shared" si="36"/>
        <v>0</v>
      </c>
      <c r="O104" s="112">
        <f t="shared" si="36"/>
        <v>2423.9</v>
      </c>
      <c r="P104" s="112">
        <f t="shared" si="36"/>
        <v>0</v>
      </c>
      <c r="Q104" s="112">
        <f t="shared" si="36"/>
        <v>2423.9</v>
      </c>
    </row>
    <row r="105" spans="1:17" s="84" customFormat="1" ht="19.5">
      <c r="A105" s="86" t="s">
        <v>327</v>
      </c>
      <c r="B105" s="17" t="s">
        <v>262</v>
      </c>
      <c r="C105" s="17" t="s">
        <v>328</v>
      </c>
      <c r="D105" s="17"/>
      <c r="E105" s="113">
        <f>E108</f>
        <v>223.934</v>
      </c>
      <c r="F105" s="113">
        <f>F108</f>
        <v>-0.034</v>
      </c>
      <c r="G105" s="113">
        <f>E105+F105+G106</f>
        <v>223.9</v>
      </c>
      <c r="H105" s="113">
        <f>H108+H106</f>
        <v>2200</v>
      </c>
      <c r="I105" s="113">
        <f>G105+H105</f>
        <v>2423.9</v>
      </c>
      <c r="J105" s="113">
        <f>J108+J106</f>
        <v>0</v>
      </c>
      <c r="K105" s="113">
        <f>I105+J105</f>
        <v>2423.9</v>
      </c>
      <c r="L105" s="113">
        <f>L108+L106</f>
        <v>0</v>
      </c>
      <c r="M105" s="113">
        <f>K105+L105</f>
        <v>2423.9</v>
      </c>
      <c r="N105" s="113">
        <f>N108+N106</f>
        <v>0</v>
      </c>
      <c r="O105" s="113">
        <f>M105+N105</f>
        <v>2423.9</v>
      </c>
      <c r="P105" s="113">
        <f>P108+P106</f>
        <v>0</v>
      </c>
      <c r="Q105" s="113">
        <f>O105+P105</f>
        <v>2423.9</v>
      </c>
    </row>
    <row r="106" spans="1:17" s="84" customFormat="1" ht="18.75">
      <c r="A106" s="77" t="s">
        <v>388</v>
      </c>
      <c r="B106" s="17" t="s">
        <v>262</v>
      </c>
      <c r="C106" s="17" t="s">
        <v>482</v>
      </c>
      <c r="D106" s="17"/>
      <c r="E106" s="113"/>
      <c r="F106" s="113"/>
      <c r="G106" s="113">
        <f aca="true" t="shared" si="37" ref="G106:Q106">G107</f>
        <v>0</v>
      </c>
      <c r="H106" s="113">
        <f t="shared" si="37"/>
        <v>2200</v>
      </c>
      <c r="I106" s="113">
        <f t="shared" si="37"/>
        <v>2200</v>
      </c>
      <c r="J106" s="113">
        <f t="shared" si="37"/>
        <v>0</v>
      </c>
      <c r="K106" s="113">
        <f t="shared" si="37"/>
        <v>2200</v>
      </c>
      <c r="L106" s="113">
        <f t="shared" si="37"/>
        <v>0</v>
      </c>
      <c r="M106" s="113">
        <f t="shared" si="37"/>
        <v>2200</v>
      </c>
      <c r="N106" s="113">
        <f t="shared" si="37"/>
        <v>0</v>
      </c>
      <c r="O106" s="113">
        <f t="shared" si="37"/>
        <v>2200</v>
      </c>
      <c r="P106" s="113">
        <f t="shared" si="37"/>
        <v>0</v>
      </c>
      <c r="Q106" s="113">
        <f t="shared" si="37"/>
        <v>2200</v>
      </c>
    </row>
    <row r="107" spans="1:17" s="84" customFormat="1" ht="37.5">
      <c r="A107" s="59" t="s">
        <v>259</v>
      </c>
      <c r="B107" s="17" t="s">
        <v>262</v>
      </c>
      <c r="C107" s="17" t="s">
        <v>482</v>
      </c>
      <c r="D107" s="17" t="s">
        <v>260</v>
      </c>
      <c r="E107" s="113"/>
      <c r="F107" s="113"/>
      <c r="G107" s="113"/>
      <c r="H107" s="113">
        <v>2200</v>
      </c>
      <c r="I107" s="113">
        <f>G107+H107</f>
        <v>2200</v>
      </c>
      <c r="J107" s="113"/>
      <c r="K107" s="113">
        <f>I107+J107</f>
        <v>2200</v>
      </c>
      <c r="L107" s="113"/>
      <c r="M107" s="113">
        <f>K107+L107</f>
        <v>2200</v>
      </c>
      <c r="N107" s="113"/>
      <c r="O107" s="113">
        <f>M107+N107</f>
        <v>2200</v>
      </c>
      <c r="P107" s="113"/>
      <c r="Q107" s="113">
        <f>O107+P107</f>
        <v>2200</v>
      </c>
    </row>
    <row r="108" spans="1:17" s="84" customFormat="1" ht="75">
      <c r="A108" s="77" t="s">
        <v>329</v>
      </c>
      <c r="B108" s="17" t="s">
        <v>262</v>
      </c>
      <c r="C108" s="17" t="s">
        <v>330</v>
      </c>
      <c r="D108" s="17"/>
      <c r="E108" s="112">
        <f>E110</f>
        <v>223.934</v>
      </c>
      <c r="F108" s="113">
        <f>F110</f>
        <v>-0.034</v>
      </c>
      <c r="G108" s="112">
        <f>E108+F108</f>
        <v>223.9</v>
      </c>
      <c r="H108" s="113">
        <f>H110</f>
        <v>0</v>
      </c>
      <c r="I108" s="112">
        <f>G108+H108</f>
        <v>223.9</v>
      </c>
      <c r="J108" s="113">
        <f>J110</f>
        <v>0</v>
      </c>
      <c r="K108" s="112">
        <f>I108+J108</f>
        <v>223.9</v>
      </c>
      <c r="L108" s="113">
        <f>L110</f>
        <v>0</v>
      </c>
      <c r="M108" s="112">
        <f>K108+L108</f>
        <v>223.9</v>
      </c>
      <c r="N108" s="113">
        <f>N110</f>
        <v>0</v>
      </c>
      <c r="O108" s="112">
        <f>M108+N108</f>
        <v>223.9</v>
      </c>
      <c r="P108" s="113">
        <f>P110+P109</f>
        <v>0</v>
      </c>
      <c r="Q108" s="112">
        <f>O108+P108</f>
        <v>223.9</v>
      </c>
    </row>
    <row r="109" spans="1:17" s="84" customFormat="1" ht="93.75">
      <c r="A109" s="77" t="s">
        <v>255</v>
      </c>
      <c r="B109" s="17" t="s">
        <v>262</v>
      </c>
      <c r="C109" s="17" t="s">
        <v>1011</v>
      </c>
      <c r="D109" s="17" t="s">
        <v>256</v>
      </c>
      <c r="E109" s="112"/>
      <c r="F109" s="113"/>
      <c r="G109" s="112"/>
      <c r="H109" s="113"/>
      <c r="I109" s="112"/>
      <c r="J109" s="113"/>
      <c r="K109" s="112"/>
      <c r="L109" s="113"/>
      <c r="M109" s="112"/>
      <c r="N109" s="113"/>
      <c r="O109" s="112"/>
      <c r="P109" s="113">
        <v>44.8</v>
      </c>
      <c r="Q109" s="112">
        <f>O109+P109</f>
        <v>44.8</v>
      </c>
    </row>
    <row r="110" spans="1:17" s="84" customFormat="1" ht="37.5">
      <c r="A110" s="77" t="s">
        <v>259</v>
      </c>
      <c r="B110" s="17" t="s">
        <v>262</v>
      </c>
      <c r="C110" s="17" t="s">
        <v>330</v>
      </c>
      <c r="D110" s="17" t="s">
        <v>260</v>
      </c>
      <c r="E110" s="112">
        <v>223.934</v>
      </c>
      <c r="F110" s="113">
        <v>-0.034</v>
      </c>
      <c r="G110" s="112">
        <f>E110+F110</f>
        <v>223.9</v>
      </c>
      <c r="H110" s="113"/>
      <c r="I110" s="112">
        <f>G110+H110</f>
        <v>223.9</v>
      </c>
      <c r="J110" s="113"/>
      <c r="K110" s="112">
        <f>I110+J110</f>
        <v>223.9</v>
      </c>
      <c r="L110" s="113"/>
      <c r="M110" s="112">
        <f>K110+L110</f>
        <v>223.9</v>
      </c>
      <c r="N110" s="113"/>
      <c r="O110" s="112">
        <f>M110+N110</f>
        <v>223.9</v>
      </c>
      <c r="P110" s="113">
        <v>-44.8</v>
      </c>
      <c r="Q110" s="112">
        <f>O110+P110</f>
        <v>179.10000000000002</v>
      </c>
    </row>
    <row r="111" spans="1:17" s="84" customFormat="1" ht="37.5">
      <c r="A111" s="87" t="s">
        <v>331</v>
      </c>
      <c r="B111" s="17" t="s">
        <v>262</v>
      </c>
      <c r="C111" s="19" t="s">
        <v>332</v>
      </c>
      <c r="D111" s="19"/>
      <c r="E111" s="112">
        <f aca="true" t="shared" si="38" ref="E111:K111">E112+E123</f>
        <v>1000</v>
      </c>
      <c r="F111" s="112">
        <f t="shared" si="38"/>
        <v>-400</v>
      </c>
      <c r="G111" s="112">
        <f t="shared" si="38"/>
        <v>600</v>
      </c>
      <c r="H111" s="112">
        <f t="shared" si="38"/>
        <v>-60</v>
      </c>
      <c r="I111" s="112">
        <f t="shared" si="38"/>
        <v>540</v>
      </c>
      <c r="J111" s="112">
        <f t="shared" si="38"/>
        <v>0</v>
      </c>
      <c r="K111" s="112">
        <f t="shared" si="38"/>
        <v>540</v>
      </c>
      <c r="L111" s="112">
        <f aca="true" t="shared" si="39" ref="L111:Q111">L112+L123</f>
        <v>-55</v>
      </c>
      <c r="M111" s="112">
        <f t="shared" si="39"/>
        <v>485</v>
      </c>
      <c r="N111" s="112">
        <f t="shared" si="39"/>
        <v>-55</v>
      </c>
      <c r="O111" s="112">
        <f t="shared" si="39"/>
        <v>430</v>
      </c>
      <c r="P111" s="112">
        <f t="shared" si="39"/>
        <v>-19.171</v>
      </c>
      <c r="Q111" s="112">
        <f t="shared" si="39"/>
        <v>410.829</v>
      </c>
    </row>
    <row r="112" spans="1:17" s="84" customFormat="1" ht="78">
      <c r="A112" s="86" t="s">
        <v>333</v>
      </c>
      <c r="B112" s="17" t="s">
        <v>316</v>
      </c>
      <c r="C112" s="19" t="s">
        <v>334</v>
      </c>
      <c r="D112" s="19"/>
      <c r="E112" s="112">
        <f aca="true" t="shared" si="40" ref="E112:K112">E113+E115+E117+E120</f>
        <v>900</v>
      </c>
      <c r="F112" s="112">
        <f t="shared" si="40"/>
        <v>-300</v>
      </c>
      <c r="G112" s="112">
        <f t="shared" si="40"/>
        <v>600</v>
      </c>
      <c r="H112" s="112">
        <f t="shared" si="40"/>
        <v>-60</v>
      </c>
      <c r="I112" s="112">
        <f t="shared" si="40"/>
        <v>540</v>
      </c>
      <c r="J112" s="112">
        <f t="shared" si="40"/>
        <v>0</v>
      </c>
      <c r="K112" s="112">
        <f t="shared" si="40"/>
        <v>540</v>
      </c>
      <c r="L112" s="112">
        <f aca="true" t="shared" si="41" ref="L112:Q112">L113+L115+L117+L120</f>
        <v>-55</v>
      </c>
      <c r="M112" s="112">
        <f t="shared" si="41"/>
        <v>485</v>
      </c>
      <c r="N112" s="112">
        <f t="shared" si="41"/>
        <v>-55</v>
      </c>
      <c r="O112" s="112">
        <f t="shared" si="41"/>
        <v>430</v>
      </c>
      <c r="P112" s="112">
        <f t="shared" si="41"/>
        <v>-19.171</v>
      </c>
      <c r="Q112" s="112">
        <f t="shared" si="41"/>
        <v>410.829</v>
      </c>
    </row>
    <row r="113" spans="1:17" s="84" customFormat="1" ht="75">
      <c r="A113" s="77" t="s">
        <v>335</v>
      </c>
      <c r="B113" s="17" t="s">
        <v>316</v>
      </c>
      <c r="C113" s="19" t="s">
        <v>336</v>
      </c>
      <c r="D113" s="19"/>
      <c r="E113" s="112">
        <f aca="true" t="shared" si="42" ref="E113:Q113">E114</f>
        <v>150</v>
      </c>
      <c r="F113" s="112">
        <f t="shared" si="42"/>
        <v>-100</v>
      </c>
      <c r="G113" s="112">
        <f t="shared" si="42"/>
        <v>50</v>
      </c>
      <c r="H113" s="112">
        <f t="shared" si="42"/>
        <v>0</v>
      </c>
      <c r="I113" s="112">
        <f t="shared" si="42"/>
        <v>50</v>
      </c>
      <c r="J113" s="112">
        <f t="shared" si="42"/>
        <v>200</v>
      </c>
      <c r="K113" s="112">
        <f t="shared" si="42"/>
        <v>250</v>
      </c>
      <c r="L113" s="112">
        <f t="shared" si="42"/>
        <v>0</v>
      </c>
      <c r="M113" s="112">
        <f t="shared" si="42"/>
        <v>250</v>
      </c>
      <c r="N113" s="112">
        <f t="shared" si="42"/>
        <v>-40</v>
      </c>
      <c r="O113" s="112">
        <f t="shared" si="42"/>
        <v>210</v>
      </c>
      <c r="P113" s="112">
        <f t="shared" si="42"/>
        <v>-14.821</v>
      </c>
      <c r="Q113" s="112">
        <f t="shared" si="42"/>
        <v>195.179</v>
      </c>
    </row>
    <row r="114" spans="1:17" s="84" customFormat="1" ht="37.5">
      <c r="A114" s="77" t="s">
        <v>303</v>
      </c>
      <c r="B114" s="17" t="s">
        <v>316</v>
      </c>
      <c r="C114" s="19" t="s">
        <v>336</v>
      </c>
      <c r="D114" s="19" t="s">
        <v>304</v>
      </c>
      <c r="E114" s="112">
        <v>150</v>
      </c>
      <c r="F114" s="112">
        <v>-100</v>
      </c>
      <c r="G114" s="112">
        <f>E114+F114</f>
        <v>50</v>
      </c>
      <c r="H114" s="112"/>
      <c r="I114" s="112">
        <f>G114+H114</f>
        <v>50</v>
      </c>
      <c r="J114" s="112">
        <v>200</v>
      </c>
      <c r="K114" s="112">
        <f>I114+J114</f>
        <v>250</v>
      </c>
      <c r="L114" s="112"/>
      <c r="M114" s="112">
        <f>K114+L114</f>
        <v>250</v>
      </c>
      <c r="N114" s="112">
        <v>-40</v>
      </c>
      <c r="O114" s="112">
        <f>M114+N114</f>
        <v>210</v>
      </c>
      <c r="P114" s="112">
        <v>-14.821</v>
      </c>
      <c r="Q114" s="112">
        <f>O114+P114</f>
        <v>195.179</v>
      </c>
    </row>
    <row r="115" spans="1:17" s="84" customFormat="1" ht="37.5">
      <c r="A115" s="77" t="s">
        <v>337</v>
      </c>
      <c r="B115" s="17" t="s">
        <v>262</v>
      </c>
      <c r="C115" s="19" t="s">
        <v>338</v>
      </c>
      <c r="D115" s="19"/>
      <c r="E115" s="112">
        <f aca="true" t="shared" si="43" ref="E115:Q115">E116</f>
        <v>50</v>
      </c>
      <c r="F115" s="112">
        <f t="shared" si="43"/>
        <v>0</v>
      </c>
      <c r="G115" s="112">
        <f t="shared" si="43"/>
        <v>50</v>
      </c>
      <c r="H115" s="112">
        <f t="shared" si="43"/>
        <v>0</v>
      </c>
      <c r="I115" s="112">
        <f t="shared" si="43"/>
        <v>50</v>
      </c>
      <c r="J115" s="112">
        <f t="shared" si="43"/>
        <v>0</v>
      </c>
      <c r="K115" s="112">
        <f t="shared" si="43"/>
        <v>50</v>
      </c>
      <c r="L115" s="112">
        <f t="shared" si="43"/>
        <v>0</v>
      </c>
      <c r="M115" s="112">
        <f t="shared" si="43"/>
        <v>50</v>
      </c>
      <c r="N115" s="112">
        <f t="shared" si="43"/>
        <v>-15</v>
      </c>
      <c r="O115" s="112">
        <f t="shared" si="43"/>
        <v>35</v>
      </c>
      <c r="P115" s="112">
        <f t="shared" si="43"/>
        <v>-4.35</v>
      </c>
      <c r="Q115" s="112">
        <f t="shared" si="43"/>
        <v>30.65</v>
      </c>
    </row>
    <row r="116" spans="1:17" s="84" customFormat="1" ht="37.5">
      <c r="A116" s="77" t="s">
        <v>259</v>
      </c>
      <c r="B116" s="17" t="s">
        <v>262</v>
      </c>
      <c r="C116" s="19" t="s">
        <v>338</v>
      </c>
      <c r="D116" s="19" t="s">
        <v>260</v>
      </c>
      <c r="E116" s="112">
        <v>50</v>
      </c>
      <c r="F116" s="112"/>
      <c r="G116" s="112">
        <f>E116+F116</f>
        <v>50</v>
      </c>
      <c r="H116" s="112"/>
      <c r="I116" s="112">
        <f>G116+H116</f>
        <v>50</v>
      </c>
      <c r="J116" s="112"/>
      <c r="K116" s="112">
        <f>I116+J116</f>
        <v>50</v>
      </c>
      <c r="L116" s="112"/>
      <c r="M116" s="112">
        <f>K116+L116</f>
        <v>50</v>
      </c>
      <c r="N116" s="112">
        <v>-15</v>
      </c>
      <c r="O116" s="112">
        <f>M116+N116</f>
        <v>35</v>
      </c>
      <c r="P116" s="112">
        <v>-4.35</v>
      </c>
      <c r="Q116" s="112">
        <f>O116+P116</f>
        <v>30.65</v>
      </c>
    </row>
    <row r="117" spans="1:17" s="84" customFormat="1" ht="56.25">
      <c r="A117" s="59" t="s">
        <v>830</v>
      </c>
      <c r="B117" s="17" t="s">
        <v>262</v>
      </c>
      <c r="C117" s="19" t="s">
        <v>339</v>
      </c>
      <c r="D117" s="19"/>
      <c r="E117" s="112">
        <f>E119</f>
        <v>300</v>
      </c>
      <c r="F117" s="112">
        <f>F118+F119</f>
        <v>0</v>
      </c>
      <c r="G117" s="112">
        <f>G119+G118</f>
        <v>300</v>
      </c>
      <c r="H117" s="112">
        <f>H118+H119</f>
        <v>-60</v>
      </c>
      <c r="I117" s="112">
        <f>I119+I118</f>
        <v>240</v>
      </c>
      <c r="J117" s="112">
        <f>J118+J119</f>
        <v>0</v>
      </c>
      <c r="K117" s="112">
        <f>K119+K118</f>
        <v>240</v>
      </c>
      <c r="L117" s="112">
        <f>L118+L119</f>
        <v>-55</v>
      </c>
      <c r="M117" s="112">
        <f>M119+M118</f>
        <v>185</v>
      </c>
      <c r="N117" s="112">
        <f>N118+N119</f>
        <v>0</v>
      </c>
      <c r="O117" s="112">
        <f>O119+O118</f>
        <v>185</v>
      </c>
      <c r="P117" s="112">
        <f>P118+P119</f>
        <v>0</v>
      </c>
      <c r="Q117" s="112">
        <f>Q119+Q118</f>
        <v>185</v>
      </c>
    </row>
    <row r="118" spans="1:17" s="84" customFormat="1" ht="56.25">
      <c r="A118" s="77" t="s">
        <v>387</v>
      </c>
      <c r="B118" s="17" t="s">
        <v>316</v>
      </c>
      <c r="C118" s="19" t="s">
        <v>339</v>
      </c>
      <c r="D118" s="19" t="s">
        <v>367</v>
      </c>
      <c r="E118" s="112"/>
      <c r="F118" s="112">
        <v>300</v>
      </c>
      <c r="G118" s="112">
        <f>E118+F118</f>
        <v>300</v>
      </c>
      <c r="H118" s="112">
        <v>-60</v>
      </c>
      <c r="I118" s="112">
        <f>G118+H118</f>
        <v>240</v>
      </c>
      <c r="J118" s="112"/>
      <c r="K118" s="112">
        <f>I118+J118</f>
        <v>240</v>
      </c>
      <c r="L118" s="112">
        <v>-55</v>
      </c>
      <c r="M118" s="112">
        <f>K118+L118</f>
        <v>185</v>
      </c>
      <c r="N118" s="112"/>
      <c r="O118" s="112">
        <f>M118+N118</f>
        <v>185</v>
      </c>
      <c r="P118" s="112"/>
      <c r="Q118" s="112">
        <f>O118+P118</f>
        <v>185</v>
      </c>
    </row>
    <row r="119" spans="1:17" s="84" customFormat="1" ht="18.75">
      <c r="A119" s="77" t="s">
        <v>269</v>
      </c>
      <c r="B119" s="17" t="s">
        <v>262</v>
      </c>
      <c r="C119" s="19" t="s">
        <v>339</v>
      </c>
      <c r="D119" s="19" t="s">
        <v>270</v>
      </c>
      <c r="E119" s="112">
        <v>300</v>
      </c>
      <c r="F119" s="112">
        <v>-300</v>
      </c>
      <c r="G119" s="112">
        <f>E119+F119</f>
        <v>0</v>
      </c>
      <c r="H119" s="112"/>
      <c r="I119" s="112">
        <f>G119+H119</f>
        <v>0</v>
      </c>
      <c r="J119" s="112"/>
      <c r="K119" s="112">
        <f>I119+J119</f>
        <v>0</v>
      </c>
      <c r="L119" s="112"/>
      <c r="M119" s="112">
        <f>K119+L119</f>
        <v>0</v>
      </c>
      <c r="N119" s="112"/>
      <c r="O119" s="112">
        <f>M119+N119</f>
        <v>0</v>
      </c>
      <c r="P119" s="112"/>
      <c r="Q119" s="112">
        <f>O119+P119</f>
        <v>0</v>
      </c>
    </row>
    <row r="120" spans="1:17" s="84" customFormat="1" ht="37.5" hidden="1">
      <c r="A120" s="77" t="s">
        <v>340</v>
      </c>
      <c r="B120" s="17" t="s">
        <v>262</v>
      </c>
      <c r="C120" s="19" t="s">
        <v>341</v>
      </c>
      <c r="D120" s="19"/>
      <c r="E120" s="112">
        <f aca="true" t="shared" si="44" ref="E120:K120">E121+E122</f>
        <v>400</v>
      </c>
      <c r="F120" s="112">
        <f t="shared" si="44"/>
        <v>-200</v>
      </c>
      <c r="G120" s="112">
        <f t="shared" si="44"/>
        <v>200</v>
      </c>
      <c r="H120" s="112">
        <f t="shared" si="44"/>
        <v>0</v>
      </c>
      <c r="I120" s="112">
        <f t="shared" si="44"/>
        <v>200</v>
      </c>
      <c r="J120" s="112">
        <f t="shared" si="44"/>
        <v>-200</v>
      </c>
      <c r="K120" s="112">
        <f t="shared" si="44"/>
        <v>0</v>
      </c>
      <c r="L120" s="112">
        <f aca="true" t="shared" si="45" ref="L120:Q120">L121+L122</f>
        <v>0</v>
      </c>
      <c r="M120" s="112">
        <f t="shared" si="45"/>
        <v>0</v>
      </c>
      <c r="N120" s="112">
        <f t="shared" si="45"/>
        <v>0</v>
      </c>
      <c r="O120" s="112">
        <f t="shared" si="45"/>
        <v>0</v>
      </c>
      <c r="P120" s="112">
        <f t="shared" si="45"/>
        <v>0</v>
      </c>
      <c r="Q120" s="112">
        <f t="shared" si="45"/>
        <v>0</v>
      </c>
    </row>
    <row r="121" spans="1:17" s="84" customFormat="1" ht="56.25" hidden="1">
      <c r="A121" s="77" t="s">
        <v>387</v>
      </c>
      <c r="B121" s="17" t="s">
        <v>262</v>
      </c>
      <c r="C121" s="19" t="s">
        <v>341</v>
      </c>
      <c r="D121" s="19" t="s">
        <v>367</v>
      </c>
      <c r="E121" s="112">
        <v>0</v>
      </c>
      <c r="F121" s="112">
        <v>200</v>
      </c>
      <c r="G121" s="112">
        <f>E121+F121</f>
        <v>200</v>
      </c>
      <c r="H121" s="112"/>
      <c r="I121" s="112">
        <f>G121+H121</f>
        <v>200</v>
      </c>
      <c r="J121" s="112">
        <v>-200</v>
      </c>
      <c r="K121" s="112">
        <f>I121+J121</f>
        <v>0</v>
      </c>
      <c r="L121" s="112"/>
      <c r="M121" s="112">
        <f>K121+L121</f>
        <v>0</v>
      </c>
      <c r="N121" s="112"/>
      <c r="O121" s="112">
        <f>M121+N121</f>
        <v>0</v>
      </c>
      <c r="P121" s="112"/>
      <c r="Q121" s="112">
        <f>O121+P121</f>
        <v>0</v>
      </c>
    </row>
    <row r="122" spans="1:17" s="84" customFormat="1" ht="18.75" hidden="1">
      <c r="A122" s="77" t="s">
        <v>269</v>
      </c>
      <c r="B122" s="17" t="s">
        <v>262</v>
      </c>
      <c r="C122" s="19" t="s">
        <v>341</v>
      </c>
      <c r="D122" s="19" t="s">
        <v>270</v>
      </c>
      <c r="E122" s="112">
        <v>400</v>
      </c>
      <c r="F122" s="112">
        <v>-400</v>
      </c>
      <c r="G122" s="112">
        <f>E122+F122</f>
        <v>0</v>
      </c>
      <c r="H122" s="112"/>
      <c r="I122" s="112">
        <f>G122+H122</f>
        <v>0</v>
      </c>
      <c r="J122" s="112"/>
      <c r="K122" s="112">
        <f>I122+J122</f>
        <v>0</v>
      </c>
      <c r="L122" s="112"/>
      <c r="M122" s="112">
        <f>K122+L122</f>
        <v>0</v>
      </c>
      <c r="N122" s="112"/>
      <c r="O122" s="112">
        <f>M122+N122</f>
        <v>0</v>
      </c>
      <c r="P122" s="112"/>
      <c r="Q122" s="112">
        <f>O122+P122</f>
        <v>0</v>
      </c>
    </row>
    <row r="123" spans="1:17" s="84" customFormat="1" ht="39" hidden="1">
      <c r="A123" s="86" t="s">
        <v>342</v>
      </c>
      <c r="B123" s="17" t="s">
        <v>316</v>
      </c>
      <c r="C123" s="19" t="s">
        <v>343</v>
      </c>
      <c r="D123" s="19"/>
      <c r="E123" s="112">
        <f aca="true" t="shared" si="46" ref="E123:Q124">E124</f>
        <v>100</v>
      </c>
      <c r="F123" s="112">
        <f t="shared" si="46"/>
        <v>-100</v>
      </c>
      <c r="G123" s="112">
        <f t="shared" si="46"/>
        <v>0</v>
      </c>
      <c r="H123" s="112">
        <f t="shared" si="46"/>
        <v>0</v>
      </c>
      <c r="I123" s="112">
        <f t="shared" si="46"/>
        <v>0</v>
      </c>
      <c r="J123" s="112">
        <f t="shared" si="46"/>
        <v>0</v>
      </c>
      <c r="K123" s="112">
        <f t="shared" si="46"/>
        <v>0</v>
      </c>
      <c r="L123" s="112">
        <f t="shared" si="46"/>
        <v>0</v>
      </c>
      <c r="M123" s="112">
        <f t="shared" si="46"/>
        <v>0</v>
      </c>
      <c r="N123" s="112">
        <f t="shared" si="46"/>
        <v>0</v>
      </c>
      <c r="O123" s="112">
        <f t="shared" si="46"/>
        <v>0</v>
      </c>
      <c r="P123" s="112">
        <f t="shared" si="46"/>
        <v>0</v>
      </c>
      <c r="Q123" s="112">
        <f t="shared" si="46"/>
        <v>0</v>
      </c>
    </row>
    <row r="124" spans="1:17" s="84" customFormat="1" ht="37.5" hidden="1">
      <c r="A124" s="77" t="s">
        <v>344</v>
      </c>
      <c r="B124" s="17" t="s">
        <v>262</v>
      </c>
      <c r="C124" s="19" t="s">
        <v>345</v>
      </c>
      <c r="D124" s="19"/>
      <c r="E124" s="112">
        <f t="shared" si="46"/>
        <v>100</v>
      </c>
      <c r="F124" s="112">
        <f t="shared" si="46"/>
        <v>-100</v>
      </c>
      <c r="G124" s="112">
        <f t="shared" si="46"/>
        <v>0</v>
      </c>
      <c r="H124" s="112">
        <f t="shared" si="46"/>
        <v>0</v>
      </c>
      <c r="I124" s="112">
        <f t="shared" si="46"/>
        <v>0</v>
      </c>
      <c r="J124" s="112">
        <f t="shared" si="46"/>
        <v>0</v>
      </c>
      <c r="K124" s="112">
        <f t="shared" si="46"/>
        <v>0</v>
      </c>
      <c r="L124" s="112">
        <f t="shared" si="46"/>
        <v>0</v>
      </c>
      <c r="M124" s="112">
        <f t="shared" si="46"/>
        <v>0</v>
      </c>
      <c r="N124" s="112">
        <f t="shared" si="46"/>
        <v>0</v>
      </c>
      <c r="O124" s="112">
        <f t="shared" si="46"/>
        <v>0</v>
      </c>
      <c r="P124" s="112">
        <f t="shared" si="46"/>
        <v>0</v>
      </c>
      <c r="Q124" s="112">
        <f t="shared" si="46"/>
        <v>0</v>
      </c>
    </row>
    <row r="125" spans="1:17" s="84" customFormat="1" ht="37.5" hidden="1">
      <c r="A125" s="77" t="s">
        <v>303</v>
      </c>
      <c r="B125" s="23">
        <v>923</v>
      </c>
      <c r="C125" s="23" t="s">
        <v>345</v>
      </c>
      <c r="D125" s="23">
        <v>300</v>
      </c>
      <c r="E125" s="112">
        <v>100</v>
      </c>
      <c r="F125" s="112">
        <v>-100</v>
      </c>
      <c r="G125" s="112">
        <f>E125+F125</f>
        <v>0</v>
      </c>
      <c r="H125" s="112"/>
      <c r="I125" s="112">
        <f>G125+H125</f>
        <v>0</v>
      </c>
      <c r="J125" s="112"/>
      <c r="K125" s="112">
        <f>I125+J125</f>
        <v>0</v>
      </c>
      <c r="L125" s="112"/>
      <c r="M125" s="112">
        <f>K125+L125</f>
        <v>0</v>
      </c>
      <c r="N125" s="112"/>
      <c r="O125" s="112">
        <f>M125+N125</f>
        <v>0</v>
      </c>
      <c r="P125" s="112"/>
      <c r="Q125" s="112">
        <f>O125+P125</f>
        <v>0</v>
      </c>
    </row>
    <row r="126" spans="1:17" s="84" customFormat="1" ht="18.75">
      <c r="A126" s="87" t="s">
        <v>251</v>
      </c>
      <c r="B126" s="17" t="s">
        <v>262</v>
      </c>
      <c r="C126" s="17" t="s">
        <v>346</v>
      </c>
      <c r="D126" s="17" t="s">
        <v>347</v>
      </c>
      <c r="E126" s="113">
        <f aca="true" t="shared" si="47" ref="E126:Q126">E127</f>
        <v>8379.862000000001</v>
      </c>
      <c r="F126" s="113">
        <f t="shared" si="47"/>
        <v>-0.002</v>
      </c>
      <c r="G126" s="113">
        <f t="shared" si="47"/>
        <v>8379.86</v>
      </c>
      <c r="H126" s="113">
        <f t="shared" si="47"/>
        <v>27.842</v>
      </c>
      <c r="I126" s="113">
        <f t="shared" si="47"/>
        <v>8407.702000000001</v>
      </c>
      <c r="J126" s="113">
        <f t="shared" si="47"/>
        <v>0</v>
      </c>
      <c r="K126" s="113">
        <f t="shared" si="47"/>
        <v>8407.702000000001</v>
      </c>
      <c r="L126" s="113">
        <f t="shared" si="47"/>
        <v>615.8</v>
      </c>
      <c r="M126" s="113">
        <f t="shared" si="47"/>
        <v>9023.502</v>
      </c>
      <c r="N126" s="113">
        <f t="shared" si="47"/>
        <v>474.786</v>
      </c>
      <c r="O126" s="113">
        <f t="shared" si="47"/>
        <v>9498.288</v>
      </c>
      <c r="P126" s="113">
        <f t="shared" si="47"/>
        <v>359.66499999999996</v>
      </c>
      <c r="Q126" s="113">
        <f t="shared" si="47"/>
        <v>9857.953000000001</v>
      </c>
    </row>
    <row r="127" spans="1:17" s="84" customFormat="1" ht="18.75">
      <c r="A127" s="77" t="s">
        <v>348</v>
      </c>
      <c r="B127" s="17" t="s">
        <v>262</v>
      </c>
      <c r="C127" s="17" t="s">
        <v>349</v>
      </c>
      <c r="D127" s="17"/>
      <c r="E127" s="113">
        <f>E128+E141+E143+E132+E135+E138+E130</f>
        <v>8379.862000000001</v>
      </c>
      <c r="F127" s="113">
        <f>F128+F141+F143+F132+F135+F138+F130</f>
        <v>-0.002</v>
      </c>
      <c r="G127" s="113">
        <f>E127+F127</f>
        <v>8379.86</v>
      </c>
      <c r="H127" s="113">
        <f>H128+H141+H143+H132+H135+H138+H130</f>
        <v>27.842</v>
      </c>
      <c r="I127" s="113">
        <f>G127+H127</f>
        <v>8407.702000000001</v>
      </c>
      <c r="J127" s="113">
        <f>J128+J141+J143+J132+J135+J138+J130</f>
        <v>0</v>
      </c>
      <c r="K127" s="113">
        <f>I127+J127</f>
        <v>8407.702000000001</v>
      </c>
      <c r="L127" s="113">
        <f>L128+L141+L143+L132+L135+L138+L130</f>
        <v>615.8</v>
      </c>
      <c r="M127" s="113">
        <f>K127+L127</f>
        <v>9023.502</v>
      </c>
      <c r="N127" s="113">
        <f>N128+N141+N143+N132+N135+N138+N130</f>
        <v>474.786</v>
      </c>
      <c r="O127" s="113">
        <f>M127+N127</f>
        <v>9498.288</v>
      </c>
      <c r="P127" s="113">
        <f>P128+P141+P143+P132+P135+P138+P130</f>
        <v>359.66499999999996</v>
      </c>
      <c r="Q127" s="113">
        <f>O127+P127</f>
        <v>9857.953000000001</v>
      </c>
    </row>
    <row r="128" spans="1:17" s="84" customFormat="1" ht="18.75">
      <c r="A128" s="77" t="s">
        <v>350</v>
      </c>
      <c r="B128" s="17" t="s">
        <v>262</v>
      </c>
      <c r="C128" s="17" t="s">
        <v>351</v>
      </c>
      <c r="D128" s="17"/>
      <c r="E128" s="113">
        <f aca="true" t="shared" si="48" ref="E128:Q128">E129</f>
        <v>1712.6</v>
      </c>
      <c r="F128" s="113">
        <f t="shared" si="48"/>
        <v>0</v>
      </c>
      <c r="G128" s="113">
        <f t="shared" si="48"/>
        <v>1712.6</v>
      </c>
      <c r="H128" s="113">
        <f t="shared" si="48"/>
        <v>0</v>
      </c>
      <c r="I128" s="113">
        <f t="shared" si="48"/>
        <v>1712.6</v>
      </c>
      <c r="J128" s="113">
        <f t="shared" si="48"/>
        <v>0</v>
      </c>
      <c r="K128" s="113">
        <f t="shared" si="48"/>
        <v>1712.6</v>
      </c>
      <c r="L128" s="113">
        <f t="shared" si="48"/>
        <v>520.8</v>
      </c>
      <c r="M128" s="113">
        <f t="shared" si="48"/>
        <v>2233.3999999999996</v>
      </c>
      <c r="N128" s="113">
        <f t="shared" si="48"/>
        <v>-11.109</v>
      </c>
      <c r="O128" s="113">
        <f t="shared" si="48"/>
        <v>2222.2909999999997</v>
      </c>
      <c r="P128" s="113">
        <f t="shared" si="48"/>
        <v>403.62</v>
      </c>
      <c r="Q128" s="113">
        <f t="shared" si="48"/>
        <v>2625.9109999999996</v>
      </c>
    </row>
    <row r="129" spans="1:17" s="84" customFormat="1" ht="93.75">
      <c r="A129" s="77" t="s">
        <v>255</v>
      </c>
      <c r="B129" s="17" t="s">
        <v>316</v>
      </c>
      <c r="C129" s="17" t="s">
        <v>351</v>
      </c>
      <c r="D129" s="17" t="s">
        <v>256</v>
      </c>
      <c r="E129" s="113">
        <v>1712.6</v>
      </c>
      <c r="F129" s="113"/>
      <c r="G129" s="113">
        <f>E129+F129</f>
        <v>1712.6</v>
      </c>
      <c r="H129" s="113"/>
      <c r="I129" s="113">
        <f>G129+H129</f>
        <v>1712.6</v>
      </c>
      <c r="J129" s="113"/>
      <c r="K129" s="113">
        <f>I129+J129</f>
        <v>1712.6</v>
      </c>
      <c r="L129" s="113">
        <v>520.8</v>
      </c>
      <c r="M129" s="113">
        <f>K129+L129</f>
        <v>2233.3999999999996</v>
      </c>
      <c r="N129" s="113">
        <v>-11.109</v>
      </c>
      <c r="O129" s="113">
        <f>M129+N129</f>
        <v>2222.2909999999997</v>
      </c>
      <c r="P129" s="113">
        <v>403.62</v>
      </c>
      <c r="Q129" s="113">
        <f aca="true" t="shared" si="49" ref="Q129:Q134">O129+P129</f>
        <v>2625.9109999999996</v>
      </c>
    </row>
    <row r="130" spans="1:17" s="84" customFormat="1" ht="112.5">
      <c r="A130" s="77" t="s">
        <v>728</v>
      </c>
      <c r="B130" s="17" t="s">
        <v>262</v>
      </c>
      <c r="C130" s="17" t="s">
        <v>727</v>
      </c>
      <c r="D130" s="17"/>
      <c r="E130" s="113">
        <f>E131</f>
        <v>0</v>
      </c>
      <c r="F130" s="113">
        <f>F131</f>
        <v>0</v>
      </c>
      <c r="G130" s="113">
        <f>E130+F130</f>
        <v>0</v>
      </c>
      <c r="H130" s="113">
        <f>H131</f>
        <v>0</v>
      </c>
      <c r="I130" s="113">
        <f>G130+H130</f>
        <v>0</v>
      </c>
      <c r="J130" s="113">
        <f>J131</f>
        <v>0</v>
      </c>
      <c r="K130" s="113">
        <f>I130+J130</f>
        <v>0</v>
      </c>
      <c r="L130" s="113">
        <f>L131</f>
        <v>0</v>
      </c>
      <c r="M130" s="113">
        <f>K130+L130</f>
        <v>0</v>
      </c>
      <c r="N130" s="113">
        <f>N131</f>
        <v>0</v>
      </c>
      <c r="O130" s="113">
        <f>M130+N130</f>
        <v>0</v>
      </c>
      <c r="P130" s="113">
        <f>P131</f>
        <v>11.7</v>
      </c>
      <c r="Q130" s="113">
        <f t="shared" si="49"/>
        <v>11.7</v>
      </c>
    </row>
    <row r="131" spans="1:17" s="84" customFormat="1" ht="37.5">
      <c r="A131" s="77" t="s">
        <v>259</v>
      </c>
      <c r="B131" s="17" t="s">
        <v>262</v>
      </c>
      <c r="C131" s="17" t="s">
        <v>727</v>
      </c>
      <c r="D131" s="17" t="s">
        <v>260</v>
      </c>
      <c r="E131" s="113">
        <v>0</v>
      </c>
      <c r="F131" s="113"/>
      <c r="G131" s="113">
        <f>E131+F131</f>
        <v>0</v>
      </c>
      <c r="H131" s="113"/>
      <c r="I131" s="113">
        <f>G131+H131</f>
        <v>0</v>
      </c>
      <c r="J131" s="113"/>
      <c r="K131" s="113">
        <f>I131+J131</f>
        <v>0</v>
      </c>
      <c r="L131" s="113"/>
      <c r="M131" s="113">
        <f>K131+L131</f>
        <v>0</v>
      </c>
      <c r="N131" s="113"/>
      <c r="O131" s="113">
        <f>M131+N131</f>
        <v>0</v>
      </c>
      <c r="P131" s="113">
        <v>11.7</v>
      </c>
      <c r="Q131" s="113">
        <f t="shared" si="49"/>
        <v>11.7</v>
      </c>
    </row>
    <row r="132" spans="1:17" s="84" customFormat="1" ht="112.5">
      <c r="A132" s="77" t="s">
        <v>352</v>
      </c>
      <c r="B132" s="17" t="s">
        <v>262</v>
      </c>
      <c r="C132" s="19" t="s">
        <v>353</v>
      </c>
      <c r="D132" s="19"/>
      <c r="E132" s="112">
        <f aca="true" t="shared" si="50" ref="E132:O132">E134</f>
        <v>48.844</v>
      </c>
      <c r="F132" s="112">
        <f t="shared" si="50"/>
        <v>0</v>
      </c>
      <c r="G132" s="112">
        <f t="shared" si="50"/>
        <v>48.844</v>
      </c>
      <c r="H132" s="112">
        <f t="shared" si="50"/>
        <v>0</v>
      </c>
      <c r="I132" s="112">
        <f t="shared" si="50"/>
        <v>48.844</v>
      </c>
      <c r="J132" s="112">
        <f t="shared" si="50"/>
        <v>0</v>
      </c>
      <c r="K132" s="112">
        <f t="shared" si="50"/>
        <v>48.844</v>
      </c>
      <c r="L132" s="112">
        <f t="shared" si="50"/>
        <v>0</v>
      </c>
      <c r="M132" s="112">
        <f t="shared" si="50"/>
        <v>48.844</v>
      </c>
      <c r="N132" s="112">
        <f t="shared" si="50"/>
        <v>0</v>
      </c>
      <c r="O132" s="112">
        <f t="shared" si="50"/>
        <v>48.844</v>
      </c>
      <c r="P132" s="112">
        <f>P134+P133</f>
        <v>-0.5660000000000025</v>
      </c>
      <c r="Q132" s="112">
        <f t="shared" si="49"/>
        <v>48.278</v>
      </c>
    </row>
    <row r="133" spans="1:17" s="84" customFormat="1" ht="93.75">
      <c r="A133" s="77" t="s">
        <v>255</v>
      </c>
      <c r="B133" s="17" t="s">
        <v>262</v>
      </c>
      <c r="C133" s="19" t="s">
        <v>353</v>
      </c>
      <c r="D133" s="19" t="s">
        <v>256</v>
      </c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>
        <v>45.278</v>
      </c>
      <c r="Q133" s="112">
        <f t="shared" si="49"/>
        <v>45.278</v>
      </c>
    </row>
    <row r="134" spans="1:17" s="84" customFormat="1" ht="37.5">
      <c r="A134" s="77" t="s">
        <v>259</v>
      </c>
      <c r="B134" s="17" t="s">
        <v>262</v>
      </c>
      <c r="C134" s="19" t="s">
        <v>353</v>
      </c>
      <c r="D134" s="19" t="s">
        <v>260</v>
      </c>
      <c r="E134" s="112">
        <v>48.844</v>
      </c>
      <c r="F134" s="112"/>
      <c r="G134" s="112">
        <f>E134+F134</f>
        <v>48.844</v>
      </c>
      <c r="H134" s="112"/>
      <c r="I134" s="112">
        <f>G134+H134</f>
        <v>48.844</v>
      </c>
      <c r="J134" s="112"/>
      <c r="K134" s="112">
        <f>I134+J134</f>
        <v>48.844</v>
      </c>
      <c r="L134" s="112"/>
      <c r="M134" s="112">
        <f>K134+L134</f>
        <v>48.844</v>
      </c>
      <c r="N134" s="112"/>
      <c r="O134" s="112">
        <f>M134+N134</f>
        <v>48.844</v>
      </c>
      <c r="P134" s="112">
        <f>-0.566-45.278</f>
        <v>-45.844</v>
      </c>
      <c r="Q134" s="112">
        <f t="shared" si="49"/>
        <v>3</v>
      </c>
    </row>
    <row r="135" spans="1:17" s="84" customFormat="1" ht="262.5">
      <c r="A135" s="88" t="s">
        <v>354</v>
      </c>
      <c r="B135" s="17" t="s">
        <v>262</v>
      </c>
      <c r="C135" s="19" t="s">
        <v>355</v>
      </c>
      <c r="D135" s="17"/>
      <c r="E135" s="113">
        <f aca="true" t="shared" si="51" ref="E135:K135">E137+E136</f>
        <v>176.77100000000002</v>
      </c>
      <c r="F135" s="113">
        <f t="shared" si="51"/>
        <v>0</v>
      </c>
      <c r="G135" s="113">
        <f t="shared" si="51"/>
        <v>176.77100000000002</v>
      </c>
      <c r="H135" s="113">
        <f t="shared" si="51"/>
        <v>-2.103999999999999</v>
      </c>
      <c r="I135" s="113">
        <f t="shared" si="51"/>
        <v>174.66700000000003</v>
      </c>
      <c r="J135" s="113">
        <f t="shared" si="51"/>
        <v>0</v>
      </c>
      <c r="K135" s="113">
        <f t="shared" si="51"/>
        <v>174.66700000000003</v>
      </c>
      <c r="L135" s="113">
        <f aca="true" t="shared" si="52" ref="L135:Q135">L137+L136</f>
        <v>0</v>
      </c>
      <c r="M135" s="113">
        <f t="shared" si="52"/>
        <v>174.66700000000003</v>
      </c>
      <c r="N135" s="113">
        <f t="shared" si="52"/>
        <v>0</v>
      </c>
      <c r="O135" s="113">
        <f t="shared" si="52"/>
        <v>174.66700000000003</v>
      </c>
      <c r="P135" s="113">
        <f t="shared" si="52"/>
        <v>-42.089</v>
      </c>
      <c r="Q135" s="113">
        <f t="shared" si="52"/>
        <v>132.57800000000003</v>
      </c>
    </row>
    <row r="136" spans="1:17" s="84" customFormat="1" ht="93.75">
      <c r="A136" s="77" t="s">
        <v>255</v>
      </c>
      <c r="B136" s="17" t="s">
        <v>262</v>
      </c>
      <c r="C136" s="19" t="s">
        <v>355</v>
      </c>
      <c r="D136" s="17" t="s">
        <v>256</v>
      </c>
      <c r="E136" s="113">
        <v>119.263</v>
      </c>
      <c r="F136" s="113"/>
      <c r="G136" s="113">
        <f>E136+F136</f>
        <v>119.263</v>
      </c>
      <c r="H136" s="113">
        <v>52.633</v>
      </c>
      <c r="I136" s="113">
        <f>G136+H136</f>
        <v>171.89600000000002</v>
      </c>
      <c r="J136" s="113"/>
      <c r="K136" s="113">
        <f>I136+J136</f>
        <v>171.89600000000002</v>
      </c>
      <c r="L136" s="113"/>
      <c r="M136" s="113">
        <f>K136+L136</f>
        <v>171.89600000000002</v>
      </c>
      <c r="N136" s="113"/>
      <c r="O136" s="113">
        <f>M136+N136</f>
        <v>171.89600000000002</v>
      </c>
      <c r="P136" s="113">
        <v>-39.318</v>
      </c>
      <c r="Q136" s="113">
        <f>O136+P136</f>
        <v>132.57800000000003</v>
      </c>
    </row>
    <row r="137" spans="1:17" s="84" customFormat="1" ht="37.5">
      <c r="A137" s="77" t="s">
        <v>259</v>
      </c>
      <c r="B137" s="19" t="s">
        <v>262</v>
      </c>
      <c r="C137" s="19" t="s">
        <v>355</v>
      </c>
      <c r="D137" s="19" t="s">
        <v>260</v>
      </c>
      <c r="E137" s="112">
        <v>57.508</v>
      </c>
      <c r="F137" s="112"/>
      <c r="G137" s="112">
        <f>E137+F137</f>
        <v>57.508</v>
      </c>
      <c r="H137" s="112">
        <f>-2.104-52.633</f>
        <v>-54.737</v>
      </c>
      <c r="I137" s="112">
        <f>G137+H137</f>
        <v>2.771000000000001</v>
      </c>
      <c r="J137" s="112"/>
      <c r="K137" s="112">
        <f>I137+J137</f>
        <v>2.771000000000001</v>
      </c>
      <c r="L137" s="112"/>
      <c r="M137" s="112">
        <f>K137+L137</f>
        <v>2.771000000000001</v>
      </c>
      <c r="N137" s="112"/>
      <c r="O137" s="112">
        <f>M137+N137</f>
        <v>2.771000000000001</v>
      </c>
      <c r="P137" s="112">
        <v>-2.771</v>
      </c>
      <c r="Q137" s="112">
        <f>O137+P137</f>
        <v>0</v>
      </c>
    </row>
    <row r="138" spans="1:17" s="84" customFormat="1" ht="168.75">
      <c r="A138" s="77" t="s">
        <v>358</v>
      </c>
      <c r="B138" s="19" t="s">
        <v>262</v>
      </c>
      <c r="C138" s="19" t="s">
        <v>359</v>
      </c>
      <c r="D138" s="19"/>
      <c r="E138" s="112">
        <f>E140</f>
        <v>6.084</v>
      </c>
      <c r="F138" s="112">
        <f>F140</f>
        <v>-0.002</v>
      </c>
      <c r="G138" s="112">
        <f>E138+F138</f>
        <v>6.082</v>
      </c>
      <c r="H138" s="112">
        <f>H140+H139</f>
        <v>-0.05400000000000027</v>
      </c>
      <c r="I138" s="112">
        <f>G138+H138</f>
        <v>6.028</v>
      </c>
      <c r="J138" s="112">
        <f>J140+J139</f>
        <v>0</v>
      </c>
      <c r="K138" s="112">
        <f>I138+J138</f>
        <v>6.028</v>
      </c>
      <c r="L138" s="112">
        <f>L140+L139</f>
        <v>0</v>
      </c>
      <c r="M138" s="112">
        <f>K138+L138</f>
        <v>6.028</v>
      </c>
      <c r="N138" s="112">
        <f>N140+N139</f>
        <v>0</v>
      </c>
      <c r="O138" s="112">
        <f>M138+N138</f>
        <v>6.028</v>
      </c>
      <c r="P138" s="112">
        <f>P140+P139</f>
        <v>0</v>
      </c>
      <c r="Q138" s="112">
        <f>O138+P138</f>
        <v>6.028</v>
      </c>
    </row>
    <row r="139" spans="1:17" s="84" customFormat="1" ht="93.75">
      <c r="A139" s="77" t="s">
        <v>255</v>
      </c>
      <c r="B139" s="19" t="s">
        <v>262</v>
      </c>
      <c r="C139" s="19" t="s">
        <v>359</v>
      </c>
      <c r="D139" s="19" t="s">
        <v>256</v>
      </c>
      <c r="E139" s="112"/>
      <c r="F139" s="112"/>
      <c r="G139" s="112">
        <v>0</v>
      </c>
      <c r="H139" s="112">
        <v>4.582</v>
      </c>
      <c r="I139" s="112">
        <f>G139+H139</f>
        <v>4.582</v>
      </c>
      <c r="J139" s="112"/>
      <c r="K139" s="112">
        <f>I139+J139</f>
        <v>4.582</v>
      </c>
      <c r="L139" s="112"/>
      <c r="M139" s="112">
        <f>K139+L139</f>
        <v>4.582</v>
      </c>
      <c r="N139" s="112"/>
      <c r="O139" s="112">
        <f>M139+N139</f>
        <v>4.582</v>
      </c>
      <c r="P139" s="112"/>
      <c r="Q139" s="112">
        <f>O139+P139</f>
        <v>4.582</v>
      </c>
    </row>
    <row r="140" spans="1:17" s="84" customFormat="1" ht="37.5">
      <c r="A140" s="77" t="s">
        <v>259</v>
      </c>
      <c r="B140" s="19" t="s">
        <v>262</v>
      </c>
      <c r="C140" s="19" t="s">
        <v>359</v>
      </c>
      <c r="D140" s="19" t="s">
        <v>260</v>
      </c>
      <c r="E140" s="112">
        <v>6.084</v>
      </c>
      <c r="F140" s="112">
        <v>-0.002</v>
      </c>
      <c r="G140" s="112">
        <f>E140+F140</f>
        <v>6.082</v>
      </c>
      <c r="H140" s="112">
        <f>-0.054-4.582</f>
        <v>-4.636</v>
      </c>
      <c r="I140" s="112">
        <f>G140+H140</f>
        <v>1.4459999999999997</v>
      </c>
      <c r="J140" s="112"/>
      <c r="K140" s="112">
        <f>I140+J140</f>
        <v>1.4459999999999997</v>
      </c>
      <c r="L140" s="112"/>
      <c r="M140" s="112">
        <f>K140+L140</f>
        <v>1.4459999999999997</v>
      </c>
      <c r="N140" s="112"/>
      <c r="O140" s="112">
        <f>M140+N140</f>
        <v>1.4459999999999997</v>
      </c>
      <c r="P140" s="112"/>
      <c r="Q140" s="112">
        <f>O140+P140</f>
        <v>1.4459999999999997</v>
      </c>
    </row>
    <row r="141" spans="1:18" s="84" customFormat="1" ht="56.25">
      <c r="A141" s="77" t="s">
        <v>362</v>
      </c>
      <c r="B141" s="17" t="s">
        <v>262</v>
      </c>
      <c r="C141" s="17" t="s">
        <v>363</v>
      </c>
      <c r="D141" s="17"/>
      <c r="E141" s="113">
        <f aca="true" t="shared" si="53" ref="E141:Q141">E142</f>
        <v>1500</v>
      </c>
      <c r="F141" s="113">
        <f t="shared" si="53"/>
        <v>0</v>
      </c>
      <c r="G141" s="113">
        <f t="shared" si="53"/>
        <v>1500</v>
      </c>
      <c r="H141" s="113">
        <f t="shared" si="53"/>
        <v>0</v>
      </c>
      <c r="I141" s="113">
        <f t="shared" si="53"/>
        <v>1500</v>
      </c>
      <c r="J141" s="113">
        <f t="shared" si="53"/>
        <v>0</v>
      </c>
      <c r="K141" s="113">
        <f t="shared" si="53"/>
        <v>1500</v>
      </c>
      <c r="L141" s="113">
        <f t="shared" si="53"/>
        <v>0</v>
      </c>
      <c r="M141" s="113">
        <f t="shared" si="53"/>
        <v>1500</v>
      </c>
      <c r="N141" s="113">
        <f t="shared" si="53"/>
        <v>0</v>
      </c>
      <c r="O141" s="113">
        <f t="shared" si="53"/>
        <v>1500</v>
      </c>
      <c r="P141" s="113">
        <f t="shared" si="53"/>
        <v>0</v>
      </c>
      <c r="Q141" s="113">
        <f t="shared" si="53"/>
        <v>1500</v>
      </c>
      <c r="R141" s="17"/>
    </row>
    <row r="142" spans="1:17" s="84" customFormat="1" ht="18.75">
      <c r="A142" s="77" t="s">
        <v>269</v>
      </c>
      <c r="B142" s="17" t="s">
        <v>262</v>
      </c>
      <c r="C142" s="17" t="s">
        <v>363</v>
      </c>
      <c r="D142" s="17" t="s">
        <v>270</v>
      </c>
      <c r="E142" s="113">
        <v>1500</v>
      </c>
      <c r="F142" s="113"/>
      <c r="G142" s="113">
        <f aca="true" t="shared" si="54" ref="G142:G147">E142+F142</f>
        <v>1500</v>
      </c>
      <c r="H142" s="113"/>
      <c r="I142" s="113">
        <f aca="true" t="shared" si="55" ref="I142:I147">G142+H142</f>
        <v>1500</v>
      </c>
      <c r="J142" s="113"/>
      <c r="K142" s="113">
        <f aca="true" t="shared" si="56" ref="K142:K147">I142+J142</f>
        <v>1500</v>
      </c>
      <c r="L142" s="113"/>
      <c r="M142" s="113">
        <f aca="true" t="shared" si="57" ref="M142:M147">K142+L142</f>
        <v>1500</v>
      </c>
      <c r="N142" s="113"/>
      <c r="O142" s="113">
        <f aca="true" t="shared" si="58" ref="O142:O147">M142+N142</f>
        <v>1500</v>
      </c>
      <c r="P142" s="113"/>
      <c r="Q142" s="113">
        <f aca="true" t="shared" si="59" ref="Q142:Q147">O142+P142</f>
        <v>1500</v>
      </c>
    </row>
    <row r="143" spans="1:17" s="84" customFormat="1" ht="37.5">
      <c r="A143" s="77" t="s">
        <v>364</v>
      </c>
      <c r="B143" s="17" t="s">
        <v>262</v>
      </c>
      <c r="C143" s="17" t="s">
        <v>365</v>
      </c>
      <c r="D143" s="17"/>
      <c r="E143" s="113">
        <f>E144+E146+E145</f>
        <v>4935.563</v>
      </c>
      <c r="F143" s="113">
        <f>F144+F146</f>
        <v>0</v>
      </c>
      <c r="G143" s="113">
        <f t="shared" si="54"/>
        <v>4935.563</v>
      </c>
      <c r="H143" s="113">
        <f>H144+H146</f>
        <v>30</v>
      </c>
      <c r="I143" s="113">
        <f t="shared" si="55"/>
        <v>4965.563</v>
      </c>
      <c r="J143" s="113">
        <f>J144+J146</f>
        <v>0</v>
      </c>
      <c r="K143" s="113">
        <f t="shared" si="56"/>
        <v>4965.563</v>
      </c>
      <c r="L143" s="113">
        <f>L144+L146</f>
        <v>95</v>
      </c>
      <c r="M143" s="113">
        <f t="shared" si="57"/>
        <v>5060.563</v>
      </c>
      <c r="N143" s="113">
        <f>N144+N146+N145</f>
        <v>485.895</v>
      </c>
      <c r="O143" s="113">
        <f t="shared" si="58"/>
        <v>5546.4580000000005</v>
      </c>
      <c r="P143" s="113">
        <f>P144+P146+P145</f>
        <v>-13</v>
      </c>
      <c r="Q143" s="113">
        <f t="shared" si="59"/>
        <v>5533.4580000000005</v>
      </c>
    </row>
    <row r="144" spans="1:17" s="85" customFormat="1" ht="37.5">
      <c r="A144" s="77" t="s">
        <v>259</v>
      </c>
      <c r="B144" s="17" t="s">
        <v>262</v>
      </c>
      <c r="C144" s="17" t="s">
        <v>365</v>
      </c>
      <c r="D144" s="17" t="s">
        <v>260</v>
      </c>
      <c r="E144" s="113">
        <v>1208</v>
      </c>
      <c r="F144" s="113"/>
      <c r="G144" s="113">
        <f t="shared" si="54"/>
        <v>1208</v>
      </c>
      <c r="H144" s="113"/>
      <c r="I144" s="113">
        <f t="shared" si="55"/>
        <v>1208</v>
      </c>
      <c r="J144" s="113">
        <f>-10-898</f>
        <v>-908</v>
      </c>
      <c r="K144" s="113">
        <f t="shared" si="56"/>
        <v>300</v>
      </c>
      <c r="L144" s="113"/>
      <c r="M144" s="113">
        <f t="shared" si="57"/>
        <v>300</v>
      </c>
      <c r="N144" s="113">
        <v>15</v>
      </c>
      <c r="O144" s="113">
        <f t="shared" si="58"/>
        <v>315</v>
      </c>
      <c r="P144" s="113"/>
      <c r="Q144" s="113">
        <f t="shared" si="59"/>
        <v>315</v>
      </c>
    </row>
    <row r="145" spans="1:17" s="85" customFormat="1" ht="37.5">
      <c r="A145" s="77" t="s">
        <v>303</v>
      </c>
      <c r="B145" s="17" t="s">
        <v>262</v>
      </c>
      <c r="C145" s="17" t="s">
        <v>365</v>
      </c>
      <c r="D145" s="17" t="s">
        <v>304</v>
      </c>
      <c r="E145" s="113">
        <v>3657.563</v>
      </c>
      <c r="F145" s="113"/>
      <c r="G145" s="113">
        <f>E145+F145</f>
        <v>3657.563</v>
      </c>
      <c r="H145" s="113"/>
      <c r="I145" s="113">
        <f t="shared" si="55"/>
        <v>3657.563</v>
      </c>
      <c r="J145" s="113"/>
      <c r="K145" s="113">
        <f t="shared" si="56"/>
        <v>3657.563</v>
      </c>
      <c r="L145" s="113"/>
      <c r="M145" s="113">
        <f t="shared" si="57"/>
        <v>3657.563</v>
      </c>
      <c r="N145" s="113">
        <v>390.895</v>
      </c>
      <c r="O145" s="113">
        <f t="shared" si="58"/>
        <v>4048.458</v>
      </c>
      <c r="P145" s="113"/>
      <c r="Q145" s="113">
        <f t="shared" si="59"/>
        <v>4048.458</v>
      </c>
    </row>
    <row r="146" spans="1:17" s="84" customFormat="1" ht="18.75">
      <c r="A146" s="77" t="s">
        <v>269</v>
      </c>
      <c r="B146" s="17" t="s">
        <v>262</v>
      </c>
      <c r="C146" s="17" t="s">
        <v>368</v>
      </c>
      <c r="D146" s="17" t="s">
        <v>270</v>
      </c>
      <c r="E146" s="113">
        <v>70</v>
      </c>
      <c r="F146" s="113"/>
      <c r="G146" s="113">
        <f t="shared" si="54"/>
        <v>70</v>
      </c>
      <c r="H146" s="113">
        <v>30</v>
      </c>
      <c r="I146" s="113">
        <f t="shared" si="55"/>
        <v>100</v>
      </c>
      <c r="J146" s="113">
        <f>10+898</f>
        <v>908</v>
      </c>
      <c r="K146" s="113">
        <f t="shared" si="56"/>
        <v>1008</v>
      </c>
      <c r="L146" s="113">
        <v>95</v>
      </c>
      <c r="M146" s="113">
        <f t="shared" si="57"/>
        <v>1103</v>
      </c>
      <c r="N146" s="113">
        <v>80</v>
      </c>
      <c r="O146" s="113">
        <f t="shared" si="58"/>
        <v>1183</v>
      </c>
      <c r="P146" s="113">
        <v>-13</v>
      </c>
      <c r="Q146" s="113">
        <f t="shared" si="59"/>
        <v>1170</v>
      </c>
    </row>
    <row r="147" spans="1:17" s="85" customFormat="1" ht="56.25">
      <c r="A147" s="16" t="s">
        <v>371</v>
      </c>
      <c r="B147" s="137" t="s">
        <v>372</v>
      </c>
      <c r="C147" s="14"/>
      <c r="D147" s="14"/>
      <c r="E147" s="111">
        <f>E148+E155+E223</f>
        <v>67293.857</v>
      </c>
      <c r="F147" s="111">
        <f>F148+F155+F223</f>
        <v>192.79999999999995</v>
      </c>
      <c r="G147" s="111">
        <f t="shared" si="54"/>
        <v>67486.657</v>
      </c>
      <c r="H147" s="111">
        <f>H148+H155+H223</f>
        <v>7.1</v>
      </c>
      <c r="I147" s="111">
        <f t="shared" si="55"/>
        <v>67493.75700000001</v>
      </c>
      <c r="J147" s="111">
        <f>J148+J155+J223</f>
        <v>48.698</v>
      </c>
      <c r="K147" s="111">
        <f t="shared" si="56"/>
        <v>67542.45500000002</v>
      </c>
      <c r="L147" s="111">
        <f>L148+L155+L223</f>
        <v>0</v>
      </c>
      <c r="M147" s="111">
        <f t="shared" si="57"/>
        <v>67542.45500000002</v>
      </c>
      <c r="N147" s="111">
        <f>N148+N155+N223</f>
        <v>0</v>
      </c>
      <c r="O147" s="111">
        <f t="shared" si="58"/>
        <v>67542.45500000002</v>
      </c>
      <c r="P147" s="111">
        <f>P148+P155+P223</f>
        <v>0</v>
      </c>
      <c r="Q147" s="111">
        <f t="shared" si="59"/>
        <v>67542.45500000002</v>
      </c>
    </row>
    <row r="148" spans="1:17" s="85" customFormat="1" ht="37.5">
      <c r="A148" s="16" t="s">
        <v>263</v>
      </c>
      <c r="B148" s="19" t="s">
        <v>372</v>
      </c>
      <c r="C148" s="19" t="s">
        <v>264</v>
      </c>
      <c r="D148" s="19"/>
      <c r="E148" s="112">
        <f aca="true" t="shared" si="60" ref="E148:Q148">E149</f>
        <v>232</v>
      </c>
      <c r="F148" s="112">
        <f t="shared" si="60"/>
        <v>0</v>
      </c>
      <c r="G148" s="112">
        <f t="shared" si="60"/>
        <v>232</v>
      </c>
      <c r="H148" s="112">
        <f t="shared" si="60"/>
        <v>0</v>
      </c>
      <c r="I148" s="112">
        <f t="shared" si="60"/>
        <v>232</v>
      </c>
      <c r="J148" s="112">
        <f t="shared" si="60"/>
        <v>0</v>
      </c>
      <c r="K148" s="112">
        <f t="shared" si="60"/>
        <v>232</v>
      </c>
      <c r="L148" s="112">
        <f t="shared" si="60"/>
        <v>0</v>
      </c>
      <c r="M148" s="112">
        <f t="shared" si="60"/>
        <v>232</v>
      </c>
      <c r="N148" s="112">
        <f t="shared" si="60"/>
        <v>0</v>
      </c>
      <c r="O148" s="112">
        <f t="shared" si="60"/>
        <v>122.8</v>
      </c>
      <c r="P148" s="112">
        <f t="shared" si="60"/>
        <v>0</v>
      </c>
      <c r="Q148" s="112">
        <f t="shared" si="60"/>
        <v>122.8</v>
      </c>
    </row>
    <row r="149" spans="1:17" s="85" customFormat="1" ht="58.5">
      <c r="A149" s="86" t="s">
        <v>376</v>
      </c>
      <c r="B149" s="17" t="s">
        <v>372</v>
      </c>
      <c r="C149" s="19" t="s">
        <v>377</v>
      </c>
      <c r="D149" s="19"/>
      <c r="E149" s="112">
        <f>E150+E152</f>
        <v>232</v>
      </c>
      <c r="F149" s="112">
        <f>F152</f>
        <v>0</v>
      </c>
      <c r="G149" s="112">
        <f>G150+G152</f>
        <v>232</v>
      </c>
      <c r="H149" s="112">
        <f>H152</f>
        <v>0</v>
      </c>
      <c r="I149" s="112">
        <f>I150+I152</f>
        <v>232</v>
      </c>
      <c r="J149" s="112">
        <f>J152</f>
        <v>0</v>
      </c>
      <c r="K149" s="112">
        <f>K150+K152</f>
        <v>232</v>
      </c>
      <c r="L149" s="112">
        <f>L152</f>
        <v>0</v>
      </c>
      <c r="M149" s="112">
        <f>M150+M152</f>
        <v>232</v>
      </c>
      <c r="N149" s="112">
        <f>N152</f>
        <v>0</v>
      </c>
      <c r="O149" s="112">
        <f>O150+O152</f>
        <v>122.8</v>
      </c>
      <c r="P149" s="112">
        <f>P152</f>
        <v>0</v>
      </c>
      <c r="Q149" s="112">
        <f>Q150+Q152</f>
        <v>122.8</v>
      </c>
    </row>
    <row r="150" spans="1:17" s="85" customFormat="1" ht="37.5">
      <c r="A150" s="77" t="s">
        <v>378</v>
      </c>
      <c r="B150" s="17" t="s">
        <v>372</v>
      </c>
      <c r="C150" s="19" t="s">
        <v>379</v>
      </c>
      <c r="D150" s="19"/>
      <c r="E150" s="112">
        <f aca="true" t="shared" si="61" ref="E150:Q150">E151</f>
        <v>200</v>
      </c>
      <c r="F150" s="112">
        <f t="shared" si="61"/>
        <v>0</v>
      </c>
      <c r="G150" s="112">
        <f t="shared" si="61"/>
        <v>200</v>
      </c>
      <c r="H150" s="112">
        <f t="shared" si="61"/>
        <v>0</v>
      </c>
      <c r="I150" s="112">
        <f t="shared" si="61"/>
        <v>200</v>
      </c>
      <c r="J150" s="112">
        <f t="shared" si="61"/>
        <v>0</v>
      </c>
      <c r="K150" s="112">
        <f t="shared" si="61"/>
        <v>200</v>
      </c>
      <c r="L150" s="112">
        <f t="shared" si="61"/>
        <v>0</v>
      </c>
      <c r="M150" s="112">
        <f t="shared" si="61"/>
        <v>200</v>
      </c>
      <c r="N150" s="112">
        <f t="shared" si="61"/>
        <v>-109.2</v>
      </c>
      <c r="O150" s="112">
        <f t="shared" si="61"/>
        <v>90.8</v>
      </c>
      <c r="P150" s="112">
        <f t="shared" si="61"/>
        <v>0</v>
      </c>
      <c r="Q150" s="112">
        <f t="shared" si="61"/>
        <v>90.8</v>
      </c>
    </row>
    <row r="151" spans="1:17" s="85" customFormat="1" ht="18.75">
      <c r="A151" s="77" t="s">
        <v>269</v>
      </c>
      <c r="B151" s="17" t="s">
        <v>372</v>
      </c>
      <c r="C151" s="19" t="s">
        <v>379</v>
      </c>
      <c r="D151" s="19" t="s">
        <v>270</v>
      </c>
      <c r="E151" s="112">
        <v>200</v>
      </c>
      <c r="F151" s="112"/>
      <c r="G151" s="112">
        <f>E151+F151</f>
        <v>200</v>
      </c>
      <c r="H151" s="112"/>
      <c r="I151" s="112">
        <f>G151+H151</f>
        <v>200</v>
      </c>
      <c r="J151" s="112"/>
      <c r="K151" s="112">
        <f>I151+J151</f>
        <v>200</v>
      </c>
      <c r="L151" s="112"/>
      <c r="M151" s="112">
        <f>K151+L151</f>
        <v>200</v>
      </c>
      <c r="N151" s="112">
        <v>-109.2</v>
      </c>
      <c r="O151" s="112">
        <f>M151+N151</f>
        <v>90.8</v>
      </c>
      <c r="P151" s="112"/>
      <c r="Q151" s="112">
        <f>O151+P151</f>
        <v>90.8</v>
      </c>
    </row>
    <row r="152" spans="1:17" s="85" customFormat="1" ht="56.25">
      <c r="A152" s="77" t="s">
        <v>380</v>
      </c>
      <c r="B152" s="17" t="s">
        <v>372</v>
      </c>
      <c r="C152" s="19" t="s">
        <v>381</v>
      </c>
      <c r="D152" s="19"/>
      <c r="E152" s="112">
        <f>E153</f>
        <v>32</v>
      </c>
      <c r="F152" s="112">
        <f>F153</f>
        <v>0</v>
      </c>
      <c r="G152" s="112">
        <f>G153</f>
        <v>32</v>
      </c>
      <c r="H152" s="112">
        <f>H153</f>
        <v>0</v>
      </c>
      <c r="I152" s="112">
        <f>I153</f>
        <v>32</v>
      </c>
      <c r="J152" s="112">
        <f aca="true" t="shared" si="62" ref="J152:O152">J153+J154</f>
        <v>0</v>
      </c>
      <c r="K152" s="112">
        <f t="shared" si="62"/>
        <v>32</v>
      </c>
      <c r="L152" s="112">
        <f t="shared" si="62"/>
        <v>0</v>
      </c>
      <c r="M152" s="112">
        <f t="shared" si="62"/>
        <v>32</v>
      </c>
      <c r="N152" s="112">
        <f t="shared" si="62"/>
        <v>0</v>
      </c>
      <c r="O152" s="112">
        <f t="shared" si="62"/>
        <v>32</v>
      </c>
      <c r="P152" s="112">
        <f>P153+P154</f>
        <v>0</v>
      </c>
      <c r="Q152" s="112">
        <f>Q153+Q154</f>
        <v>32</v>
      </c>
    </row>
    <row r="153" spans="1:17" s="85" customFormat="1" ht="37.5" hidden="1">
      <c r="A153" s="77" t="s">
        <v>259</v>
      </c>
      <c r="B153" s="17" t="s">
        <v>372</v>
      </c>
      <c r="C153" s="19" t="s">
        <v>381</v>
      </c>
      <c r="D153" s="19" t="s">
        <v>260</v>
      </c>
      <c r="E153" s="112">
        <v>32</v>
      </c>
      <c r="F153" s="112"/>
      <c r="G153" s="112">
        <f>E153+F153</f>
        <v>32</v>
      </c>
      <c r="H153" s="112"/>
      <c r="I153" s="112">
        <f>G153+H153</f>
        <v>32</v>
      </c>
      <c r="J153" s="112">
        <v>-32</v>
      </c>
      <c r="K153" s="112">
        <f>I153+J153</f>
        <v>0</v>
      </c>
      <c r="L153" s="112"/>
      <c r="M153" s="112">
        <f>K153+L153</f>
        <v>0</v>
      </c>
      <c r="N153" s="112"/>
      <c r="O153" s="112">
        <f>M153+N153</f>
        <v>0</v>
      </c>
      <c r="P153" s="112"/>
      <c r="Q153" s="112">
        <f>O153+P153</f>
        <v>0</v>
      </c>
    </row>
    <row r="154" spans="1:17" s="85" customFormat="1" ht="56.25">
      <c r="A154" s="77" t="s">
        <v>387</v>
      </c>
      <c r="B154" s="17" t="s">
        <v>372</v>
      </c>
      <c r="C154" s="19" t="s">
        <v>381</v>
      </c>
      <c r="D154" s="19" t="s">
        <v>367</v>
      </c>
      <c r="E154" s="112"/>
      <c r="F154" s="112"/>
      <c r="G154" s="112"/>
      <c r="H154" s="112"/>
      <c r="I154" s="112"/>
      <c r="J154" s="112">
        <v>32</v>
      </c>
      <c r="K154" s="112">
        <f>I154+J154</f>
        <v>32</v>
      </c>
      <c r="L154" s="112"/>
      <c r="M154" s="112">
        <f>K154+L154</f>
        <v>32</v>
      </c>
      <c r="N154" s="112"/>
      <c r="O154" s="112">
        <f>M154+N154</f>
        <v>32</v>
      </c>
      <c r="P154" s="112"/>
      <c r="Q154" s="112">
        <f>O154+P154</f>
        <v>32</v>
      </c>
    </row>
    <row r="155" spans="1:17" s="85" customFormat="1" ht="56.25">
      <c r="A155" s="16" t="s">
        <v>382</v>
      </c>
      <c r="B155" s="17" t="s">
        <v>372</v>
      </c>
      <c r="C155" s="19" t="s">
        <v>383</v>
      </c>
      <c r="D155" s="19"/>
      <c r="E155" s="112">
        <f>E156+E165+E188+E193+E212+E220</f>
        <v>66698.357</v>
      </c>
      <c r="F155" s="112">
        <f>F156+F165+F188+F193+F212+F220+F161</f>
        <v>192.79999999999995</v>
      </c>
      <c r="G155" s="112">
        <f>G156+G165+G188+G193+G212+G220</f>
        <v>66891.157</v>
      </c>
      <c r="H155" s="112">
        <f>H156+H165+H188+H193+H212+H220+H161</f>
        <v>7.1</v>
      </c>
      <c r="I155" s="112">
        <f>I156+I165+I188+I193+I212+I220</f>
        <v>66898.257</v>
      </c>
      <c r="J155" s="112">
        <f>J156+J165+J188+J193+J212+J220+J161</f>
        <v>48.698</v>
      </c>
      <c r="K155" s="112">
        <f>K156+K165+K188+K193+K212+K220</f>
        <v>66946.955</v>
      </c>
      <c r="L155" s="112">
        <f>L156+L165+L188+L193+L212+L220+L161</f>
        <v>0</v>
      </c>
      <c r="M155" s="112">
        <f>M156+M165+M188+M193+M212+M220</f>
        <v>66946.955</v>
      </c>
      <c r="N155" s="112">
        <f>N156+N165+N188+N193+N212+N220+N161</f>
        <v>0</v>
      </c>
      <c r="O155" s="112">
        <f>O156+O165+O188+O193+O212+O220</f>
        <v>66946.955</v>
      </c>
      <c r="P155" s="112">
        <f>P156+P165+P188+P193+P212+P220+P161</f>
        <v>0</v>
      </c>
      <c r="Q155" s="112">
        <f>Q156+Q165+Q188+Q193+Q212+Q220</f>
        <v>66946.955</v>
      </c>
    </row>
    <row r="156" spans="1:17" s="85" customFormat="1" ht="39">
      <c r="A156" s="22" t="s">
        <v>384</v>
      </c>
      <c r="B156" s="17" t="s">
        <v>372</v>
      </c>
      <c r="C156" s="19" t="s">
        <v>385</v>
      </c>
      <c r="D156" s="19"/>
      <c r="E156" s="112">
        <f>E157+E161</f>
        <v>11871.363000000001</v>
      </c>
      <c r="F156" s="112">
        <f>F157+F161</f>
        <v>0</v>
      </c>
      <c r="G156" s="112">
        <f>E156+F156</f>
        <v>11871.363000000001</v>
      </c>
      <c r="H156" s="112">
        <f>H157+H161</f>
        <v>0</v>
      </c>
      <c r="I156" s="112">
        <f>G156+H156</f>
        <v>11871.363000000001</v>
      </c>
      <c r="J156" s="112">
        <f>J157+J161</f>
        <v>0</v>
      </c>
      <c r="K156" s="112">
        <f>I156+J156</f>
        <v>11871.363000000001</v>
      </c>
      <c r="L156" s="112">
        <f>L157+L161</f>
        <v>0</v>
      </c>
      <c r="M156" s="112">
        <f>K156+L156</f>
        <v>11871.363000000001</v>
      </c>
      <c r="N156" s="112">
        <f>N157+N161</f>
        <v>0</v>
      </c>
      <c r="O156" s="112">
        <f>M156+N156</f>
        <v>11871.363000000001</v>
      </c>
      <c r="P156" s="112">
        <f>P157+P161+P159+P163</f>
        <v>15</v>
      </c>
      <c r="Q156" s="112">
        <f>O156+P156</f>
        <v>11886.363000000001</v>
      </c>
    </row>
    <row r="157" spans="1:17" s="85" customFormat="1" ht="37.5">
      <c r="A157" s="20" t="s">
        <v>839</v>
      </c>
      <c r="B157" s="17" t="s">
        <v>372</v>
      </c>
      <c r="C157" s="19" t="s">
        <v>386</v>
      </c>
      <c r="D157" s="19"/>
      <c r="E157" s="112">
        <f aca="true" t="shared" si="63" ref="E157:Q157">E158</f>
        <v>68.2</v>
      </c>
      <c r="F157" s="112">
        <f t="shared" si="63"/>
        <v>0</v>
      </c>
      <c r="G157" s="112">
        <f t="shared" si="63"/>
        <v>68.2</v>
      </c>
      <c r="H157" s="112">
        <f t="shared" si="63"/>
        <v>0</v>
      </c>
      <c r="I157" s="112">
        <f t="shared" si="63"/>
        <v>68.2</v>
      </c>
      <c r="J157" s="112">
        <f t="shared" si="63"/>
        <v>0</v>
      </c>
      <c r="K157" s="112">
        <f t="shared" si="63"/>
        <v>68.2</v>
      </c>
      <c r="L157" s="112">
        <f t="shared" si="63"/>
        <v>0</v>
      </c>
      <c r="M157" s="112">
        <f t="shared" si="63"/>
        <v>68.2</v>
      </c>
      <c r="N157" s="112">
        <f t="shared" si="63"/>
        <v>0</v>
      </c>
      <c r="O157" s="112">
        <f t="shared" si="63"/>
        <v>68.2</v>
      </c>
      <c r="P157" s="112">
        <f t="shared" si="63"/>
        <v>0</v>
      </c>
      <c r="Q157" s="112">
        <f t="shared" si="63"/>
        <v>68.2</v>
      </c>
    </row>
    <row r="158" spans="1:17" s="85" customFormat="1" ht="56.25">
      <c r="A158" s="77" t="s">
        <v>387</v>
      </c>
      <c r="B158" s="17" t="s">
        <v>372</v>
      </c>
      <c r="C158" s="19" t="s">
        <v>386</v>
      </c>
      <c r="D158" s="19" t="s">
        <v>367</v>
      </c>
      <c r="E158" s="112">
        <v>68.2</v>
      </c>
      <c r="F158" s="112">
        <f>F159</f>
        <v>0</v>
      </c>
      <c r="G158" s="112">
        <f>E158+F158</f>
        <v>68.2</v>
      </c>
      <c r="H158" s="112">
        <f>H159</f>
        <v>0</v>
      </c>
      <c r="I158" s="112">
        <f>G158+H158</f>
        <v>68.2</v>
      </c>
      <c r="J158" s="112">
        <f>J159</f>
        <v>0</v>
      </c>
      <c r="K158" s="112">
        <f>I158+J158</f>
        <v>68.2</v>
      </c>
      <c r="L158" s="112">
        <f>L159</f>
        <v>0</v>
      </c>
      <c r="M158" s="112">
        <f>K158+L158</f>
        <v>68.2</v>
      </c>
      <c r="N158" s="112">
        <f>N159</f>
        <v>0</v>
      </c>
      <c r="O158" s="112">
        <f>M158+N158</f>
        <v>68.2</v>
      </c>
      <c r="P158" s="112">
        <f>P159</f>
        <v>0</v>
      </c>
      <c r="Q158" s="112">
        <f>O158+P158</f>
        <v>68.2</v>
      </c>
    </row>
    <row r="159" spans="1:17" s="85" customFormat="1" ht="18.75">
      <c r="A159" s="25" t="s">
        <v>388</v>
      </c>
      <c r="B159" s="17" t="s">
        <v>372</v>
      </c>
      <c r="C159" s="17" t="s">
        <v>389</v>
      </c>
      <c r="D159" s="19"/>
      <c r="E159" s="112">
        <f>E160</f>
        <v>0</v>
      </c>
      <c r="F159" s="112"/>
      <c r="G159" s="112">
        <f>G160</f>
        <v>0</v>
      </c>
      <c r="H159" s="112"/>
      <c r="I159" s="112">
        <f>I160</f>
        <v>0</v>
      </c>
      <c r="J159" s="112"/>
      <c r="K159" s="112">
        <f>K160</f>
        <v>0</v>
      </c>
      <c r="L159" s="112"/>
      <c r="M159" s="112">
        <f>M160</f>
        <v>0</v>
      </c>
      <c r="N159" s="112"/>
      <c r="O159" s="112">
        <f>O160</f>
        <v>109.2</v>
      </c>
      <c r="P159" s="112"/>
      <c r="Q159" s="112">
        <f>Q160</f>
        <v>109.2</v>
      </c>
    </row>
    <row r="160" spans="1:17" s="85" customFormat="1" ht="56.25">
      <c r="A160" s="77" t="s">
        <v>387</v>
      </c>
      <c r="B160" s="17" t="s">
        <v>372</v>
      </c>
      <c r="C160" s="17" t="s">
        <v>389</v>
      </c>
      <c r="D160" s="19" t="s">
        <v>367</v>
      </c>
      <c r="E160" s="112"/>
      <c r="F160" s="112">
        <v>0</v>
      </c>
      <c r="G160" s="112">
        <f>E160+F160</f>
        <v>0</v>
      </c>
      <c r="H160" s="112">
        <v>0</v>
      </c>
      <c r="I160" s="112">
        <f>G160+H160</f>
        <v>0</v>
      </c>
      <c r="J160" s="112">
        <v>0</v>
      </c>
      <c r="K160" s="112">
        <f>I160+J160</f>
        <v>0</v>
      </c>
      <c r="L160" s="112">
        <v>0</v>
      </c>
      <c r="M160" s="112">
        <f>K160+L160</f>
        <v>0</v>
      </c>
      <c r="N160" s="112">
        <v>109.2</v>
      </c>
      <c r="O160" s="112">
        <f>M160+N160</f>
        <v>109.2</v>
      </c>
      <c r="P160" s="112"/>
      <c r="Q160" s="112">
        <f>O160+P160</f>
        <v>109.2</v>
      </c>
    </row>
    <row r="161" spans="1:17" s="85" customFormat="1" ht="18.75">
      <c r="A161" s="25" t="s">
        <v>390</v>
      </c>
      <c r="B161" s="17" t="s">
        <v>372</v>
      </c>
      <c r="C161" s="17" t="s">
        <v>391</v>
      </c>
      <c r="D161" s="19"/>
      <c r="E161" s="112">
        <f aca="true" t="shared" si="64" ref="E161:Q161">E162</f>
        <v>11803.163</v>
      </c>
      <c r="F161" s="112">
        <f t="shared" si="64"/>
        <v>0</v>
      </c>
      <c r="G161" s="112">
        <f t="shared" si="64"/>
        <v>11803.163</v>
      </c>
      <c r="H161" s="112">
        <f t="shared" si="64"/>
        <v>0</v>
      </c>
      <c r="I161" s="112">
        <f t="shared" si="64"/>
        <v>11803.163</v>
      </c>
      <c r="J161" s="112">
        <f t="shared" si="64"/>
        <v>0</v>
      </c>
      <c r="K161" s="112">
        <f t="shared" si="64"/>
        <v>11803.163</v>
      </c>
      <c r="L161" s="112">
        <f t="shared" si="64"/>
        <v>0</v>
      </c>
      <c r="M161" s="112">
        <f t="shared" si="64"/>
        <v>11803.163</v>
      </c>
      <c r="N161" s="112">
        <f t="shared" si="64"/>
        <v>0</v>
      </c>
      <c r="O161" s="112">
        <f t="shared" si="64"/>
        <v>11803.163</v>
      </c>
      <c r="P161" s="112">
        <f t="shared" si="64"/>
        <v>0</v>
      </c>
      <c r="Q161" s="112">
        <f t="shared" si="64"/>
        <v>11803.163</v>
      </c>
    </row>
    <row r="162" spans="1:17" s="85" customFormat="1" ht="56.25">
      <c r="A162" s="77" t="s">
        <v>387</v>
      </c>
      <c r="B162" s="17" t="s">
        <v>372</v>
      </c>
      <c r="C162" s="17" t="s">
        <v>391</v>
      </c>
      <c r="D162" s="19" t="s">
        <v>367</v>
      </c>
      <c r="E162" s="112">
        <v>11803.163</v>
      </c>
      <c r="F162" s="112">
        <v>0</v>
      </c>
      <c r="G162" s="112">
        <f>E162+F162</f>
        <v>11803.163</v>
      </c>
      <c r="H162" s="112">
        <v>0</v>
      </c>
      <c r="I162" s="112">
        <f>G162+H162</f>
        <v>11803.163</v>
      </c>
      <c r="J162" s="112">
        <v>0</v>
      </c>
      <c r="K162" s="112">
        <f>I162+J162</f>
        <v>11803.163</v>
      </c>
      <c r="L162" s="112">
        <v>0</v>
      </c>
      <c r="M162" s="112">
        <f>K162+L162</f>
        <v>11803.163</v>
      </c>
      <c r="N162" s="112"/>
      <c r="O162" s="112">
        <f>M162+N162</f>
        <v>11803.163</v>
      </c>
      <c r="P162" s="112"/>
      <c r="Q162" s="112">
        <f>O162+P162</f>
        <v>11803.163</v>
      </c>
    </row>
    <row r="163" spans="1:17" s="85" customFormat="1" ht="18.75">
      <c r="A163" s="59" t="s">
        <v>1013</v>
      </c>
      <c r="B163" s="17" t="s">
        <v>372</v>
      </c>
      <c r="C163" s="17" t="s">
        <v>1012</v>
      </c>
      <c r="D163" s="19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>
        <f>O164</f>
        <v>0</v>
      </c>
      <c r="P163" s="112">
        <f>P164</f>
        <v>15</v>
      </c>
      <c r="Q163" s="112">
        <f>O163+P163</f>
        <v>15</v>
      </c>
    </row>
    <row r="164" spans="1:17" s="85" customFormat="1" ht="37.5">
      <c r="A164" s="77" t="s">
        <v>303</v>
      </c>
      <c r="B164" s="17" t="s">
        <v>372</v>
      </c>
      <c r="C164" s="17" t="s">
        <v>1012</v>
      </c>
      <c r="D164" s="19" t="s">
        <v>304</v>
      </c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>
        <v>15</v>
      </c>
      <c r="Q164" s="112">
        <f>O164+P164</f>
        <v>15</v>
      </c>
    </row>
    <row r="165" spans="1:17" s="85" customFormat="1" ht="25.5" customHeight="1">
      <c r="A165" s="22" t="s">
        <v>393</v>
      </c>
      <c r="B165" s="17" t="s">
        <v>392</v>
      </c>
      <c r="C165" s="19" t="s">
        <v>394</v>
      </c>
      <c r="D165" s="19"/>
      <c r="E165" s="112">
        <f>E166+E169+E171+E173+E175+E183+E185+E177</f>
        <v>15107</v>
      </c>
      <c r="F165" s="112">
        <f>F166+F169+F171+F173+F175+F183+F185+F177</f>
        <v>-125.60000000000001</v>
      </c>
      <c r="G165" s="112">
        <f>E165+F165</f>
        <v>14981.4</v>
      </c>
      <c r="H165" s="112">
        <f>H166+H169+H171+H173+H175+H183+H185+H177+H179</f>
        <v>7.1</v>
      </c>
      <c r="I165" s="112">
        <f>G165+H165</f>
        <v>14988.5</v>
      </c>
      <c r="J165" s="112">
        <f>J166+J169+J171+J173+J175+J183+J185+J177+J179+J181</f>
        <v>48.698</v>
      </c>
      <c r="K165" s="112">
        <f>I165+J165</f>
        <v>15037.198</v>
      </c>
      <c r="L165" s="112">
        <f>L166+L169+L171+L173+L175+L183+L185+L177+L179+L181</f>
        <v>0</v>
      </c>
      <c r="M165" s="112">
        <f>K165+L165</f>
        <v>15037.198</v>
      </c>
      <c r="N165" s="112">
        <f>N166+N169+N171+N173+N175+N183+N185+N177+N179+N181</f>
        <v>0</v>
      </c>
      <c r="O165" s="112">
        <f>M165+N165</f>
        <v>15037.198</v>
      </c>
      <c r="P165" s="112">
        <f>P166+P169+P171+P173+P175+P183+P185+P177+P179+P181</f>
        <v>0</v>
      </c>
      <c r="Q165" s="112">
        <f>O165+P165</f>
        <v>15037.198</v>
      </c>
    </row>
    <row r="166" spans="1:17" s="85" customFormat="1" ht="37.5">
      <c r="A166" s="20" t="s">
        <v>873</v>
      </c>
      <c r="B166" s="17" t="s">
        <v>372</v>
      </c>
      <c r="C166" s="19" t="s">
        <v>395</v>
      </c>
      <c r="D166" s="19"/>
      <c r="E166" s="112">
        <f aca="true" t="shared" si="65" ref="E166:K166">E168+E167</f>
        <v>78.7</v>
      </c>
      <c r="F166" s="112">
        <f t="shared" si="65"/>
        <v>49</v>
      </c>
      <c r="G166" s="112">
        <f t="shared" si="65"/>
        <v>127.7</v>
      </c>
      <c r="H166" s="112">
        <f t="shared" si="65"/>
        <v>0</v>
      </c>
      <c r="I166" s="112">
        <f t="shared" si="65"/>
        <v>127.7</v>
      </c>
      <c r="J166" s="112">
        <f t="shared" si="65"/>
        <v>0</v>
      </c>
      <c r="K166" s="112">
        <f t="shared" si="65"/>
        <v>127.7</v>
      </c>
      <c r="L166" s="112">
        <f aca="true" t="shared" si="66" ref="L166:Q166">L168+L167</f>
        <v>0</v>
      </c>
      <c r="M166" s="112">
        <f t="shared" si="66"/>
        <v>127.7</v>
      </c>
      <c r="N166" s="112">
        <f t="shared" si="66"/>
        <v>0</v>
      </c>
      <c r="O166" s="112">
        <f t="shared" si="66"/>
        <v>127.7</v>
      </c>
      <c r="P166" s="112">
        <f t="shared" si="66"/>
        <v>0</v>
      </c>
      <c r="Q166" s="112">
        <f t="shared" si="66"/>
        <v>127.7</v>
      </c>
    </row>
    <row r="167" spans="1:17" s="85" customFormat="1" ht="37.5">
      <c r="A167" s="77" t="s">
        <v>259</v>
      </c>
      <c r="B167" s="17" t="s">
        <v>372</v>
      </c>
      <c r="C167" s="19" t="s">
        <v>395</v>
      </c>
      <c r="D167" s="19" t="s">
        <v>260</v>
      </c>
      <c r="E167" s="112"/>
      <c r="F167" s="112">
        <v>49</v>
      </c>
      <c r="G167" s="112">
        <f>E167+F167</f>
        <v>49</v>
      </c>
      <c r="H167" s="112"/>
      <c r="I167" s="112">
        <f>G167+H167</f>
        <v>49</v>
      </c>
      <c r="J167" s="112"/>
      <c r="K167" s="112">
        <f>I167+J167</f>
        <v>49</v>
      </c>
      <c r="L167" s="112"/>
      <c r="M167" s="112">
        <f>K167+L167</f>
        <v>49</v>
      </c>
      <c r="N167" s="112"/>
      <c r="O167" s="112">
        <f>M167+N167</f>
        <v>49</v>
      </c>
      <c r="P167" s="112"/>
      <c r="Q167" s="112">
        <f>O167+P167</f>
        <v>49</v>
      </c>
    </row>
    <row r="168" spans="1:17" s="85" customFormat="1" ht="56.25">
      <c r="A168" s="77" t="s">
        <v>387</v>
      </c>
      <c r="B168" s="17" t="s">
        <v>372</v>
      </c>
      <c r="C168" s="19" t="s">
        <v>395</v>
      </c>
      <c r="D168" s="19" t="s">
        <v>367</v>
      </c>
      <c r="E168" s="112">
        <v>78.7</v>
      </c>
      <c r="F168" s="112"/>
      <c r="G168" s="112">
        <f>E168+F168</f>
        <v>78.7</v>
      </c>
      <c r="H168" s="112"/>
      <c r="I168" s="112">
        <f>G168+H168</f>
        <v>78.7</v>
      </c>
      <c r="J168" s="112"/>
      <c r="K168" s="112">
        <f>I168+J168</f>
        <v>78.7</v>
      </c>
      <c r="L168" s="112"/>
      <c r="M168" s="112">
        <f>K168+L168</f>
        <v>78.7</v>
      </c>
      <c r="N168" s="112"/>
      <c r="O168" s="112">
        <f>M168+N168</f>
        <v>78.7</v>
      </c>
      <c r="P168" s="112"/>
      <c r="Q168" s="112">
        <f>O168+P168</f>
        <v>78.7</v>
      </c>
    </row>
    <row r="169" spans="1:17" s="85" customFormat="1" ht="18.75">
      <c r="A169" s="20" t="s">
        <v>396</v>
      </c>
      <c r="B169" s="17" t="s">
        <v>372</v>
      </c>
      <c r="C169" s="19" t="s">
        <v>397</v>
      </c>
      <c r="D169" s="19"/>
      <c r="E169" s="112">
        <f aca="true" t="shared" si="67" ref="E169:Q169">E170</f>
        <v>230</v>
      </c>
      <c r="F169" s="112">
        <f t="shared" si="67"/>
        <v>0</v>
      </c>
      <c r="G169" s="112">
        <f t="shared" si="67"/>
        <v>230</v>
      </c>
      <c r="H169" s="112">
        <f t="shared" si="67"/>
        <v>0</v>
      </c>
      <c r="I169" s="112">
        <f t="shared" si="67"/>
        <v>230</v>
      </c>
      <c r="J169" s="112">
        <f t="shared" si="67"/>
        <v>0</v>
      </c>
      <c r="K169" s="112">
        <f t="shared" si="67"/>
        <v>230</v>
      </c>
      <c r="L169" s="112">
        <f t="shared" si="67"/>
        <v>0</v>
      </c>
      <c r="M169" s="112">
        <f t="shared" si="67"/>
        <v>230</v>
      </c>
      <c r="N169" s="112">
        <f t="shared" si="67"/>
        <v>0</v>
      </c>
      <c r="O169" s="112">
        <f t="shared" si="67"/>
        <v>230</v>
      </c>
      <c r="P169" s="112">
        <f t="shared" si="67"/>
        <v>0</v>
      </c>
      <c r="Q169" s="112">
        <f t="shared" si="67"/>
        <v>230</v>
      </c>
    </row>
    <row r="170" spans="1:17" s="85" customFormat="1" ht="56.25">
      <c r="A170" s="77" t="s">
        <v>387</v>
      </c>
      <c r="B170" s="17" t="s">
        <v>372</v>
      </c>
      <c r="C170" s="19" t="s">
        <v>397</v>
      </c>
      <c r="D170" s="19" t="s">
        <v>367</v>
      </c>
      <c r="E170" s="112">
        <v>230</v>
      </c>
      <c r="F170" s="112"/>
      <c r="G170" s="112">
        <f>E170+F170</f>
        <v>230</v>
      </c>
      <c r="H170" s="112"/>
      <c r="I170" s="112">
        <f>G170+H170</f>
        <v>230</v>
      </c>
      <c r="J170" s="112"/>
      <c r="K170" s="112">
        <f>I170+J170</f>
        <v>230</v>
      </c>
      <c r="L170" s="112"/>
      <c r="M170" s="112">
        <f>K170+L170</f>
        <v>230</v>
      </c>
      <c r="N170" s="112"/>
      <c r="O170" s="112">
        <f>M170+N170</f>
        <v>230</v>
      </c>
      <c r="P170" s="112"/>
      <c r="Q170" s="112">
        <f>O170+P170</f>
        <v>230</v>
      </c>
    </row>
    <row r="171" spans="1:17" s="85" customFormat="1" ht="18.75" hidden="1">
      <c r="A171" s="77" t="s">
        <v>398</v>
      </c>
      <c r="B171" s="17" t="s">
        <v>372</v>
      </c>
      <c r="C171" s="19" t="s">
        <v>399</v>
      </c>
      <c r="D171" s="19"/>
      <c r="E171" s="112">
        <f aca="true" t="shared" si="68" ref="E171:Q171">E172</f>
        <v>135.3</v>
      </c>
      <c r="F171" s="112">
        <f t="shared" si="68"/>
        <v>-135.3</v>
      </c>
      <c r="G171" s="112">
        <f t="shared" si="68"/>
        <v>0</v>
      </c>
      <c r="H171" s="112">
        <f t="shared" si="68"/>
        <v>0</v>
      </c>
      <c r="I171" s="112">
        <f t="shared" si="68"/>
        <v>0</v>
      </c>
      <c r="J171" s="112">
        <f t="shared" si="68"/>
        <v>0</v>
      </c>
      <c r="K171" s="112">
        <f t="shared" si="68"/>
        <v>0</v>
      </c>
      <c r="L171" s="112">
        <f t="shared" si="68"/>
        <v>0</v>
      </c>
      <c r="M171" s="112">
        <f t="shared" si="68"/>
        <v>0</v>
      </c>
      <c r="N171" s="112">
        <f t="shared" si="68"/>
        <v>0</v>
      </c>
      <c r="O171" s="112">
        <f t="shared" si="68"/>
        <v>0</v>
      </c>
      <c r="P171" s="112">
        <f t="shared" si="68"/>
        <v>0</v>
      </c>
      <c r="Q171" s="112">
        <f t="shared" si="68"/>
        <v>0</v>
      </c>
    </row>
    <row r="172" spans="1:17" s="85" customFormat="1" ht="56.25" hidden="1">
      <c r="A172" s="77" t="s">
        <v>387</v>
      </c>
      <c r="B172" s="17" t="s">
        <v>372</v>
      </c>
      <c r="C172" s="19" t="s">
        <v>399</v>
      </c>
      <c r="D172" s="19" t="s">
        <v>367</v>
      </c>
      <c r="E172" s="112">
        <v>135.3</v>
      </c>
      <c r="F172" s="112">
        <v>-135.3</v>
      </c>
      <c r="G172" s="112">
        <f>E172+F172</f>
        <v>0</v>
      </c>
      <c r="H172" s="112"/>
      <c r="I172" s="112">
        <f>G172+H172</f>
        <v>0</v>
      </c>
      <c r="J172" s="112"/>
      <c r="K172" s="112">
        <f>I172+J172</f>
        <v>0</v>
      </c>
      <c r="L172" s="112"/>
      <c r="M172" s="112">
        <f>K172+L172</f>
        <v>0</v>
      </c>
      <c r="N172" s="112"/>
      <c r="O172" s="112">
        <f>M172+N172</f>
        <v>0</v>
      </c>
      <c r="P172" s="112"/>
      <c r="Q172" s="112">
        <f>O172+P172</f>
        <v>0</v>
      </c>
    </row>
    <row r="173" spans="1:17" s="85" customFormat="1" ht="18.75" hidden="1">
      <c r="A173" s="77" t="s">
        <v>400</v>
      </c>
      <c r="B173" s="17" t="s">
        <v>392</v>
      </c>
      <c r="C173" s="19" t="s">
        <v>401</v>
      </c>
      <c r="D173" s="19"/>
      <c r="E173" s="112">
        <f aca="true" t="shared" si="69" ref="E173:Q173">E174</f>
        <v>0</v>
      </c>
      <c r="F173" s="112">
        <f t="shared" si="69"/>
        <v>0</v>
      </c>
      <c r="G173" s="112">
        <f t="shared" si="69"/>
        <v>0</v>
      </c>
      <c r="H173" s="112">
        <f t="shared" si="69"/>
        <v>0</v>
      </c>
      <c r="I173" s="112">
        <f t="shared" si="69"/>
        <v>0</v>
      </c>
      <c r="J173" s="112">
        <f t="shared" si="69"/>
        <v>0</v>
      </c>
      <c r="K173" s="112">
        <f t="shared" si="69"/>
        <v>0</v>
      </c>
      <c r="L173" s="112">
        <f t="shared" si="69"/>
        <v>0</v>
      </c>
      <c r="M173" s="112">
        <f t="shared" si="69"/>
        <v>0</v>
      </c>
      <c r="N173" s="112">
        <f t="shared" si="69"/>
        <v>0</v>
      </c>
      <c r="O173" s="112">
        <f t="shared" si="69"/>
        <v>0</v>
      </c>
      <c r="P173" s="112">
        <f t="shared" si="69"/>
        <v>0</v>
      </c>
      <c r="Q173" s="112">
        <f t="shared" si="69"/>
        <v>0</v>
      </c>
    </row>
    <row r="174" spans="1:17" s="85" customFormat="1" ht="56.25" hidden="1">
      <c r="A174" s="77" t="s">
        <v>387</v>
      </c>
      <c r="B174" s="17" t="s">
        <v>372</v>
      </c>
      <c r="C174" s="19" t="s">
        <v>401</v>
      </c>
      <c r="D174" s="19" t="s">
        <v>367</v>
      </c>
      <c r="E174" s="112">
        <v>0</v>
      </c>
      <c r="F174" s="112"/>
      <c r="G174" s="112">
        <f>E174+F174</f>
        <v>0</v>
      </c>
      <c r="H174" s="112"/>
      <c r="I174" s="112">
        <f>G174+H174</f>
        <v>0</v>
      </c>
      <c r="J174" s="112"/>
      <c r="K174" s="112">
        <f>I174+J174</f>
        <v>0</v>
      </c>
      <c r="L174" s="112"/>
      <c r="M174" s="112">
        <f>K174+L174</f>
        <v>0</v>
      </c>
      <c r="N174" s="112"/>
      <c r="O174" s="112">
        <f>M174+N174</f>
        <v>0</v>
      </c>
      <c r="P174" s="112"/>
      <c r="Q174" s="112">
        <f>O174+P174</f>
        <v>0</v>
      </c>
    </row>
    <row r="175" spans="1:17" s="85" customFormat="1" ht="56.25">
      <c r="A175" s="117" t="s">
        <v>752</v>
      </c>
      <c r="B175" s="17" t="s">
        <v>372</v>
      </c>
      <c r="C175" s="19" t="s">
        <v>401</v>
      </c>
      <c r="D175" s="19"/>
      <c r="E175" s="112">
        <f aca="true" t="shared" si="70" ref="E175:Q175">E176</f>
        <v>126</v>
      </c>
      <c r="F175" s="112">
        <f t="shared" si="70"/>
        <v>0</v>
      </c>
      <c r="G175" s="112">
        <f t="shared" si="70"/>
        <v>126</v>
      </c>
      <c r="H175" s="112">
        <f t="shared" si="70"/>
        <v>0</v>
      </c>
      <c r="I175" s="112">
        <f t="shared" si="70"/>
        <v>126</v>
      </c>
      <c r="J175" s="112">
        <f t="shared" si="70"/>
        <v>0</v>
      </c>
      <c r="K175" s="112">
        <f t="shared" si="70"/>
        <v>126</v>
      </c>
      <c r="L175" s="112">
        <f t="shared" si="70"/>
        <v>0</v>
      </c>
      <c r="M175" s="112">
        <f t="shared" si="70"/>
        <v>126</v>
      </c>
      <c r="N175" s="112">
        <f t="shared" si="70"/>
        <v>0</v>
      </c>
      <c r="O175" s="112">
        <f t="shared" si="70"/>
        <v>126</v>
      </c>
      <c r="P175" s="112">
        <f t="shared" si="70"/>
        <v>0</v>
      </c>
      <c r="Q175" s="112">
        <f t="shared" si="70"/>
        <v>126</v>
      </c>
    </row>
    <row r="176" spans="1:17" s="85" customFormat="1" ht="56.25">
      <c r="A176" s="77" t="s">
        <v>387</v>
      </c>
      <c r="B176" s="17" t="s">
        <v>372</v>
      </c>
      <c r="C176" s="19" t="s">
        <v>401</v>
      </c>
      <c r="D176" s="19" t="s">
        <v>367</v>
      </c>
      <c r="E176" s="112">
        <v>126</v>
      </c>
      <c r="F176" s="112">
        <v>0</v>
      </c>
      <c r="G176" s="112">
        <f>E176+F176</f>
        <v>126</v>
      </c>
      <c r="H176" s="112">
        <v>0</v>
      </c>
      <c r="I176" s="112">
        <f>G176+H176</f>
        <v>126</v>
      </c>
      <c r="J176" s="112">
        <v>0</v>
      </c>
      <c r="K176" s="112">
        <f aca="true" t="shared" si="71" ref="K176:K182">I176+J176</f>
        <v>126</v>
      </c>
      <c r="L176" s="112">
        <v>0</v>
      </c>
      <c r="M176" s="112">
        <f aca="true" t="shared" si="72" ref="M176:M182">K176+L176</f>
        <v>126</v>
      </c>
      <c r="N176" s="112">
        <v>0</v>
      </c>
      <c r="O176" s="112">
        <f aca="true" t="shared" si="73" ref="O176:O182">M176+N176</f>
        <v>126</v>
      </c>
      <c r="P176" s="112">
        <v>0</v>
      </c>
      <c r="Q176" s="112">
        <f aca="true" t="shared" si="74" ref="Q176:Q182">O176+P176</f>
        <v>126</v>
      </c>
    </row>
    <row r="177" spans="1:17" s="85" customFormat="1" ht="18.75">
      <c r="A177" s="117" t="s">
        <v>390</v>
      </c>
      <c r="B177" s="17" t="s">
        <v>372</v>
      </c>
      <c r="C177" s="19" t="s">
        <v>402</v>
      </c>
      <c r="D177" s="19"/>
      <c r="E177" s="112">
        <f>E178</f>
        <v>14339</v>
      </c>
      <c r="F177" s="112">
        <f>F178</f>
        <v>0</v>
      </c>
      <c r="G177" s="112">
        <f>E177+F177</f>
        <v>14339</v>
      </c>
      <c r="H177" s="112">
        <f>H178</f>
        <v>0</v>
      </c>
      <c r="I177" s="112">
        <f>G177+H177</f>
        <v>14339</v>
      </c>
      <c r="J177" s="112">
        <f>J178</f>
        <v>0</v>
      </c>
      <c r="K177" s="112">
        <f t="shared" si="71"/>
        <v>14339</v>
      </c>
      <c r="L177" s="112">
        <f>L178</f>
        <v>0</v>
      </c>
      <c r="M177" s="112">
        <f t="shared" si="72"/>
        <v>14339</v>
      </c>
      <c r="N177" s="112">
        <f>N178</f>
        <v>0</v>
      </c>
      <c r="O177" s="112">
        <f t="shared" si="73"/>
        <v>14339</v>
      </c>
      <c r="P177" s="112">
        <f>P178</f>
        <v>0</v>
      </c>
      <c r="Q177" s="112">
        <f t="shared" si="74"/>
        <v>14339</v>
      </c>
    </row>
    <row r="178" spans="1:17" s="85" customFormat="1" ht="56.25">
      <c r="A178" s="77" t="s">
        <v>387</v>
      </c>
      <c r="B178" s="17" t="s">
        <v>372</v>
      </c>
      <c r="C178" s="19" t="s">
        <v>402</v>
      </c>
      <c r="D178" s="19" t="s">
        <v>367</v>
      </c>
      <c r="E178" s="112">
        <v>14339</v>
      </c>
      <c r="F178" s="112"/>
      <c r="G178" s="112">
        <f>E178+F178</f>
        <v>14339</v>
      </c>
      <c r="H178" s="112"/>
      <c r="I178" s="112">
        <f>G178+H178</f>
        <v>14339</v>
      </c>
      <c r="J178" s="112"/>
      <c r="K178" s="112">
        <f t="shared" si="71"/>
        <v>14339</v>
      </c>
      <c r="L178" s="112"/>
      <c r="M178" s="112">
        <f t="shared" si="72"/>
        <v>14339</v>
      </c>
      <c r="N178" s="112"/>
      <c r="O178" s="112">
        <f t="shared" si="73"/>
        <v>14339</v>
      </c>
      <c r="P178" s="112"/>
      <c r="Q178" s="112">
        <f t="shared" si="74"/>
        <v>14339</v>
      </c>
    </row>
    <row r="179" spans="1:17" s="85" customFormat="1" ht="75">
      <c r="A179" s="77" t="s">
        <v>829</v>
      </c>
      <c r="B179" s="17" t="s">
        <v>372</v>
      </c>
      <c r="C179" s="19" t="s">
        <v>817</v>
      </c>
      <c r="D179" s="19"/>
      <c r="E179" s="112"/>
      <c r="F179" s="112"/>
      <c r="G179" s="112">
        <f>G180</f>
        <v>0</v>
      </c>
      <c r="H179" s="112">
        <f>H180</f>
        <v>7.1</v>
      </c>
      <c r="I179" s="112">
        <f>G179+H179</f>
        <v>7.1</v>
      </c>
      <c r="J179" s="112">
        <f>J180</f>
        <v>0</v>
      </c>
      <c r="K179" s="112">
        <f t="shared" si="71"/>
        <v>7.1</v>
      </c>
      <c r="L179" s="112">
        <f>L180</f>
        <v>0</v>
      </c>
      <c r="M179" s="112">
        <f t="shared" si="72"/>
        <v>7.1</v>
      </c>
      <c r="N179" s="112">
        <f>N180</f>
        <v>0</v>
      </c>
      <c r="O179" s="112">
        <f t="shared" si="73"/>
        <v>7.1</v>
      </c>
      <c r="P179" s="112">
        <f>P180</f>
        <v>0</v>
      </c>
      <c r="Q179" s="112">
        <f t="shared" si="74"/>
        <v>7.1</v>
      </c>
    </row>
    <row r="180" spans="1:17" s="85" customFormat="1" ht="56.25">
      <c r="A180" s="77" t="s">
        <v>387</v>
      </c>
      <c r="B180" s="17" t="s">
        <v>372</v>
      </c>
      <c r="C180" s="19" t="s">
        <v>817</v>
      </c>
      <c r="D180" s="19" t="s">
        <v>367</v>
      </c>
      <c r="E180" s="112"/>
      <c r="F180" s="112"/>
      <c r="G180" s="112"/>
      <c r="H180" s="112">
        <v>7.1</v>
      </c>
      <c r="I180" s="112">
        <f>G180+H180</f>
        <v>7.1</v>
      </c>
      <c r="J180" s="112"/>
      <c r="K180" s="112">
        <f t="shared" si="71"/>
        <v>7.1</v>
      </c>
      <c r="L180" s="112"/>
      <c r="M180" s="112">
        <f t="shared" si="72"/>
        <v>7.1</v>
      </c>
      <c r="N180" s="112"/>
      <c r="O180" s="112">
        <f t="shared" si="73"/>
        <v>7.1</v>
      </c>
      <c r="P180" s="112"/>
      <c r="Q180" s="112">
        <f t="shared" si="74"/>
        <v>7.1</v>
      </c>
    </row>
    <row r="181" spans="1:17" s="85" customFormat="1" ht="90.75" customHeight="1">
      <c r="A181" s="77" t="s">
        <v>849</v>
      </c>
      <c r="B181" s="17" t="s">
        <v>372</v>
      </c>
      <c r="C181" s="19" t="s">
        <v>848</v>
      </c>
      <c r="D181" s="19"/>
      <c r="E181" s="112"/>
      <c r="F181" s="112"/>
      <c r="G181" s="112"/>
      <c r="H181" s="112"/>
      <c r="I181" s="112">
        <f>I182</f>
        <v>0</v>
      </c>
      <c r="J181" s="112">
        <f>J182</f>
        <v>48.698</v>
      </c>
      <c r="K181" s="112">
        <f t="shared" si="71"/>
        <v>48.698</v>
      </c>
      <c r="L181" s="112">
        <f>L182</f>
        <v>0</v>
      </c>
      <c r="M181" s="112">
        <f t="shared" si="72"/>
        <v>48.698</v>
      </c>
      <c r="N181" s="112">
        <f>N182</f>
        <v>0</v>
      </c>
      <c r="O181" s="112">
        <f t="shared" si="73"/>
        <v>48.698</v>
      </c>
      <c r="P181" s="112">
        <f>P182</f>
        <v>0</v>
      </c>
      <c r="Q181" s="112">
        <f t="shared" si="74"/>
        <v>48.698</v>
      </c>
    </row>
    <row r="182" spans="1:17" s="85" customFormat="1" ht="56.25">
      <c r="A182" s="77" t="s">
        <v>387</v>
      </c>
      <c r="B182" s="17" t="s">
        <v>372</v>
      </c>
      <c r="C182" s="19" t="s">
        <v>848</v>
      </c>
      <c r="D182" s="19" t="s">
        <v>367</v>
      </c>
      <c r="E182" s="112"/>
      <c r="F182" s="112"/>
      <c r="G182" s="112"/>
      <c r="H182" s="112"/>
      <c r="I182" s="112"/>
      <c r="J182" s="112">
        <v>48.698</v>
      </c>
      <c r="K182" s="112">
        <f t="shared" si="71"/>
        <v>48.698</v>
      </c>
      <c r="L182" s="112"/>
      <c r="M182" s="112">
        <f t="shared" si="72"/>
        <v>48.698</v>
      </c>
      <c r="N182" s="112"/>
      <c r="O182" s="112">
        <f t="shared" si="73"/>
        <v>48.698</v>
      </c>
      <c r="P182" s="112"/>
      <c r="Q182" s="112">
        <f t="shared" si="74"/>
        <v>48.698</v>
      </c>
    </row>
    <row r="183" spans="1:17" s="85" customFormat="1" ht="56.25">
      <c r="A183" s="117" t="s">
        <v>750</v>
      </c>
      <c r="B183" s="17" t="s">
        <v>372</v>
      </c>
      <c r="C183" s="17" t="s">
        <v>751</v>
      </c>
      <c r="D183" s="19"/>
      <c r="E183" s="112">
        <f aca="true" t="shared" si="75" ref="E183:Q183">E184</f>
        <v>119.3</v>
      </c>
      <c r="F183" s="112">
        <f t="shared" si="75"/>
        <v>0</v>
      </c>
      <c r="G183" s="112">
        <f t="shared" si="75"/>
        <v>119.3</v>
      </c>
      <c r="H183" s="112">
        <f t="shared" si="75"/>
        <v>0</v>
      </c>
      <c r="I183" s="112">
        <f t="shared" si="75"/>
        <v>119.3</v>
      </c>
      <c r="J183" s="112">
        <f t="shared" si="75"/>
        <v>0</v>
      </c>
      <c r="K183" s="112">
        <f t="shared" si="75"/>
        <v>119.3</v>
      </c>
      <c r="L183" s="112">
        <f t="shared" si="75"/>
        <v>0</v>
      </c>
      <c r="M183" s="112">
        <f t="shared" si="75"/>
        <v>119.3</v>
      </c>
      <c r="N183" s="112">
        <f t="shared" si="75"/>
        <v>0</v>
      </c>
      <c r="O183" s="112">
        <f t="shared" si="75"/>
        <v>119.3</v>
      </c>
      <c r="P183" s="112">
        <f t="shared" si="75"/>
        <v>0</v>
      </c>
      <c r="Q183" s="112">
        <f t="shared" si="75"/>
        <v>119.3</v>
      </c>
    </row>
    <row r="184" spans="1:17" s="85" customFormat="1" ht="56.25">
      <c r="A184" s="77" t="s">
        <v>387</v>
      </c>
      <c r="B184" s="17" t="s">
        <v>372</v>
      </c>
      <c r="C184" s="17" t="s">
        <v>751</v>
      </c>
      <c r="D184" s="19" t="s">
        <v>367</v>
      </c>
      <c r="E184" s="112">
        <v>119.3</v>
      </c>
      <c r="F184" s="112"/>
      <c r="G184" s="112">
        <f>E184+F184</f>
        <v>119.3</v>
      </c>
      <c r="H184" s="112"/>
      <c r="I184" s="112">
        <f>G184+H184</f>
        <v>119.3</v>
      </c>
      <c r="J184" s="112"/>
      <c r="K184" s="112">
        <f>I184+J184</f>
        <v>119.3</v>
      </c>
      <c r="L184" s="112"/>
      <c r="M184" s="112">
        <f>K184+L184</f>
        <v>119.3</v>
      </c>
      <c r="N184" s="112"/>
      <c r="O184" s="112">
        <f>M184+N184</f>
        <v>119.3</v>
      </c>
      <c r="P184" s="112"/>
      <c r="Q184" s="112">
        <f>O184+P184</f>
        <v>119.3</v>
      </c>
    </row>
    <row r="185" spans="1:17" s="85" customFormat="1" ht="37.5">
      <c r="A185" s="77" t="s">
        <v>403</v>
      </c>
      <c r="B185" s="17" t="s">
        <v>372</v>
      </c>
      <c r="C185" s="17" t="s">
        <v>404</v>
      </c>
      <c r="D185" s="19"/>
      <c r="E185" s="112">
        <f>E186+E187</f>
        <v>78.7</v>
      </c>
      <c r="F185" s="112">
        <f>F186+F187</f>
        <v>-39.3</v>
      </c>
      <c r="G185" s="112">
        <f>E185+F185</f>
        <v>39.400000000000006</v>
      </c>
      <c r="H185" s="112">
        <f>H186+H187</f>
        <v>0</v>
      </c>
      <c r="I185" s="112">
        <f>G185+H185</f>
        <v>39.400000000000006</v>
      </c>
      <c r="J185" s="112">
        <f>J186+J187</f>
        <v>0</v>
      </c>
      <c r="K185" s="112">
        <f>I185+J185</f>
        <v>39.400000000000006</v>
      </c>
      <c r="L185" s="112">
        <f>L186+L187</f>
        <v>0</v>
      </c>
      <c r="M185" s="112">
        <f>K185+L185</f>
        <v>39.400000000000006</v>
      </c>
      <c r="N185" s="112">
        <f>N186+N187</f>
        <v>0</v>
      </c>
      <c r="O185" s="112">
        <f>M185+N185</f>
        <v>39.400000000000006</v>
      </c>
      <c r="P185" s="112">
        <f>P186+P187</f>
        <v>0</v>
      </c>
      <c r="Q185" s="112">
        <f>O185+P185</f>
        <v>39.400000000000006</v>
      </c>
    </row>
    <row r="186" spans="1:17" s="85" customFormat="1" ht="37.5" hidden="1">
      <c r="A186" s="77" t="s">
        <v>259</v>
      </c>
      <c r="B186" s="17" t="s">
        <v>372</v>
      </c>
      <c r="C186" s="17" t="s">
        <v>404</v>
      </c>
      <c r="D186" s="19" t="s">
        <v>260</v>
      </c>
      <c r="E186" s="112">
        <v>0</v>
      </c>
      <c r="F186" s="112">
        <v>0</v>
      </c>
      <c r="G186" s="112">
        <f>E186+F186</f>
        <v>0</v>
      </c>
      <c r="H186" s="112">
        <v>0</v>
      </c>
      <c r="I186" s="112">
        <f>G186+H186</f>
        <v>0</v>
      </c>
      <c r="J186" s="112">
        <v>0</v>
      </c>
      <c r="K186" s="112">
        <f>I186+J186</f>
        <v>0</v>
      </c>
      <c r="L186" s="112">
        <v>0</v>
      </c>
      <c r="M186" s="112">
        <f>K186+L186</f>
        <v>0</v>
      </c>
      <c r="N186" s="112">
        <v>0</v>
      </c>
      <c r="O186" s="112">
        <f>M186+N186</f>
        <v>0</v>
      </c>
      <c r="P186" s="112">
        <v>0</v>
      </c>
      <c r="Q186" s="112">
        <f>O186+P186</f>
        <v>0</v>
      </c>
    </row>
    <row r="187" spans="1:17" s="85" customFormat="1" ht="56.25">
      <c r="A187" s="77" t="s">
        <v>387</v>
      </c>
      <c r="B187" s="17" t="s">
        <v>372</v>
      </c>
      <c r="C187" s="17" t="s">
        <v>404</v>
      </c>
      <c r="D187" s="19" t="s">
        <v>367</v>
      </c>
      <c r="E187" s="112">
        <v>78.7</v>
      </c>
      <c r="F187" s="112">
        <v>-39.3</v>
      </c>
      <c r="G187" s="112">
        <f>E187+F187</f>
        <v>39.400000000000006</v>
      </c>
      <c r="H187" s="112"/>
      <c r="I187" s="112">
        <f>G187+H187</f>
        <v>39.400000000000006</v>
      </c>
      <c r="J187" s="112"/>
      <c r="K187" s="112">
        <f>I187+J187</f>
        <v>39.400000000000006</v>
      </c>
      <c r="L187" s="112"/>
      <c r="M187" s="112">
        <f>K187+L187</f>
        <v>39.400000000000006</v>
      </c>
      <c r="N187" s="112"/>
      <c r="O187" s="112">
        <f>M187+N187</f>
        <v>39.400000000000006</v>
      </c>
      <c r="P187" s="112"/>
      <c r="Q187" s="112">
        <f>O187+P187</f>
        <v>39.400000000000006</v>
      </c>
    </row>
    <row r="188" spans="1:17" s="85" customFormat="1" ht="19.5">
      <c r="A188" s="86" t="s">
        <v>405</v>
      </c>
      <c r="B188" s="17" t="s">
        <v>372</v>
      </c>
      <c r="C188" s="19" t="s">
        <v>406</v>
      </c>
      <c r="D188" s="19"/>
      <c r="E188" s="112">
        <f>E189+E191</f>
        <v>2116.18</v>
      </c>
      <c r="F188" s="112">
        <f>F189+F191</f>
        <v>0</v>
      </c>
      <c r="G188" s="112">
        <f>E188+F188</f>
        <v>2116.18</v>
      </c>
      <c r="H188" s="112">
        <f>H189+H191</f>
        <v>0</v>
      </c>
      <c r="I188" s="112">
        <f>G188+H188</f>
        <v>2116.18</v>
      </c>
      <c r="J188" s="112">
        <f>J189+J191</f>
        <v>0</v>
      </c>
      <c r="K188" s="112">
        <f>I188+J188</f>
        <v>2116.18</v>
      </c>
      <c r="L188" s="112">
        <f>L189+L191</f>
        <v>0</v>
      </c>
      <c r="M188" s="112">
        <f>K188+L188</f>
        <v>2116.18</v>
      </c>
      <c r="N188" s="112">
        <f>N189+N191</f>
        <v>0</v>
      </c>
      <c r="O188" s="112">
        <f>M188+N188</f>
        <v>2116.18</v>
      </c>
      <c r="P188" s="112">
        <f>P189+P191</f>
        <v>0</v>
      </c>
      <c r="Q188" s="112">
        <f>O188+P188</f>
        <v>2116.18</v>
      </c>
    </row>
    <row r="189" spans="1:17" s="85" customFormat="1" ht="18.75">
      <c r="A189" s="77" t="s">
        <v>398</v>
      </c>
      <c r="B189" s="17" t="s">
        <v>372</v>
      </c>
      <c r="C189" s="19" t="s">
        <v>407</v>
      </c>
      <c r="D189" s="19"/>
      <c r="E189" s="112">
        <f aca="true" t="shared" si="76" ref="E189:Q189">E190</f>
        <v>18.6</v>
      </c>
      <c r="F189" s="112">
        <f t="shared" si="76"/>
        <v>0</v>
      </c>
      <c r="G189" s="112">
        <f t="shared" si="76"/>
        <v>18.6</v>
      </c>
      <c r="H189" s="112">
        <f t="shared" si="76"/>
        <v>0</v>
      </c>
      <c r="I189" s="112">
        <f t="shared" si="76"/>
        <v>18.6</v>
      </c>
      <c r="J189" s="112">
        <f t="shared" si="76"/>
        <v>0</v>
      </c>
      <c r="K189" s="112">
        <f t="shared" si="76"/>
        <v>18.6</v>
      </c>
      <c r="L189" s="112">
        <f t="shared" si="76"/>
        <v>0</v>
      </c>
      <c r="M189" s="112">
        <f t="shared" si="76"/>
        <v>18.6</v>
      </c>
      <c r="N189" s="112">
        <f t="shared" si="76"/>
        <v>0</v>
      </c>
      <c r="O189" s="112">
        <f t="shared" si="76"/>
        <v>18.6</v>
      </c>
      <c r="P189" s="112">
        <f t="shared" si="76"/>
        <v>0</v>
      </c>
      <c r="Q189" s="112">
        <f t="shared" si="76"/>
        <v>18.6</v>
      </c>
    </row>
    <row r="190" spans="1:17" s="85" customFormat="1" ht="56.25">
      <c r="A190" s="77" t="s">
        <v>387</v>
      </c>
      <c r="B190" s="17" t="s">
        <v>372</v>
      </c>
      <c r="C190" s="19" t="s">
        <v>407</v>
      </c>
      <c r="D190" s="19" t="s">
        <v>367</v>
      </c>
      <c r="E190" s="112">
        <v>18.6</v>
      </c>
      <c r="F190" s="112"/>
      <c r="G190" s="112">
        <f>E190+F190</f>
        <v>18.6</v>
      </c>
      <c r="H190" s="112"/>
      <c r="I190" s="112">
        <f>G190+H190</f>
        <v>18.6</v>
      </c>
      <c r="J190" s="112"/>
      <c r="K190" s="112">
        <f>I190+J190</f>
        <v>18.6</v>
      </c>
      <c r="L190" s="112"/>
      <c r="M190" s="112">
        <f>K190+L190</f>
        <v>18.6</v>
      </c>
      <c r="N190" s="112"/>
      <c r="O190" s="112">
        <f>M190+N190</f>
        <v>18.6</v>
      </c>
      <c r="P190" s="112"/>
      <c r="Q190" s="112">
        <f>O190+P190</f>
        <v>18.6</v>
      </c>
    </row>
    <row r="191" spans="1:17" s="85" customFormat="1" ht="18.75">
      <c r="A191" s="77" t="s">
        <v>390</v>
      </c>
      <c r="B191" s="17" t="s">
        <v>372</v>
      </c>
      <c r="C191" s="19" t="s">
        <v>408</v>
      </c>
      <c r="D191" s="19"/>
      <c r="E191" s="112">
        <f aca="true" t="shared" si="77" ref="E191:Q191">E192</f>
        <v>2097.58</v>
      </c>
      <c r="F191" s="112">
        <f t="shared" si="77"/>
        <v>0</v>
      </c>
      <c r="G191" s="112">
        <f t="shared" si="77"/>
        <v>2097.58</v>
      </c>
      <c r="H191" s="112">
        <f t="shared" si="77"/>
        <v>0</v>
      </c>
      <c r="I191" s="112">
        <f t="shared" si="77"/>
        <v>2097.58</v>
      </c>
      <c r="J191" s="112">
        <f t="shared" si="77"/>
        <v>0</v>
      </c>
      <c r="K191" s="112">
        <f t="shared" si="77"/>
        <v>2097.58</v>
      </c>
      <c r="L191" s="112">
        <f t="shared" si="77"/>
        <v>0</v>
      </c>
      <c r="M191" s="112">
        <f t="shared" si="77"/>
        <v>2097.58</v>
      </c>
      <c r="N191" s="112">
        <f t="shared" si="77"/>
        <v>0</v>
      </c>
      <c r="O191" s="112">
        <f t="shared" si="77"/>
        <v>2097.58</v>
      </c>
      <c r="P191" s="112">
        <f t="shared" si="77"/>
        <v>0</v>
      </c>
      <c r="Q191" s="112">
        <f t="shared" si="77"/>
        <v>2097.58</v>
      </c>
    </row>
    <row r="192" spans="1:17" s="85" customFormat="1" ht="56.25">
      <c r="A192" s="77" t="s">
        <v>387</v>
      </c>
      <c r="B192" s="17" t="s">
        <v>372</v>
      </c>
      <c r="C192" s="19" t="s">
        <v>408</v>
      </c>
      <c r="D192" s="19" t="s">
        <v>367</v>
      </c>
      <c r="E192" s="112">
        <v>2097.58</v>
      </c>
      <c r="F192" s="112"/>
      <c r="G192" s="112">
        <f>E192+F192</f>
        <v>2097.58</v>
      </c>
      <c r="H192" s="112"/>
      <c r="I192" s="112">
        <f>G192+H192</f>
        <v>2097.58</v>
      </c>
      <c r="J192" s="112"/>
      <c r="K192" s="112">
        <f>I192+J192</f>
        <v>2097.58</v>
      </c>
      <c r="L192" s="112"/>
      <c r="M192" s="112">
        <f>K192+L192</f>
        <v>2097.58</v>
      </c>
      <c r="N192" s="112"/>
      <c r="O192" s="112">
        <f>M192+N192</f>
        <v>2097.58</v>
      </c>
      <c r="P192" s="112"/>
      <c r="Q192" s="112">
        <f>O192+P192</f>
        <v>2097.58</v>
      </c>
    </row>
    <row r="193" spans="1:17" s="85" customFormat="1" ht="58.5">
      <c r="A193" s="86" t="s">
        <v>409</v>
      </c>
      <c r="B193" s="17" t="s">
        <v>372</v>
      </c>
      <c r="C193" s="19" t="s">
        <v>410</v>
      </c>
      <c r="D193" s="19"/>
      <c r="E193" s="112">
        <f>E194+E196+E198+E200+E202+E206+E208+E210</f>
        <v>24014.099999999995</v>
      </c>
      <c r="F193" s="112">
        <f>F194+F196+F198+F200+F202+F206+F208+F210</f>
        <v>318.4</v>
      </c>
      <c r="G193" s="112">
        <f>E193+F193</f>
        <v>24332.499999999996</v>
      </c>
      <c r="H193" s="112">
        <f>H194+H196+H198+H200+H202+H206+H208+H210</f>
        <v>0</v>
      </c>
      <c r="I193" s="112">
        <f>G193+H193</f>
        <v>24332.499999999996</v>
      </c>
      <c r="J193" s="112">
        <f>J194+J196+J198+J200+J202+J206+J208+J210</f>
        <v>0</v>
      </c>
      <c r="K193" s="112">
        <f>I193+J193</f>
        <v>24332.499999999996</v>
      </c>
      <c r="L193" s="112">
        <f>L194+L196+L198+L200+L202+L206+L208+L210</f>
        <v>45.3</v>
      </c>
      <c r="M193" s="112">
        <f>K193+L193</f>
        <v>24377.799999999996</v>
      </c>
      <c r="N193" s="112">
        <f>N194+N196+N198+N200+N202+N206+N208+N210</f>
        <v>0</v>
      </c>
      <c r="O193" s="112">
        <f>M193+N193</f>
        <v>24377.799999999996</v>
      </c>
      <c r="P193" s="112">
        <f>P194+P196+P198+P200+P202+P206+P208+P210+P204</f>
        <v>9</v>
      </c>
      <c r="Q193" s="112">
        <f>O193+P193</f>
        <v>24386.799999999996</v>
      </c>
    </row>
    <row r="194" spans="1:17" s="85" customFormat="1" ht="18.75">
      <c r="A194" s="77" t="s">
        <v>390</v>
      </c>
      <c r="B194" s="17" t="s">
        <v>372</v>
      </c>
      <c r="C194" s="19" t="s">
        <v>411</v>
      </c>
      <c r="D194" s="19"/>
      <c r="E194" s="112">
        <f aca="true" t="shared" si="78" ref="E194:Q194">E195</f>
        <v>23058.8</v>
      </c>
      <c r="F194" s="112">
        <f t="shared" si="78"/>
        <v>0</v>
      </c>
      <c r="G194" s="112">
        <f t="shared" si="78"/>
        <v>23058.8</v>
      </c>
      <c r="H194" s="112">
        <f t="shared" si="78"/>
        <v>0</v>
      </c>
      <c r="I194" s="112">
        <f t="shared" si="78"/>
        <v>23058.8</v>
      </c>
      <c r="J194" s="112">
        <f t="shared" si="78"/>
        <v>0</v>
      </c>
      <c r="K194" s="112">
        <f t="shared" si="78"/>
        <v>23058.8</v>
      </c>
      <c r="L194" s="112">
        <f t="shared" si="78"/>
        <v>45.3</v>
      </c>
      <c r="M194" s="112">
        <f t="shared" si="78"/>
        <v>23104.1</v>
      </c>
      <c r="N194" s="112">
        <f t="shared" si="78"/>
        <v>0</v>
      </c>
      <c r="O194" s="112">
        <f t="shared" si="78"/>
        <v>23104.1</v>
      </c>
      <c r="P194" s="112">
        <f t="shared" si="78"/>
        <v>0</v>
      </c>
      <c r="Q194" s="112">
        <f t="shared" si="78"/>
        <v>23104.1</v>
      </c>
    </row>
    <row r="195" spans="1:17" s="85" customFormat="1" ht="56.25">
      <c r="A195" s="77" t="s">
        <v>387</v>
      </c>
      <c r="B195" s="17" t="s">
        <v>372</v>
      </c>
      <c r="C195" s="19" t="s">
        <v>411</v>
      </c>
      <c r="D195" s="19" t="s">
        <v>367</v>
      </c>
      <c r="E195" s="112">
        <v>23058.8</v>
      </c>
      <c r="F195" s="112">
        <v>0</v>
      </c>
      <c r="G195" s="112">
        <f>E195+F195</f>
        <v>23058.8</v>
      </c>
      <c r="H195" s="112">
        <v>0</v>
      </c>
      <c r="I195" s="112">
        <f>G195+H195</f>
        <v>23058.8</v>
      </c>
      <c r="J195" s="112">
        <v>0</v>
      </c>
      <c r="K195" s="112">
        <f>I195+J195</f>
        <v>23058.8</v>
      </c>
      <c r="L195" s="112">
        <v>45.3</v>
      </c>
      <c r="M195" s="112">
        <f>K195+L195</f>
        <v>23104.1</v>
      </c>
      <c r="N195" s="112"/>
      <c r="O195" s="112">
        <f>M195+N195</f>
        <v>23104.1</v>
      </c>
      <c r="P195" s="112"/>
      <c r="Q195" s="112">
        <f>O195+P195</f>
        <v>23104.1</v>
      </c>
    </row>
    <row r="196" spans="1:17" s="85" customFormat="1" ht="18.75">
      <c r="A196" s="77" t="s">
        <v>412</v>
      </c>
      <c r="B196" s="17" t="s">
        <v>392</v>
      </c>
      <c r="C196" s="19" t="s">
        <v>413</v>
      </c>
      <c r="D196" s="19"/>
      <c r="E196" s="112">
        <f>E197</f>
        <v>400</v>
      </c>
      <c r="F196" s="112">
        <f>F197</f>
        <v>-49</v>
      </c>
      <c r="G196" s="112">
        <f>E196+F196</f>
        <v>351</v>
      </c>
      <c r="H196" s="112">
        <f>H197</f>
        <v>0</v>
      </c>
      <c r="I196" s="112">
        <f>G196+H196</f>
        <v>351</v>
      </c>
      <c r="J196" s="112">
        <f>J197</f>
        <v>0</v>
      </c>
      <c r="K196" s="112">
        <f>I196+J196</f>
        <v>351</v>
      </c>
      <c r="L196" s="112">
        <f>L197</f>
        <v>0</v>
      </c>
      <c r="M196" s="112">
        <f>K196+L196</f>
        <v>351</v>
      </c>
      <c r="N196" s="112">
        <f>N197</f>
        <v>0</v>
      </c>
      <c r="O196" s="112">
        <f>M196+N196</f>
        <v>351</v>
      </c>
      <c r="P196" s="112">
        <f>P197</f>
        <v>0</v>
      </c>
      <c r="Q196" s="112">
        <f>O196+P196</f>
        <v>351</v>
      </c>
    </row>
    <row r="197" spans="1:17" s="85" customFormat="1" ht="56.25">
      <c r="A197" s="77" t="s">
        <v>387</v>
      </c>
      <c r="B197" s="17" t="s">
        <v>372</v>
      </c>
      <c r="C197" s="19" t="s">
        <v>413</v>
      </c>
      <c r="D197" s="19" t="s">
        <v>367</v>
      </c>
      <c r="E197" s="112">
        <v>400</v>
      </c>
      <c r="F197" s="112">
        <v>-49</v>
      </c>
      <c r="G197" s="112">
        <f>E197+F197</f>
        <v>351</v>
      </c>
      <c r="H197" s="112"/>
      <c r="I197" s="112">
        <f>G197+H197</f>
        <v>351</v>
      </c>
      <c r="J197" s="112"/>
      <c r="K197" s="112">
        <f>I197+J197</f>
        <v>351</v>
      </c>
      <c r="L197" s="112"/>
      <c r="M197" s="112">
        <f>K197+L197</f>
        <v>351</v>
      </c>
      <c r="N197" s="112"/>
      <c r="O197" s="112">
        <f>M197+N197</f>
        <v>351</v>
      </c>
      <c r="P197" s="112"/>
      <c r="Q197" s="112">
        <f>O197+P197</f>
        <v>351</v>
      </c>
    </row>
    <row r="198" spans="1:17" s="85" customFormat="1" ht="18.75">
      <c r="A198" s="77" t="s">
        <v>414</v>
      </c>
      <c r="B198" s="17" t="s">
        <v>372</v>
      </c>
      <c r="C198" s="19" t="s">
        <v>415</v>
      </c>
      <c r="D198" s="19"/>
      <c r="E198" s="112">
        <f aca="true" t="shared" si="79" ref="E198:Q198">E199</f>
        <v>195.6</v>
      </c>
      <c r="F198" s="112">
        <f t="shared" si="79"/>
        <v>-97.8</v>
      </c>
      <c r="G198" s="112">
        <f t="shared" si="79"/>
        <v>97.8</v>
      </c>
      <c r="H198" s="112">
        <f t="shared" si="79"/>
        <v>0</v>
      </c>
      <c r="I198" s="112">
        <f t="shared" si="79"/>
        <v>97.8</v>
      </c>
      <c r="J198" s="112">
        <f t="shared" si="79"/>
        <v>0</v>
      </c>
      <c r="K198" s="112">
        <f t="shared" si="79"/>
        <v>97.8</v>
      </c>
      <c r="L198" s="112">
        <f t="shared" si="79"/>
        <v>0</v>
      </c>
      <c r="M198" s="112">
        <f t="shared" si="79"/>
        <v>97.8</v>
      </c>
      <c r="N198" s="112">
        <f t="shared" si="79"/>
        <v>0</v>
      </c>
      <c r="O198" s="112">
        <f t="shared" si="79"/>
        <v>97.8</v>
      </c>
      <c r="P198" s="112">
        <f t="shared" si="79"/>
        <v>0</v>
      </c>
      <c r="Q198" s="112">
        <f t="shared" si="79"/>
        <v>97.8</v>
      </c>
    </row>
    <row r="199" spans="1:17" s="85" customFormat="1" ht="56.25">
      <c r="A199" s="77" t="s">
        <v>387</v>
      </c>
      <c r="B199" s="17" t="s">
        <v>372</v>
      </c>
      <c r="C199" s="19" t="s">
        <v>415</v>
      </c>
      <c r="D199" s="19" t="s">
        <v>367</v>
      </c>
      <c r="E199" s="112">
        <v>195.6</v>
      </c>
      <c r="F199" s="112">
        <v>-97.8</v>
      </c>
      <c r="G199" s="112">
        <f>E199+F199</f>
        <v>97.8</v>
      </c>
      <c r="H199" s="112"/>
      <c r="I199" s="112">
        <f>G199+H199</f>
        <v>97.8</v>
      </c>
      <c r="J199" s="112"/>
      <c r="K199" s="112">
        <f>I199+J199</f>
        <v>97.8</v>
      </c>
      <c r="L199" s="112"/>
      <c r="M199" s="112">
        <f>K199+L199</f>
        <v>97.8</v>
      </c>
      <c r="N199" s="112"/>
      <c r="O199" s="112">
        <f>M199+N199</f>
        <v>97.8</v>
      </c>
      <c r="P199" s="112"/>
      <c r="Q199" s="112">
        <f>O199+P199</f>
        <v>97.8</v>
      </c>
    </row>
    <row r="200" spans="1:17" s="85" customFormat="1" ht="42.75" customHeight="1">
      <c r="A200" s="77" t="s">
        <v>416</v>
      </c>
      <c r="B200" s="17" t="s">
        <v>372</v>
      </c>
      <c r="C200" s="19" t="s">
        <v>417</v>
      </c>
      <c r="D200" s="19"/>
      <c r="E200" s="112">
        <f aca="true" t="shared" si="80" ref="E200:Q200">E201</f>
        <v>164.1</v>
      </c>
      <c r="F200" s="112">
        <f t="shared" si="80"/>
        <v>0</v>
      </c>
      <c r="G200" s="112">
        <f t="shared" si="80"/>
        <v>164.1</v>
      </c>
      <c r="H200" s="112">
        <f t="shared" si="80"/>
        <v>0</v>
      </c>
      <c r="I200" s="112">
        <f t="shared" si="80"/>
        <v>164.1</v>
      </c>
      <c r="J200" s="112">
        <f t="shared" si="80"/>
        <v>0</v>
      </c>
      <c r="K200" s="112">
        <f t="shared" si="80"/>
        <v>164.1</v>
      </c>
      <c r="L200" s="112">
        <f t="shared" si="80"/>
        <v>0</v>
      </c>
      <c r="M200" s="112">
        <f t="shared" si="80"/>
        <v>164.1</v>
      </c>
      <c r="N200" s="112">
        <f t="shared" si="80"/>
        <v>0</v>
      </c>
      <c r="O200" s="112">
        <f t="shared" si="80"/>
        <v>164.1</v>
      </c>
      <c r="P200" s="112">
        <f t="shared" si="80"/>
        <v>0</v>
      </c>
      <c r="Q200" s="112">
        <f t="shared" si="80"/>
        <v>164.1</v>
      </c>
    </row>
    <row r="201" spans="1:17" s="85" customFormat="1" ht="56.25">
      <c r="A201" s="77" t="s">
        <v>387</v>
      </c>
      <c r="B201" s="17" t="s">
        <v>372</v>
      </c>
      <c r="C201" s="19" t="s">
        <v>417</v>
      </c>
      <c r="D201" s="19" t="s">
        <v>367</v>
      </c>
      <c r="E201" s="112">
        <v>164.1</v>
      </c>
      <c r="F201" s="112"/>
      <c r="G201" s="112">
        <f>E201+F201</f>
        <v>164.1</v>
      </c>
      <c r="H201" s="112"/>
      <c r="I201" s="112">
        <f>G201+H201</f>
        <v>164.1</v>
      </c>
      <c r="J201" s="112"/>
      <c r="K201" s="112">
        <f>I201+J201</f>
        <v>164.1</v>
      </c>
      <c r="L201" s="112"/>
      <c r="M201" s="112">
        <f>K201+L201</f>
        <v>164.1</v>
      </c>
      <c r="N201" s="112"/>
      <c r="O201" s="112">
        <f>M201+N201</f>
        <v>164.1</v>
      </c>
      <c r="P201" s="112"/>
      <c r="Q201" s="112">
        <f>O201+P201</f>
        <v>164.1</v>
      </c>
    </row>
    <row r="202" spans="1:17" s="85" customFormat="1" ht="18.75" hidden="1">
      <c r="A202" s="77" t="s">
        <v>418</v>
      </c>
      <c r="B202" s="17" t="s">
        <v>372</v>
      </c>
      <c r="C202" s="17" t="s">
        <v>419</v>
      </c>
      <c r="D202" s="19"/>
      <c r="E202" s="112">
        <f aca="true" t="shared" si="81" ref="E202:Q202">E203</f>
        <v>0</v>
      </c>
      <c r="F202" s="112">
        <f t="shared" si="81"/>
        <v>0</v>
      </c>
      <c r="G202" s="112">
        <f t="shared" si="81"/>
        <v>0</v>
      </c>
      <c r="H202" s="112">
        <f t="shared" si="81"/>
        <v>0</v>
      </c>
      <c r="I202" s="112">
        <f t="shared" si="81"/>
        <v>0</v>
      </c>
      <c r="J202" s="112">
        <f t="shared" si="81"/>
        <v>0</v>
      </c>
      <c r="K202" s="112">
        <f t="shared" si="81"/>
        <v>0</v>
      </c>
      <c r="L202" s="112">
        <f t="shared" si="81"/>
        <v>0</v>
      </c>
      <c r="M202" s="112">
        <f t="shared" si="81"/>
        <v>0</v>
      </c>
      <c r="N202" s="112">
        <f t="shared" si="81"/>
        <v>0</v>
      </c>
      <c r="O202" s="112">
        <f t="shared" si="81"/>
        <v>0</v>
      </c>
      <c r="P202" s="112">
        <f t="shared" si="81"/>
        <v>0</v>
      </c>
      <c r="Q202" s="112">
        <f t="shared" si="81"/>
        <v>0</v>
      </c>
    </row>
    <row r="203" spans="1:17" s="85" customFormat="1" ht="56.25" hidden="1">
      <c r="A203" s="77" t="s">
        <v>387</v>
      </c>
      <c r="B203" s="17" t="s">
        <v>392</v>
      </c>
      <c r="C203" s="17" t="s">
        <v>419</v>
      </c>
      <c r="D203" s="19" t="s">
        <v>367</v>
      </c>
      <c r="E203" s="112"/>
      <c r="F203" s="112">
        <v>0</v>
      </c>
      <c r="G203" s="112">
        <f aca="true" t="shared" si="82" ref="G203:G211">E203+F203</f>
        <v>0</v>
      </c>
      <c r="H203" s="112">
        <v>0</v>
      </c>
      <c r="I203" s="112">
        <f aca="true" t="shared" si="83" ref="I203:I211">G203+H203</f>
        <v>0</v>
      </c>
      <c r="J203" s="112">
        <v>0</v>
      </c>
      <c r="K203" s="112">
        <f aca="true" t="shared" si="84" ref="K203:K211">I203+J203</f>
        <v>0</v>
      </c>
      <c r="L203" s="112">
        <v>0</v>
      </c>
      <c r="M203" s="112">
        <f aca="true" t="shared" si="85" ref="M203:M211">K203+L203</f>
        <v>0</v>
      </c>
      <c r="N203" s="112">
        <v>0</v>
      </c>
      <c r="O203" s="112">
        <f aca="true" t="shared" si="86" ref="O203:O211">M203+N203</f>
        <v>0</v>
      </c>
      <c r="P203" s="112">
        <v>0</v>
      </c>
      <c r="Q203" s="112">
        <f aca="true" t="shared" si="87" ref="Q203:Q211">O203+P203</f>
        <v>0</v>
      </c>
    </row>
    <row r="204" spans="1:17" s="85" customFormat="1" ht="18.75">
      <c r="A204" s="59" t="s">
        <v>1014</v>
      </c>
      <c r="B204" s="17" t="s">
        <v>392</v>
      </c>
      <c r="C204" s="17" t="s">
        <v>1015</v>
      </c>
      <c r="D204" s="19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>
        <f>O205</f>
        <v>0</v>
      </c>
      <c r="P204" s="112">
        <f>P205</f>
        <v>9</v>
      </c>
      <c r="Q204" s="112">
        <f>O204+P204</f>
        <v>9</v>
      </c>
    </row>
    <row r="205" spans="1:17" s="85" customFormat="1" ht="37.5">
      <c r="A205" s="77" t="s">
        <v>303</v>
      </c>
      <c r="B205" s="17" t="s">
        <v>372</v>
      </c>
      <c r="C205" s="17" t="s">
        <v>1015</v>
      </c>
      <c r="D205" s="19" t="s">
        <v>304</v>
      </c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>
        <v>9</v>
      </c>
      <c r="Q205" s="112">
        <f>O205+P205</f>
        <v>9</v>
      </c>
    </row>
    <row r="206" spans="1:17" s="85" customFormat="1" ht="18.75">
      <c r="A206" s="77" t="s">
        <v>423</v>
      </c>
      <c r="B206" s="17" t="s">
        <v>372</v>
      </c>
      <c r="C206" s="17" t="s">
        <v>424</v>
      </c>
      <c r="D206" s="19"/>
      <c r="E206" s="112">
        <f>E207</f>
        <v>0</v>
      </c>
      <c r="F206" s="112">
        <f>F207</f>
        <v>563</v>
      </c>
      <c r="G206" s="112">
        <f t="shared" si="82"/>
        <v>563</v>
      </c>
      <c r="H206" s="112">
        <f>H207</f>
        <v>0</v>
      </c>
      <c r="I206" s="112">
        <f t="shared" si="83"/>
        <v>563</v>
      </c>
      <c r="J206" s="112">
        <f>J207</f>
        <v>0</v>
      </c>
      <c r="K206" s="112">
        <f t="shared" si="84"/>
        <v>563</v>
      </c>
      <c r="L206" s="112">
        <f>L207</f>
        <v>0</v>
      </c>
      <c r="M206" s="112">
        <f t="shared" si="85"/>
        <v>563</v>
      </c>
      <c r="N206" s="112">
        <f>N207</f>
        <v>0</v>
      </c>
      <c r="O206" s="112">
        <f t="shared" si="86"/>
        <v>563</v>
      </c>
      <c r="P206" s="112">
        <f>P207</f>
        <v>0</v>
      </c>
      <c r="Q206" s="112">
        <f t="shared" si="87"/>
        <v>563</v>
      </c>
    </row>
    <row r="207" spans="1:17" s="85" customFormat="1" ht="56.25">
      <c r="A207" s="77" t="s">
        <v>387</v>
      </c>
      <c r="B207" s="17" t="s">
        <v>372</v>
      </c>
      <c r="C207" s="17" t="s">
        <v>424</v>
      </c>
      <c r="D207" s="19" t="s">
        <v>367</v>
      </c>
      <c r="E207" s="112"/>
      <c r="F207" s="112">
        <f>400+163</f>
        <v>563</v>
      </c>
      <c r="G207" s="112">
        <f t="shared" si="82"/>
        <v>563</v>
      </c>
      <c r="H207" s="112"/>
      <c r="I207" s="112">
        <f t="shared" si="83"/>
        <v>563</v>
      </c>
      <c r="J207" s="112"/>
      <c r="K207" s="112">
        <f t="shared" si="84"/>
        <v>563</v>
      </c>
      <c r="L207" s="112"/>
      <c r="M207" s="112">
        <f t="shared" si="85"/>
        <v>563</v>
      </c>
      <c r="N207" s="112"/>
      <c r="O207" s="112">
        <f t="shared" si="86"/>
        <v>563</v>
      </c>
      <c r="P207" s="112"/>
      <c r="Q207" s="112">
        <f t="shared" si="87"/>
        <v>563</v>
      </c>
    </row>
    <row r="208" spans="1:17" s="85" customFormat="1" ht="44.25" customHeight="1">
      <c r="A208" s="59" t="s">
        <v>855</v>
      </c>
      <c r="B208" s="17" t="s">
        <v>372</v>
      </c>
      <c r="C208" s="17" t="s">
        <v>425</v>
      </c>
      <c r="D208" s="19"/>
      <c r="E208" s="112">
        <f>E209</f>
        <v>195.6</v>
      </c>
      <c r="F208" s="112">
        <f>F209</f>
        <v>-97.8</v>
      </c>
      <c r="G208" s="112">
        <f t="shared" si="82"/>
        <v>97.8</v>
      </c>
      <c r="H208" s="112">
        <f>H209</f>
        <v>0</v>
      </c>
      <c r="I208" s="112">
        <f t="shared" si="83"/>
        <v>97.8</v>
      </c>
      <c r="J208" s="112">
        <f>J209</f>
        <v>0</v>
      </c>
      <c r="K208" s="112">
        <f t="shared" si="84"/>
        <v>97.8</v>
      </c>
      <c r="L208" s="112">
        <f>L209</f>
        <v>0</v>
      </c>
      <c r="M208" s="112">
        <f t="shared" si="85"/>
        <v>97.8</v>
      </c>
      <c r="N208" s="112">
        <f>N209</f>
        <v>0</v>
      </c>
      <c r="O208" s="112">
        <f t="shared" si="86"/>
        <v>97.8</v>
      </c>
      <c r="P208" s="112">
        <f>P209</f>
        <v>0</v>
      </c>
      <c r="Q208" s="112">
        <f t="shared" si="87"/>
        <v>97.8</v>
      </c>
    </row>
    <row r="209" spans="1:17" s="85" customFormat="1" ht="56.25">
      <c r="A209" s="77" t="s">
        <v>387</v>
      </c>
      <c r="B209" s="17" t="s">
        <v>372</v>
      </c>
      <c r="C209" s="17" t="s">
        <v>425</v>
      </c>
      <c r="D209" s="19" t="s">
        <v>367</v>
      </c>
      <c r="E209" s="112">
        <v>195.6</v>
      </c>
      <c r="F209" s="112">
        <v>-97.8</v>
      </c>
      <c r="G209" s="112">
        <f t="shared" si="82"/>
        <v>97.8</v>
      </c>
      <c r="H209" s="112"/>
      <c r="I209" s="112">
        <f t="shared" si="83"/>
        <v>97.8</v>
      </c>
      <c r="J209" s="112"/>
      <c r="K209" s="112">
        <f t="shared" si="84"/>
        <v>97.8</v>
      </c>
      <c r="L209" s="112"/>
      <c r="M209" s="112">
        <f t="shared" si="85"/>
        <v>97.8</v>
      </c>
      <c r="N209" s="112"/>
      <c r="O209" s="112">
        <f t="shared" si="86"/>
        <v>97.8</v>
      </c>
      <c r="P209" s="112"/>
      <c r="Q209" s="112">
        <f t="shared" si="87"/>
        <v>97.8</v>
      </c>
    </row>
    <row r="210" spans="1:17" s="85" customFormat="1" ht="37.5" hidden="1">
      <c r="A210" s="77" t="s">
        <v>216</v>
      </c>
      <c r="B210" s="17" t="s">
        <v>372</v>
      </c>
      <c r="C210" s="17" t="s">
        <v>426</v>
      </c>
      <c r="D210" s="19"/>
      <c r="E210" s="112">
        <f>E211</f>
        <v>0</v>
      </c>
      <c r="F210" s="112">
        <f>F211</f>
        <v>0</v>
      </c>
      <c r="G210" s="112">
        <f t="shared" si="82"/>
        <v>0</v>
      </c>
      <c r="H210" s="112">
        <f>H211</f>
        <v>0</v>
      </c>
      <c r="I210" s="112">
        <f t="shared" si="83"/>
        <v>0</v>
      </c>
      <c r="J210" s="112">
        <f>J211</f>
        <v>0</v>
      </c>
      <c r="K210" s="112">
        <f t="shared" si="84"/>
        <v>0</v>
      </c>
      <c r="L210" s="112">
        <f>L211</f>
        <v>0</v>
      </c>
      <c r="M210" s="112">
        <f t="shared" si="85"/>
        <v>0</v>
      </c>
      <c r="N210" s="112">
        <f>N211</f>
        <v>0</v>
      </c>
      <c r="O210" s="112">
        <f t="shared" si="86"/>
        <v>0</v>
      </c>
      <c r="P210" s="112">
        <f>P211</f>
        <v>0</v>
      </c>
      <c r="Q210" s="112">
        <f t="shared" si="87"/>
        <v>0</v>
      </c>
    </row>
    <row r="211" spans="1:17" s="85" customFormat="1" ht="56.25" hidden="1">
      <c r="A211" s="77" t="s">
        <v>387</v>
      </c>
      <c r="B211" s="17" t="s">
        <v>372</v>
      </c>
      <c r="C211" s="17" t="s">
        <v>426</v>
      </c>
      <c r="D211" s="19" t="s">
        <v>367</v>
      </c>
      <c r="E211" s="112"/>
      <c r="F211" s="112"/>
      <c r="G211" s="112">
        <f t="shared" si="82"/>
        <v>0</v>
      </c>
      <c r="H211" s="112"/>
      <c r="I211" s="112">
        <f t="shared" si="83"/>
        <v>0</v>
      </c>
      <c r="J211" s="112"/>
      <c r="K211" s="112">
        <f t="shared" si="84"/>
        <v>0</v>
      </c>
      <c r="L211" s="112"/>
      <c r="M211" s="112">
        <f t="shared" si="85"/>
        <v>0</v>
      </c>
      <c r="N211" s="112"/>
      <c r="O211" s="112">
        <f t="shared" si="86"/>
        <v>0</v>
      </c>
      <c r="P211" s="112"/>
      <c r="Q211" s="112">
        <f t="shared" si="87"/>
        <v>0</v>
      </c>
    </row>
    <row r="212" spans="1:17" s="85" customFormat="1" ht="37.5">
      <c r="A212" s="87" t="s">
        <v>427</v>
      </c>
      <c r="B212" s="17" t="s">
        <v>372</v>
      </c>
      <c r="C212" s="19" t="s">
        <v>428</v>
      </c>
      <c r="D212" s="19"/>
      <c r="E212" s="112">
        <f aca="true" t="shared" si="88" ref="E212:Q212">E213+E216</f>
        <v>2932.023</v>
      </c>
      <c r="F212" s="112">
        <f t="shared" si="88"/>
        <v>0</v>
      </c>
      <c r="G212" s="112">
        <f t="shared" si="88"/>
        <v>2932.023</v>
      </c>
      <c r="H212" s="112">
        <f t="shared" si="88"/>
        <v>0</v>
      </c>
      <c r="I212" s="112">
        <f t="shared" si="88"/>
        <v>2932.023</v>
      </c>
      <c r="J212" s="112">
        <f t="shared" si="88"/>
        <v>0</v>
      </c>
      <c r="K212" s="112">
        <f t="shared" si="88"/>
        <v>2932.023</v>
      </c>
      <c r="L212" s="112">
        <f t="shared" si="88"/>
        <v>0</v>
      </c>
      <c r="M212" s="112">
        <f t="shared" si="88"/>
        <v>2932.023</v>
      </c>
      <c r="N212" s="112">
        <f t="shared" si="88"/>
        <v>0</v>
      </c>
      <c r="O212" s="112">
        <f t="shared" si="88"/>
        <v>2932.023</v>
      </c>
      <c r="P212" s="112">
        <f t="shared" si="88"/>
        <v>-24</v>
      </c>
      <c r="Q212" s="112">
        <f t="shared" si="88"/>
        <v>2908.023</v>
      </c>
    </row>
    <row r="213" spans="1:17" s="85" customFormat="1" ht="37.5">
      <c r="A213" s="77" t="s">
        <v>429</v>
      </c>
      <c r="B213" s="17" t="s">
        <v>372</v>
      </c>
      <c r="C213" s="19" t="s">
        <v>430</v>
      </c>
      <c r="D213" s="19"/>
      <c r="E213" s="112">
        <f>E214+E215</f>
        <v>1182.035</v>
      </c>
      <c r="F213" s="112">
        <f>F214+F215</f>
        <v>0</v>
      </c>
      <c r="G213" s="112">
        <f>E213+F213</f>
        <v>1182.035</v>
      </c>
      <c r="H213" s="112">
        <f>H214+H215</f>
        <v>0</v>
      </c>
      <c r="I213" s="112">
        <f>G213+H213</f>
        <v>1182.035</v>
      </c>
      <c r="J213" s="112">
        <f>J214+J215</f>
        <v>0</v>
      </c>
      <c r="K213" s="112">
        <f>I213+J213</f>
        <v>1182.035</v>
      </c>
      <c r="L213" s="112">
        <f>L214+L215</f>
        <v>0</v>
      </c>
      <c r="M213" s="112">
        <f>K213+L213</f>
        <v>1182.035</v>
      </c>
      <c r="N213" s="112">
        <f>N214+N215</f>
        <v>0</v>
      </c>
      <c r="O213" s="112">
        <f>M213+N213</f>
        <v>1182.035</v>
      </c>
      <c r="P213" s="112">
        <f>P214+P215</f>
        <v>0</v>
      </c>
      <c r="Q213" s="112">
        <f>O213+P213</f>
        <v>1182.035</v>
      </c>
    </row>
    <row r="214" spans="1:17" s="85" customFormat="1" ht="93.75">
      <c r="A214" s="77" t="s">
        <v>255</v>
      </c>
      <c r="B214" s="17" t="s">
        <v>372</v>
      </c>
      <c r="C214" s="19" t="s">
        <v>430</v>
      </c>
      <c r="D214" s="19" t="s">
        <v>256</v>
      </c>
      <c r="E214" s="112">
        <v>1172.035</v>
      </c>
      <c r="F214" s="112"/>
      <c r="G214" s="112">
        <f>E214+F214</f>
        <v>1172.035</v>
      </c>
      <c r="H214" s="112"/>
      <c r="I214" s="112">
        <f>G214+H214</f>
        <v>1172.035</v>
      </c>
      <c r="J214" s="112"/>
      <c r="K214" s="112">
        <f>I214+J214</f>
        <v>1172.035</v>
      </c>
      <c r="L214" s="112"/>
      <c r="M214" s="112">
        <f>K214+L214</f>
        <v>1172.035</v>
      </c>
      <c r="N214" s="112"/>
      <c r="O214" s="112">
        <f>M214+N214</f>
        <v>1172.035</v>
      </c>
      <c r="P214" s="112"/>
      <c r="Q214" s="112">
        <f>O214+P214</f>
        <v>1172.035</v>
      </c>
    </row>
    <row r="215" spans="1:17" s="85" customFormat="1" ht="37.5">
      <c r="A215" s="77" t="s">
        <v>259</v>
      </c>
      <c r="B215" s="17" t="s">
        <v>372</v>
      </c>
      <c r="C215" s="19" t="s">
        <v>430</v>
      </c>
      <c r="D215" s="19" t="s">
        <v>260</v>
      </c>
      <c r="E215" s="112">
        <v>10</v>
      </c>
      <c r="F215" s="112"/>
      <c r="G215" s="112">
        <f>E215+F215</f>
        <v>10</v>
      </c>
      <c r="H215" s="112"/>
      <c r="I215" s="112">
        <f>G215+H215</f>
        <v>10</v>
      </c>
      <c r="J215" s="112"/>
      <c r="K215" s="112">
        <f>I215+J215</f>
        <v>10</v>
      </c>
      <c r="L215" s="112"/>
      <c r="M215" s="112">
        <f>K215+L215</f>
        <v>10</v>
      </c>
      <c r="N215" s="112"/>
      <c r="O215" s="112">
        <f>M215+N215</f>
        <v>10</v>
      </c>
      <c r="P215" s="112"/>
      <c r="Q215" s="112">
        <f>O215+P215</f>
        <v>10</v>
      </c>
    </row>
    <row r="216" spans="1:17" s="85" customFormat="1" ht="37.5">
      <c r="A216" s="77" t="s">
        <v>369</v>
      </c>
      <c r="B216" s="17" t="s">
        <v>372</v>
      </c>
      <c r="C216" s="19" t="s">
        <v>431</v>
      </c>
      <c r="D216" s="19"/>
      <c r="E216" s="112">
        <f>E217+E218+E219</f>
        <v>1749.9879999999998</v>
      </c>
      <c r="F216" s="112">
        <f>F217+F218</f>
        <v>0</v>
      </c>
      <c r="G216" s="112">
        <f>G217+G218+G219</f>
        <v>1749.9879999999998</v>
      </c>
      <c r="H216" s="112">
        <f>H217+H218</f>
        <v>0</v>
      </c>
      <c r="I216" s="112">
        <f>I217+I218+I219</f>
        <v>1749.9879999999998</v>
      </c>
      <c r="J216" s="112">
        <f>J217+J218</f>
        <v>0</v>
      </c>
      <c r="K216" s="112">
        <f>K217+K218+K219</f>
        <v>1749.9879999999998</v>
      </c>
      <c r="L216" s="112">
        <f>L217+L218</f>
        <v>0</v>
      </c>
      <c r="M216" s="112">
        <f>M217+M218+M219</f>
        <v>1749.9879999999998</v>
      </c>
      <c r="N216" s="112">
        <f>N217+N218</f>
        <v>0</v>
      </c>
      <c r="O216" s="112">
        <f>O217+O218+O219</f>
        <v>1749.9879999999998</v>
      </c>
      <c r="P216" s="112">
        <f>P217+P218</f>
        <v>-24</v>
      </c>
      <c r="Q216" s="112">
        <f>Q217+Q218+Q219</f>
        <v>1725.9879999999998</v>
      </c>
    </row>
    <row r="217" spans="1:17" s="85" customFormat="1" ht="93.75">
      <c r="A217" s="77" t="s">
        <v>255</v>
      </c>
      <c r="B217" s="17" t="s">
        <v>372</v>
      </c>
      <c r="C217" s="19" t="s">
        <v>431</v>
      </c>
      <c r="D217" s="17" t="s">
        <v>256</v>
      </c>
      <c r="E217" s="112">
        <v>1150.847</v>
      </c>
      <c r="F217" s="113">
        <v>0</v>
      </c>
      <c r="G217" s="112">
        <f>E217+F217</f>
        <v>1150.847</v>
      </c>
      <c r="H217" s="113">
        <v>0</v>
      </c>
      <c r="I217" s="112">
        <f>G217+H217</f>
        <v>1150.847</v>
      </c>
      <c r="J217" s="113">
        <v>0</v>
      </c>
      <c r="K217" s="112">
        <f>I217+J217</f>
        <v>1150.847</v>
      </c>
      <c r="L217" s="113">
        <v>0</v>
      </c>
      <c r="M217" s="112">
        <f>K217+L217</f>
        <v>1150.847</v>
      </c>
      <c r="N217" s="113">
        <v>0</v>
      </c>
      <c r="O217" s="112">
        <f>M217+N217</f>
        <v>1150.847</v>
      </c>
      <c r="P217" s="113">
        <v>0</v>
      </c>
      <c r="Q217" s="112">
        <f>O217+P217</f>
        <v>1150.847</v>
      </c>
    </row>
    <row r="218" spans="1:17" s="85" customFormat="1" ht="37.5">
      <c r="A218" s="77" t="s">
        <v>259</v>
      </c>
      <c r="B218" s="17" t="s">
        <v>372</v>
      </c>
      <c r="C218" s="19" t="s">
        <v>431</v>
      </c>
      <c r="D218" s="19" t="s">
        <v>260</v>
      </c>
      <c r="E218" s="112">
        <v>598.141</v>
      </c>
      <c r="F218" s="112">
        <v>0</v>
      </c>
      <c r="G218" s="112">
        <f>E218+F218</f>
        <v>598.141</v>
      </c>
      <c r="H218" s="112">
        <v>0</v>
      </c>
      <c r="I218" s="112">
        <f>G218+H218</f>
        <v>598.141</v>
      </c>
      <c r="J218" s="112">
        <v>0</v>
      </c>
      <c r="K218" s="112">
        <f>I218+J218</f>
        <v>598.141</v>
      </c>
      <c r="L218" s="112">
        <v>0</v>
      </c>
      <c r="M218" s="112">
        <f>K218+L218</f>
        <v>598.141</v>
      </c>
      <c r="N218" s="112">
        <v>0</v>
      </c>
      <c r="O218" s="112">
        <f>M218+N218</f>
        <v>598.141</v>
      </c>
      <c r="P218" s="112">
        <v>-24</v>
      </c>
      <c r="Q218" s="112">
        <f>O218+P218</f>
        <v>574.141</v>
      </c>
    </row>
    <row r="219" spans="1:17" s="85" customFormat="1" ht="18.75">
      <c r="A219" s="77" t="s">
        <v>269</v>
      </c>
      <c r="B219" s="17" t="s">
        <v>372</v>
      </c>
      <c r="C219" s="19" t="s">
        <v>431</v>
      </c>
      <c r="D219" s="19" t="s">
        <v>270</v>
      </c>
      <c r="E219" s="112">
        <v>1</v>
      </c>
      <c r="F219" s="112">
        <f>F223</f>
        <v>0</v>
      </c>
      <c r="G219" s="112">
        <f>E219+F219</f>
        <v>1</v>
      </c>
      <c r="H219" s="112">
        <f>H223</f>
        <v>0</v>
      </c>
      <c r="I219" s="112">
        <f>G219+H219</f>
        <v>1</v>
      </c>
      <c r="J219" s="112">
        <f>J223</f>
        <v>0</v>
      </c>
      <c r="K219" s="112">
        <f>I219+J219</f>
        <v>1</v>
      </c>
      <c r="L219" s="112">
        <f>L223</f>
        <v>0</v>
      </c>
      <c r="M219" s="112">
        <f>K219+L219</f>
        <v>1</v>
      </c>
      <c r="N219" s="112">
        <f>N223</f>
        <v>0</v>
      </c>
      <c r="O219" s="112">
        <f>M219+N219</f>
        <v>1</v>
      </c>
      <c r="P219" s="112">
        <f>P223</f>
        <v>0</v>
      </c>
      <c r="Q219" s="112">
        <f>O219+P219</f>
        <v>1</v>
      </c>
    </row>
    <row r="220" spans="1:17" s="85" customFormat="1" ht="39">
      <c r="A220" s="86" t="s">
        <v>432</v>
      </c>
      <c r="B220" s="17" t="s">
        <v>372</v>
      </c>
      <c r="C220" s="19" t="s">
        <v>433</v>
      </c>
      <c r="D220" s="19"/>
      <c r="E220" s="112">
        <f aca="true" t="shared" si="89" ref="E220:Q221">E221</f>
        <v>10657.691</v>
      </c>
      <c r="F220" s="112">
        <f t="shared" si="89"/>
        <v>0</v>
      </c>
      <c r="G220" s="112">
        <f t="shared" si="89"/>
        <v>10657.691</v>
      </c>
      <c r="H220" s="112">
        <f t="shared" si="89"/>
        <v>0</v>
      </c>
      <c r="I220" s="112">
        <f t="shared" si="89"/>
        <v>10657.691</v>
      </c>
      <c r="J220" s="112">
        <f t="shared" si="89"/>
        <v>0</v>
      </c>
      <c r="K220" s="112">
        <f t="shared" si="89"/>
        <v>10657.691</v>
      </c>
      <c r="L220" s="112">
        <f t="shared" si="89"/>
        <v>-45.3</v>
      </c>
      <c r="M220" s="112">
        <f t="shared" si="89"/>
        <v>10612.391000000001</v>
      </c>
      <c r="N220" s="112">
        <f t="shared" si="89"/>
        <v>0</v>
      </c>
      <c r="O220" s="112">
        <f t="shared" si="89"/>
        <v>10612.391000000001</v>
      </c>
      <c r="P220" s="112">
        <f t="shared" si="89"/>
        <v>0</v>
      </c>
      <c r="Q220" s="112">
        <f t="shared" si="89"/>
        <v>10612.391000000001</v>
      </c>
    </row>
    <row r="221" spans="1:17" s="85" customFormat="1" ht="18.75">
      <c r="A221" s="77" t="s">
        <v>390</v>
      </c>
      <c r="B221" s="17" t="s">
        <v>372</v>
      </c>
      <c r="C221" s="19" t="s">
        <v>434</v>
      </c>
      <c r="D221" s="19"/>
      <c r="E221" s="112">
        <f t="shared" si="89"/>
        <v>10657.691</v>
      </c>
      <c r="F221" s="112">
        <f t="shared" si="89"/>
        <v>0</v>
      </c>
      <c r="G221" s="112">
        <f t="shared" si="89"/>
        <v>10657.691</v>
      </c>
      <c r="H221" s="112">
        <f t="shared" si="89"/>
        <v>0</v>
      </c>
      <c r="I221" s="112">
        <f t="shared" si="89"/>
        <v>10657.691</v>
      </c>
      <c r="J221" s="112">
        <f t="shared" si="89"/>
        <v>0</v>
      </c>
      <c r="K221" s="112">
        <f t="shared" si="89"/>
        <v>10657.691</v>
      </c>
      <c r="L221" s="112">
        <f t="shared" si="89"/>
        <v>-45.3</v>
      </c>
      <c r="M221" s="112">
        <f t="shared" si="89"/>
        <v>10612.391000000001</v>
      </c>
      <c r="N221" s="112">
        <f t="shared" si="89"/>
        <v>0</v>
      </c>
      <c r="O221" s="112">
        <f t="shared" si="89"/>
        <v>10612.391000000001</v>
      </c>
      <c r="P221" s="112">
        <f t="shared" si="89"/>
        <v>0</v>
      </c>
      <c r="Q221" s="112">
        <f t="shared" si="89"/>
        <v>10612.391000000001</v>
      </c>
    </row>
    <row r="222" spans="1:17" s="85" customFormat="1" ht="56.25">
      <c r="A222" s="77" t="s">
        <v>387</v>
      </c>
      <c r="B222" s="17" t="s">
        <v>372</v>
      </c>
      <c r="C222" s="19" t="s">
        <v>434</v>
      </c>
      <c r="D222" s="19" t="s">
        <v>367</v>
      </c>
      <c r="E222" s="112">
        <v>10657.691</v>
      </c>
      <c r="F222" s="112"/>
      <c r="G222" s="112">
        <f>E222+F222</f>
        <v>10657.691</v>
      </c>
      <c r="H222" s="112"/>
      <c r="I222" s="112">
        <f>G222+H222</f>
        <v>10657.691</v>
      </c>
      <c r="J222" s="112"/>
      <c r="K222" s="112">
        <f>I222+J222</f>
        <v>10657.691</v>
      </c>
      <c r="L222" s="112">
        <v>-45.3</v>
      </c>
      <c r="M222" s="112">
        <f>K222+L222</f>
        <v>10612.391000000001</v>
      </c>
      <c r="N222" s="112"/>
      <c r="O222" s="112">
        <f>M222+N222</f>
        <v>10612.391000000001</v>
      </c>
      <c r="P222" s="112"/>
      <c r="Q222" s="112">
        <f>O222+P222</f>
        <v>10612.391000000001</v>
      </c>
    </row>
    <row r="223" spans="1:17" s="85" customFormat="1" ht="56.25">
      <c r="A223" s="87" t="s">
        <v>435</v>
      </c>
      <c r="B223" s="17" t="s">
        <v>372</v>
      </c>
      <c r="C223" s="17" t="s">
        <v>326</v>
      </c>
      <c r="D223" s="19"/>
      <c r="E223" s="112">
        <f aca="true" t="shared" si="90" ref="E223:Q224">E224</f>
        <v>363.5</v>
      </c>
      <c r="F223" s="112">
        <f t="shared" si="90"/>
        <v>0</v>
      </c>
      <c r="G223" s="112">
        <f t="shared" si="90"/>
        <v>363.5</v>
      </c>
      <c r="H223" s="112">
        <f t="shared" si="90"/>
        <v>0</v>
      </c>
      <c r="I223" s="112">
        <f t="shared" si="90"/>
        <v>363.5</v>
      </c>
      <c r="J223" s="112">
        <f t="shared" si="90"/>
        <v>0</v>
      </c>
      <c r="K223" s="112">
        <f t="shared" si="90"/>
        <v>363.5</v>
      </c>
      <c r="L223" s="112">
        <f t="shared" si="90"/>
        <v>0</v>
      </c>
      <c r="M223" s="112">
        <f t="shared" si="90"/>
        <v>363.5</v>
      </c>
      <c r="N223" s="112">
        <f t="shared" si="90"/>
        <v>0</v>
      </c>
      <c r="O223" s="112">
        <f t="shared" si="90"/>
        <v>363.5</v>
      </c>
      <c r="P223" s="112">
        <f t="shared" si="90"/>
        <v>0</v>
      </c>
      <c r="Q223" s="112">
        <f t="shared" si="90"/>
        <v>363.5</v>
      </c>
    </row>
    <row r="224" spans="1:17" s="85" customFormat="1" ht="39">
      <c r="A224" s="86" t="s">
        <v>436</v>
      </c>
      <c r="B224" s="17" t="s">
        <v>372</v>
      </c>
      <c r="C224" s="17" t="s">
        <v>437</v>
      </c>
      <c r="D224" s="19"/>
      <c r="E224" s="112">
        <f t="shared" si="90"/>
        <v>363.5</v>
      </c>
      <c r="F224" s="112">
        <f t="shared" si="90"/>
        <v>0</v>
      </c>
      <c r="G224" s="112">
        <f t="shared" si="90"/>
        <v>363.5</v>
      </c>
      <c r="H224" s="112">
        <f t="shared" si="90"/>
        <v>0</v>
      </c>
      <c r="I224" s="112">
        <f t="shared" si="90"/>
        <v>363.5</v>
      </c>
      <c r="J224" s="112">
        <f t="shared" si="90"/>
        <v>0</v>
      </c>
      <c r="K224" s="112">
        <f t="shared" si="90"/>
        <v>363.5</v>
      </c>
      <c r="L224" s="112">
        <f t="shared" si="90"/>
        <v>0</v>
      </c>
      <c r="M224" s="112">
        <f t="shared" si="90"/>
        <v>363.5</v>
      </c>
      <c r="N224" s="112">
        <f t="shared" si="90"/>
        <v>0</v>
      </c>
      <c r="O224" s="112">
        <f t="shared" si="90"/>
        <v>363.5</v>
      </c>
      <c r="P224" s="112">
        <f t="shared" si="90"/>
        <v>0</v>
      </c>
      <c r="Q224" s="112">
        <f t="shared" si="90"/>
        <v>363.5</v>
      </c>
    </row>
    <row r="225" spans="1:17" s="85" customFormat="1" ht="37.5">
      <c r="A225" s="77" t="s">
        <v>438</v>
      </c>
      <c r="B225" s="17" t="s">
        <v>372</v>
      </c>
      <c r="C225" s="17" t="s">
        <v>439</v>
      </c>
      <c r="D225" s="19"/>
      <c r="E225" s="112">
        <f>E227</f>
        <v>363.5</v>
      </c>
      <c r="F225" s="112">
        <f>F227</f>
        <v>0</v>
      </c>
      <c r="G225" s="112">
        <f>G227</f>
        <v>363.5</v>
      </c>
      <c r="H225" s="112">
        <f>H227+H226</f>
        <v>0</v>
      </c>
      <c r="I225" s="112">
        <f>G225+H225</f>
        <v>363.5</v>
      </c>
      <c r="J225" s="112">
        <f>J227+J226</f>
        <v>0</v>
      </c>
      <c r="K225" s="112">
        <f>I225+J225</f>
        <v>363.5</v>
      </c>
      <c r="L225" s="112">
        <f>L227+L226</f>
        <v>0</v>
      </c>
      <c r="M225" s="112">
        <f>K225+L225</f>
        <v>363.5</v>
      </c>
      <c r="N225" s="112">
        <f>N227+N226</f>
        <v>0</v>
      </c>
      <c r="O225" s="112">
        <f>M225+N225</f>
        <v>363.5</v>
      </c>
      <c r="P225" s="112">
        <f>P227+P226</f>
        <v>0</v>
      </c>
      <c r="Q225" s="112">
        <f>O225+P225</f>
        <v>363.5</v>
      </c>
    </row>
    <row r="226" spans="1:17" s="85" customFormat="1" ht="37.5">
      <c r="A226" s="77" t="s">
        <v>303</v>
      </c>
      <c r="B226" s="17" t="s">
        <v>372</v>
      </c>
      <c r="C226" s="17" t="s">
        <v>439</v>
      </c>
      <c r="D226" s="19" t="s">
        <v>304</v>
      </c>
      <c r="E226" s="112"/>
      <c r="F226" s="112"/>
      <c r="G226" s="112"/>
      <c r="H226" s="112">
        <v>363.5</v>
      </c>
      <c r="I226" s="112">
        <f>G226+H226</f>
        <v>363.5</v>
      </c>
      <c r="J226" s="112"/>
      <c r="K226" s="112">
        <f>I226+J226</f>
        <v>363.5</v>
      </c>
      <c r="L226" s="112"/>
      <c r="M226" s="112">
        <f>K226+L226</f>
        <v>363.5</v>
      </c>
      <c r="N226" s="112"/>
      <c r="O226" s="112">
        <f>M226+N226</f>
        <v>363.5</v>
      </c>
      <c r="P226" s="112"/>
      <c r="Q226" s="112">
        <f>O226+P226</f>
        <v>363.5</v>
      </c>
    </row>
    <row r="227" spans="1:17" s="85" customFormat="1" ht="56.25" hidden="1">
      <c r="A227" s="77" t="s">
        <v>387</v>
      </c>
      <c r="B227" s="17" t="s">
        <v>372</v>
      </c>
      <c r="C227" s="17" t="s">
        <v>439</v>
      </c>
      <c r="D227" s="17" t="s">
        <v>367</v>
      </c>
      <c r="E227" s="112">
        <v>363.5</v>
      </c>
      <c r="F227" s="113"/>
      <c r="G227" s="112">
        <f aca="true" t="shared" si="91" ref="G227:G245">E227+F227</f>
        <v>363.5</v>
      </c>
      <c r="H227" s="113">
        <v>-363.5</v>
      </c>
      <c r="I227" s="112">
        <f aca="true" t="shared" si="92" ref="I227:I240">G227+H227</f>
        <v>0</v>
      </c>
      <c r="J227" s="113"/>
      <c r="K227" s="112">
        <f aca="true" t="shared" si="93" ref="K227:K240">I227+J227</f>
        <v>0</v>
      </c>
      <c r="L227" s="113"/>
      <c r="M227" s="112">
        <f aca="true" t="shared" si="94" ref="M227:M240">K227+L227</f>
        <v>0</v>
      </c>
      <c r="N227" s="113"/>
      <c r="O227" s="112">
        <f aca="true" t="shared" si="95" ref="O227:O240">M227+N227</f>
        <v>0</v>
      </c>
      <c r="P227" s="113"/>
      <c r="Q227" s="112">
        <f aca="true" t="shared" si="96" ref="Q227:Q240">O227+P227</f>
        <v>0</v>
      </c>
    </row>
    <row r="228" spans="1:17" s="84" customFormat="1" ht="75">
      <c r="A228" s="16" t="s">
        <v>440</v>
      </c>
      <c r="B228" s="21" t="s">
        <v>441</v>
      </c>
      <c r="C228" s="14"/>
      <c r="D228" s="14"/>
      <c r="E228" s="111">
        <f>E229+E233+E251+E300+E306</f>
        <v>126527.284</v>
      </c>
      <c r="F228" s="111">
        <f>F229+F233+F251+F300+F306</f>
        <v>112356.436</v>
      </c>
      <c r="G228" s="111">
        <f>E228+F228</f>
        <v>238883.72</v>
      </c>
      <c r="H228" s="111">
        <f>H229+H233+H251+H300+H306</f>
        <v>27463.572</v>
      </c>
      <c r="I228" s="111">
        <f t="shared" si="92"/>
        <v>266347.292</v>
      </c>
      <c r="J228" s="111">
        <f>J229+J233+J251+J300+J306</f>
        <v>-56827.62100000001</v>
      </c>
      <c r="K228" s="111">
        <f t="shared" si="93"/>
        <v>209519.671</v>
      </c>
      <c r="L228" s="111">
        <f>L229+L233+L251+L300+L306</f>
        <v>2897.362</v>
      </c>
      <c r="M228" s="111">
        <f t="shared" si="94"/>
        <v>212417.033</v>
      </c>
      <c r="N228" s="111">
        <f>N229+N233+N251+N300+N306</f>
        <v>-5250</v>
      </c>
      <c r="O228" s="111">
        <f t="shared" si="95"/>
        <v>207167.033</v>
      </c>
      <c r="P228" s="111">
        <f>P229+P233+P251+P300+P306</f>
        <v>1651.8</v>
      </c>
      <c r="Q228" s="111">
        <f t="shared" si="96"/>
        <v>208818.83299999998</v>
      </c>
    </row>
    <row r="229" spans="1:17" s="84" customFormat="1" ht="37.5" hidden="1">
      <c r="A229" s="16" t="s">
        <v>263</v>
      </c>
      <c r="B229" s="19" t="s">
        <v>441</v>
      </c>
      <c r="C229" s="19" t="s">
        <v>264</v>
      </c>
      <c r="D229" s="14"/>
      <c r="E229" s="112">
        <f aca="true" t="shared" si="97" ref="E229:P231">E230</f>
        <v>306</v>
      </c>
      <c r="F229" s="112">
        <f t="shared" si="97"/>
        <v>0</v>
      </c>
      <c r="G229" s="112">
        <f t="shared" si="91"/>
        <v>306</v>
      </c>
      <c r="H229" s="112">
        <f t="shared" si="97"/>
        <v>0</v>
      </c>
      <c r="I229" s="112">
        <f t="shared" si="92"/>
        <v>306</v>
      </c>
      <c r="J229" s="112">
        <f t="shared" si="97"/>
        <v>0</v>
      </c>
      <c r="K229" s="112">
        <f t="shared" si="93"/>
        <v>306</v>
      </c>
      <c r="L229" s="112">
        <f t="shared" si="97"/>
        <v>-306</v>
      </c>
      <c r="M229" s="112">
        <f t="shared" si="94"/>
        <v>0</v>
      </c>
      <c r="N229" s="112">
        <f t="shared" si="97"/>
        <v>0</v>
      </c>
      <c r="O229" s="112">
        <f t="shared" si="95"/>
        <v>0</v>
      </c>
      <c r="P229" s="112">
        <f t="shared" si="97"/>
        <v>0</v>
      </c>
      <c r="Q229" s="112">
        <f t="shared" si="96"/>
        <v>0</v>
      </c>
    </row>
    <row r="230" spans="1:17" s="84" customFormat="1" ht="19.5" hidden="1">
      <c r="A230" s="86" t="s">
        <v>277</v>
      </c>
      <c r="B230" s="17" t="s">
        <v>441</v>
      </c>
      <c r="C230" s="17" t="s">
        <v>278</v>
      </c>
      <c r="D230" s="14"/>
      <c r="E230" s="112">
        <f t="shared" si="97"/>
        <v>306</v>
      </c>
      <c r="F230" s="112">
        <f t="shared" si="97"/>
        <v>0</v>
      </c>
      <c r="G230" s="112">
        <f t="shared" si="91"/>
        <v>306</v>
      </c>
      <c r="H230" s="112">
        <f t="shared" si="97"/>
        <v>0</v>
      </c>
      <c r="I230" s="112">
        <f t="shared" si="92"/>
        <v>306</v>
      </c>
      <c r="J230" s="112">
        <f t="shared" si="97"/>
        <v>0</v>
      </c>
      <c r="K230" s="112">
        <f t="shared" si="93"/>
        <v>306</v>
      </c>
      <c r="L230" s="112">
        <f t="shared" si="97"/>
        <v>-306</v>
      </c>
      <c r="M230" s="112">
        <f t="shared" si="94"/>
        <v>0</v>
      </c>
      <c r="N230" s="112">
        <f t="shared" si="97"/>
        <v>0</v>
      </c>
      <c r="O230" s="112">
        <f t="shared" si="95"/>
        <v>0</v>
      </c>
      <c r="P230" s="112">
        <f t="shared" si="97"/>
        <v>0</v>
      </c>
      <c r="Q230" s="112">
        <f t="shared" si="96"/>
        <v>0</v>
      </c>
    </row>
    <row r="231" spans="1:17" s="84" customFormat="1" ht="37.5" hidden="1">
      <c r="A231" s="117" t="s">
        <v>806</v>
      </c>
      <c r="B231" s="17" t="s">
        <v>441</v>
      </c>
      <c r="C231" s="17" t="s">
        <v>758</v>
      </c>
      <c r="D231" s="14"/>
      <c r="E231" s="112">
        <f t="shared" si="97"/>
        <v>306</v>
      </c>
      <c r="F231" s="112">
        <f t="shared" si="97"/>
        <v>0</v>
      </c>
      <c r="G231" s="112">
        <f t="shared" si="91"/>
        <v>306</v>
      </c>
      <c r="H231" s="112">
        <f t="shared" si="97"/>
        <v>0</v>
      </c>
      <c r="I231" s="112">
        <f t="shared" si="92"/>
        <v>306</v>
      </c>
      <c r="J231" s="112">
        <f t="shared" si="97"/>
        <v>0</v>
      </c>
      <c r="K231" s="112">
        <f t="shared" si="93"/>
        <v>306</v>
      </c>
      <c r="L231" s="112">
        <f t="shared" si="97"/>
        <v>-306</v>
      </c>
      <c r="M231" s="112">
        <f t="shared" si="94"/>
        <v>0</v>
      </c>
      <c r="N231" s="112">
        <f t="shared" si="97"/>
        <v>0</v>
      </c>
      <c r="O231" s="112">
        <f t="shared" si="95"/>
        <v>0</v>
      </c>
      <c r="P231" s="112">
        <f t="shared" si="97"/>
        <v>0</v>
      </c>
      <c r="Q231" s="112">
        <f t="shared" si="96"/>
        <v>0</v>
      </c>
    </row>
    <row r="232" spans="1:17" s="84" customFormat="1" ht="37.5" hidden="1">
      <c r="A232" s="77" t="s">
        <v>259</v>
      </c>
      <c r="B232" s="19" t="s">
        <v>441</v>
      </c>
      <c r="C232" s="18" t="s">
        <v>758</v>
      </c>
      <c r="D232" s="18" t="s">
        <v>260</v>
      </c>
      <c r="E232" s="112">
        <v>306</v>
      </c>
      <c r="F232" s="112"/>
      <c r="G232" s="112">
        <f t="shared" si="91"/>
        <v>306</v>
      </c>
      <c r="H232" s="112"/>
      <c r="I232" s="112">
        <f t="shared" si="92"/>
        <v>306</v>
      </c>
      <c r="J232" s="112"/>
      <c r="K232" s="112">
        <f t="shared" si="93"/>
        <v>306</v>
      </c>
      <c r="L232" s="112">
        <v>-306</v>
      </c>
      <c r="M232" s="112">
        <f t="shared" si="94"/>
        <v>0</v>
      </c>
      <c r="N232" s="112"/>
      <c r="O232" s="112">
        <f t="shared" si="95"/>
        <v>0</v>
      </c>
      <c r="P232" s="112"/>
      <c r="Q232" s="112">
        <f t="shared" si="96"/>
        <v>0</v>
      </c>
    </row>
    <row r="233" spans="1:17" s="84" customFormat="1" ht="56.25">
      <c r="A233" s="16" t="s">
        <v>442</v>
      </c>
      <c r="B233" s="19" t="s">
        <v>441</v>
      </c>
      <c r="C233" s="18" t="s">
        <v>443</v>
      </c>
      <c r="D233" s="18"/>
      <c r="E233" s="112">
        <f>E234</f>
        <v>44926.894</v>
      </c>
      <c r="F233" s="112">
        <f>F234</f>
        <v>-5525.5</v>
      </c>
      <c r="G233" s="112">
        <f t="shared" si="91"/>
        <v>39401.394</v>
      </c>
      <c r="H233" s="112">
        <f>H234</f>
        <v>-662.668</v>
      </c>
      <c r="I233" s="112">
        <f t="shared" si="92"/>
        <v>38738.726</v>
      </c>
      <c r="J233" s="112">
        <f>J234</f>
        <v>0</v>
      </c>
      <c r="K233" s="112">
        <f t="shared" si="93"/>
        <v>38738.726</v>
      </c>
      <c r="L233" s="112">
        <f>L234</f>
        <v>0</v>
      </c>
      <c r="M233" s="112">
        <f t="shared" si="94"/>
        <v>38738.726</v>
      </c>
      <c r="N233" s="112">
        <f>N234</f>
        <v>0</v>
      </c>
      <c r="O233" s="112">
        <f t="shared" si="95"/>
        <v>38738.726</v>
      </c>
      <c r="P233" s="112">
        <f>P234</f>
        <v>0</v>
      </c>
      <c r="Q233" s="112">
        <f t="shared" si="96"/>
        <v>38738.726</v>
      </c>
    </row>
    <row r="234" spans="1:17" s="84" customFormat="1" ht="78">
      <c r="A234" s="22" t="s">
        <v>444</v>
      </c>
      <c r="B234" s="19" t="s">
        <v>441</v>
      </c>
      <c r="C234" s="18" t="s">
        <v>445</v>
      </c>
      <c r="D234" s="18"/>
      <c r="E234" s="112">
        <f>E242+E235+E237+E239+E244+E246+E248</f>
        <v>44926.894</v>
      </c>
      <c r="F234" s="112">
        <f>F242+F235+F237+F239+F244+F246+F248</f>
        <v>-5525.5</v>
      </c>
      <c r="G234" s="112">
        <f t="shared" si="91"/>
        <v>39401.394</v>
      </c>
      <c r="H234" s="112">
        <f>H242+H235+H237+H239+H244+H246+H248</f>
        <v>-662.668</v>
      </c>
      <c r="I234" s="112">
        <f t="shared" si="92"/>
        <v>38738.726</v>
      </c>
      <c r="J234" s="112">
        <f>J242+J235+J237+J239+J244+J246+J248</f>
        <v>0</v>
      </c>
      <c r="K234" s="112">
        <f t="shared" si="93"/>
        <v>38738.726</v>
      </c>
      <c r="L234" s="112">
        <f>L242+L235+L237+L239+L244+L246+L248</f>
        <v>0</v>
      </c>
      <c r="M234" s="112">
        <f t="shared" si="94"/>
        <v>38738.726</v>
      </c>
      <c r="N234" s="112">
        <f>N242+N235+N237+N239+N244+N246+N248</f>
        <v>0</v>
      </c>
      <c r="O234" s="112">
        <f t="shared" si="95"/>
        <v>38738.726</v>
      </c>
      <c r="P234" s="112">
        <f>P242+P235+P237+P239+P244+P246+P248</f>
        <v>0</v>
      </c>
      <c r="Q234" s="112">
        <f t="shared" si="96"/>
        <v>38738.726</v>
      </c>
    </row>
    <row r="235" spans="1:17" s="84" customFormat="1" ht="56.25">
      <c r="A235" s="117" t="s">
        <v>754</v>
      </c>
      <c r="B235" s="19" t="s">
        <v>441</v>
      </c>
      <c r="C235" s="18" t="s">
        <v>583</v>
      </c>
      <c r="D235" s="18"/>
      <c r="E235" s="112">
        <f>E236</f>
        <v>4371.124</v>
      </c>
      <c r="F235" s="112">
        <f>F236</f>
        <v>0</v>
      </c>
      <c r="G235" s="112">
        <f t="shared" si="91"/>
        <v>4371.124</v>
      </c>
      <c r="H235" s="112">
        <f>H236</f>
        <v>-6.706</v>
      </c>
      <c r="I235" s="112">
        <f t="shared" si="92"/>
        <v>4364.418</v>
      </c>
      <c r="J235" s="112">
        <f>J236</f>
        <v>0</v>
      </c>
      <c r="K235" s="112">
        <f t="shared" si="93"/>
        <v>4364.418</v>
      </c>
      <c r="L235" s="112">
        <f>L236</f>
        <v>0</v>
      </c>
      <c r="M235" s="112">
        <f t="shared" si="94"/>
        <v>4364.418</v>
      </c>
      <c r="N235" s="112">
        <f>N236</f>
        <v>0</v>
      </c>
      <c r="O235" s="112">
        <f t="shared" si="95"/>
        <v>4364.418</v>
      </c>
      <c r="P235" s="112">
        <f>P236</f>
        <v>0</v>
      </c>
      <c r="Q235" s="112">
        <f t="shared" si="96"/>
        <v>4364.418</v>
      </c>
    </row>
    <row r="236" spans="1:17" s="84" customFormat="1" ht="37.5">
      <c r="A236" s="77" t="s">
        <v>259</v>
      </c>
      <c r="B236" s="19" t="s">
        <v>441</v>
      </c>
      <c r="C236" s="18" t="s">
        <v>583</v>
      </c>
      <c r="D236" s="18" t="s">
        <v>260</v>
      </c>
      <c r="E236" s="112">
        <v>4371.124</v>
      </c>
      <c r="F236" s="112"/>
      <c r="G236" s="112">
        <f t="shared" si="91"/>
        <v>4371.124</v>
      </c>
      <c r="H236" s="112">
        <v>-6.706</v>
      </c>
      <c r="I236" s="112">
        <f t="shared" si="92"/>
        <v>4364.418</v>
      </c>
      <c r="J236" s="112"/>
      <c r="K236" s="112">
        <f t="shared" si="93"/>
        <v>4364.418</v>
      </c>
      <c r="L236" s="112"/>
      <c r="M236" s="112">
        <f t="shared" si="94"/>
        <v>4364.418</v>
      </c>
      <c r="N236" s="112"/>
      <c r="O236" s="112">
        <f t="shared" si="95"/>
        <v>4364.418</v>
      </c>
      <c r="P236" s="112"/>
      <c r="Q236" s="112">
        <f t="shared" si="96"/>
        <v>4364.418</v>
      </c>
    </row>
    <row r="237" spans="1:17" s="84" customFormat="1" ht="18.75">
      <c r="A237" s="117" t="s">
        <v>586</v>
      </c>
      <c r="B237" s="19" t="s">
        <v>441</v>
      </c>
      <c r="C237" s="18" t="s">
        <v>587</v>
      </c>
      <c r="D237" s="18"/>
      <c r="E237" s="112">
        <f>E238</f>
        <v>19.77</v>
      </c>
      <c r="F237" s="112">
        <f>F238</f>
        <v>0</v>
      </c>
      <c r="G237" s="112">
        <f t="shared" si="91"/>
        <v>19.77</v>
      </c>
      <c r="H237" s="112">
        <f>H238</f>
        <v>0</v>
      </c>
      <c r="I237" s="112">
        <f t="shared" si="92"/>
        <v>19.77</v>
      </c>
      <c r="J237" s="112">
        <f>J238</f>
        <v>0</v>
      </c>
      <c r="K237" s="112">
        <f t="shared" si="93"/>
        <v>19.77</v>
      </c>
      <c r="L237" s="112">
        <f>L238</f>
        <v>0</v>
      </c>
      <c r="M237" s="112">
        <f t="shared" si="94"/>
        <v>19.77</v>
      </c>
      <c r="N237" s="112">
        <f>N238</f>
        <v>0</v>
      </c>
      <c r="O237" s="112">
        <f t="shared" si="95"/>
        <v>19.77</v>
      </c>
      <c r="P237" s="112">
        <f>P238</f>
        <v>0</v>
      </c>
      <c r="Q237" s="112">
        <f t="shared" si="96"/>
        <v>19.77</v>
      </c>
    </row>
    <row r="238" spans="1:17" s="84" customFormat="1" ht="37.5">
      <c r="A238" s="77" t="s">
        <v>259</v>
      </c>
      <c r="B238" s="19" t="s">
        <v>441</v>
      </c>
      <c r="C238" s="18" t="s">
        <v>587</v>
      </c>
      <c r="D238" s="18" t="s">
        <v>260</v>
      </c>
      <c r="E238" s="112">
        <v>19.77</v>
      </c>
      <c r="F238" s="112"/>
      <c r="G238" s="112">
        <f t="shared" si="91"/>
        <v>19.77</v>
      </c>
      <c r="H238" s="112"/>
      <c r="I238" s="112">
        <f t="shared" si="92"/>
        <v>19.77</v>
      </c>
      <c r="J238" s="112"/>
      <c r="K238" s="112">
        <f t="shared" si="93"/>
        <v>19.77</v>
      </c>
      <c r="L238" s="112"/>
      <c r="M238" s="112">
        <f t="shared" si="94"/>
        <v>19.77</v>
      </c>
      <c r="N238" s="112"/>
      <c r="O238" s="112">
        <f t="shared" si="95"/>
        <v>19.77</v>
      </c>
      <c r="P238" s="112"/>
      <c r="Q238" s="112">
        <f t="shared" si="96"/>
        <v>19.77</v>
      </c>
    </row>
    <row r="239" spans="1:17" s="84" customFormat="1" ht="75" hidden="1">
      <c r="A239" s="77" t="s">
        <v>588</v>
      </c>
      <c r="B239" s="19" t="s">
        <v>441</v>
      </c>
      <c r="C239" s="18" t="s">
        <v>589</v>
      </c>
      <c r="D239" s="18"/>
      <c r="E239" s="112">
        <f>E240+E241</f>
        <v>3000</v>
      </c>
      <c r="F239" s="112">
        <f>F240+F241</f>
        <v>-3000</v>
      </c>
      <c r="G239" s="112">
        <f t="shared" si="91"/>
        <v>0</v>
      </c>
      <c r="H239" s="112">
        <f>H240+H241</f>
        <v>0</v>
      </c>
      <c r="I239" s="112">
        <f t="shared" si="92"/>
        <v>0</v>
      </c>
      <c r="J239" s="112">
        <f>J240+J241</f>
        <v>0</v>
      </c>
      <c r="K239" s="112">
        <f t="shared" si="93"/>
        <v>0</v>
      </c>
      <c r="L239" s="112">
        <f>L240+L241</f>
        <v>0</v>
      </c>
      <c r="M239" s="112">
        <f t="shared" si="94"/>
        <v>0</v>
      </c>
      <c r="N239" s="112">
        <f>N240+N241</f>
        <v>0</v>
      </c>
      <c r="O239" s="112">
        <f t="shared" si="95"/>
        <v>0</v>
      </c>
      <c r="P239" s="112">
        <f>P240+P241</f>
        <v>0</v>
      </c>
      <c r="Q239" s="112">
        <f t="shared" si="96"/>
        <v>0</v>
      </c>
    </row>
    <row r="240" spans="1:17" s="84" customFormat="1" ht="37.5" hidden="1">
      <c r="A240" s="77" t="s">
        <v>259</v>
      </c>
      <c r="B240" s="19" t="s">
        <v>441</v>
      </c>
      <c r="C240" s="18" t="s">
        <v>589</v>
      </c>
      <c r="D240" s="18" t="s">
        <v>260</v>
      </c>
      <c r="E240" s="112">
        <v>3000</v>
      </c>
      <c r="F240" s="112">
        <v>-3000</v>
      </c>
      <c r="G240" s="112">
        <f t="shared" si="91"/>
        <v>0</v>
      </c>
      <c r="H240" s="112"/>
      <c r="I240" s="112">
        <f t="shared" si="92"/>
        <v>0</v>
      </c>
      <c r="J240" s="112"/>
      <c r="K240" s="112">
        <f t="shared" si="93"/>
        <v>0</v>
      </c>
      <c r="L240" s="112"/>
      <c r="M240" s="112">
        <f t="shared" si="94"/>
        <v>0</v>
      </c>
      <c r="N240" s="112"/>
      <c r="O240" s="112">
        <f t="shared" si="95"/>
        <v>0</v>
      </c>
      <c r="P240" s="112"/>
      <c r="Q240" s="112">
        <f t="shared" si="96"/>
        <v>0</v>
      </c>
    </row>
    <row r="241" spans="1:17" s="84" customFormat="1" ht="18.75" hidden="1">
      <c r="A241" s="77" t="s">
        <v>584</v>
      </c>
      <c r="B241" s="19" t="s">
        <v>441</v>
      </c>
      <c r="C241" s="18" t="s">
        <v>589</v>
      </c>
      <c r="D241" s="18" t="s">
        <v>585</v>
      </c>
      <c r="E241" s="112">
        <v>0</v>
      </c>
      <c r="F241" s="112"/>
      <c r="G241" s="112">
        <f>E241+F241</f>
        <v>0</v>
      </c>
      <c r="H241" s="112"/>
      <c r="I241" s="112">
        <f>G241+H241</f>
        <v>0</v>
      </c>
      <c r="J241" s="112"/>
      <c r="K241" s="112">
        <f>I241+J241</f>
        <v>0</v>
      </c>
      <c r="L241" s="112"/>
      <c r="M241" s="112">
        <f>K241+L241</f>
        <v>0</v>
      </c>
      <c r="N241" s="112"/>
      <c r="O241" s="112">
        <f>M241+N241</f>
        <v>0</v>
      </c>
      <c r="P241" s="112"/>
      <c r="Q241" s="112">
        <f>O241+P241</f>
        <v>0</v>
      </c>
    </row>
    <row r="242" spans="1:17" s="84" customFormat="1" ht="18.75">
      <c r="A242" s="20" t="s">
        <v>446</v>
      </c>
      <c r="B242" s="19" t="s">
        <v>441</v>
      </c>
      <c r="C242" s="18" t="s">
        <v>757</v>
      </c>
      <c r="D242" s="18"/>
      <c r="E242" s="112">
        <f>E243</f>
        <v>26000</v>
      </c>
      <c r="F242" s="112">
        <f>F243</f>
        <v>0</v>
      </c>
      <c r="G242" s="112">
        <f t="shared" si="91"/>
        <v>26000</v>
      </c>
      <c r="H242" s="112">
        <f>H243</f>
        <v>0</v>
      </c>
      <c r="I242" s="112">
        <f>G242+H242</f>
        <v>26000</v>
      </c>
      <c r="J242" s="112">
        <f>J243</f>
        <v>0</v>
      </c>
      <c r="K242" s="112">
        <f>I242+J242</f>
        <v>26000</v>
      </c>
      <c r="L242" s="112">
        <f>L243</f>
        <v>0</v>
      </c>
      <c r="M242" s="112">
        <f>K242+L242</f>
        <v>26000</v>
      </c>
      <c r="N242" s="112">
        <f>N243</f>
        <v>0</v>
      </c>
      <c r="O242" s="112">
        <f>M242+N242</f>
        <v>26000</v>
      </c>
      <c r="P242" s="112">
        <f>P243</f>
        <v>0</v>
      </c>
      <c r="Q242" s="112">
        <f>O242+P242</f>
        <v>26000</v>
      </c>
    </row>
    <row r="243" spans="1:17" s="84" customFormat="1" ht="37.5">
      <c r="A243" s="77" t="s">
        <v>259</v>
      </c>
      <c r="B243" s="18" t="s">
        <v>441</v>
      </c>
      <c r="C243" s="18" t="s">
        <v>757</v>
      </c>
      <c r="D243" s="18" t="s">
        <v>260</v>
      </c>
      <c r="E243" s="112">
        <v>26000</v>
      </c>
      <c r="F243" s="112"/>
      <c r="G243" s="112">
        <f t="shared" si="91"/>
        <v>26000</v>
      </c>
      <c r="H243" s="112"/>
      <c r="I243" s="112">
        <f>G243+H243</f>
        <v>26000</v>
      </c>
      <c r="J243" s="112"/>
      <c r="K243" s="112">
        <f>I243+J243</f>
        <v>26000</v>
      </c>
      <c r="L243" s="112"/>
      <c r="M243" s="112">
        <f>K243+L243</f>
        <v>26000</v>
      </c>
      <c r="N243" s="112"/>
      <c r="O243" s="112">
        <f>M243+N243</f>
        <v>26000</v>
      </c>
      <c r="P243" s="112"/>
      <c r="Q243" s="112">
        <f>O243+P243</f>
        <v>26000</v>
      </c>
    </row>
    <row r="244" spans="1:17" s="84" customFormat="1" ht="56.25" hidden="1">
      <c r="A244" s="117" t="s">
        <v>755</v>
      </c>
      <c r="B244" s="18" t="s">
        <v>441</v>
      </c>
      <c r="C244" s="18" t="s">
        <v>756</v>
      </c>
      <c r="D244" s="18"/>
      <c r="E244" s="112">
        <f>E245</f>
        <v>2525.5</v>
      </c>
      <c r="F244" s="112">
        <f>F245</f>
        <v>-2525.5</v>
      </c>
      <c r="G244" s="112">
        <f t="shared" si="91"/>
        <v>0</v>
      </c>
      <c r="H244" s="112">
        <f>H245</f>
        <v>0</v>
      </c>
      <c r="I244" s="112">
        <f>G244+H244</f>
        <v>0</v>
      </c>
      <c r="J244" s="112">
        <f>J245</f>
        <v>0</v>
      </c>
      <c r="K244" s="112">
        <f>I244+J244</f>
        <v>0</v>
      </c>
      <c r="L244" s="112">
        <f>L245</f>
        <v>0</v>
      </c>
      <c r="M244" s="112">
        <f>K244+L244</f>
        <v>0</v>
      </c>
      <c r="N244" s="112">
        <f>N245</f>
        <v>0</v>
      </c>
      <c r="O244" s="112">
        <f>M244+N244</f>
        <v>0</v>
      </c>
      <c r="P244" s="112">
        <f>P245</f>
        <v>0</v>
      </c>
      <c r="Q244" s="112">
        <f>O244+P244</f>
        <v>0</v>
      </c>
    </row>
    <row r="245" spans="1:17" s="84" customFormat="1" ht="37.5" hidden="1">
      <c r="A245" s="77" t="s">
        <v>259</v>
      </c>
      <c r="B245" s="18" t="s">
        <v>441</v>
      </c>
      <c r="C245" s="18" t="s">
        <v>756</v>
      </c>
      <c r="D245" s="18" t="s">
        <v>260</v>
      </c>
      <c r="E245" s="112">
        <v>2525.5</v>
      </c>
      <c r="F245" s="112">
        <v>-2525.5</v>
      </c>
      <c r="G245" s="112">
        <f t="shared" si="91"/>
        <v>0</v>
      </c>
      <c r="H245" s="112"/>
      <c r="I245" s="112">
        <f>G245+H245</f>
        <v>0</v>
      </c>
      <c r="J245" s="112"/>
      <c r="K245" s="112">
        <f>I245+J245</f>
        <v>0</v>
      </c>
      <c r="L245" s="112"/>
      <c r="M245" s="112">
        <f>K245+L245</f>
        <v>0</v>
      </c>
      <c r="N245" s="112"/>
      <c r="O245" s="112">
        <f>M245+N245</f>
        <v>0</v>
      </c>
      <c r="P245" s="112"/>
      <c r="Q245" s="112">
        <f>O245+P245</f>
        <v>0</v>
      </c>
    </row>
    <row r="246" spans="1:17" s="84" customFormat="1" ht="75">
      <c r="A246" s="92" t="s">
        <v>188</v>
      </c>
      <c r="B246" s="18" t="s">
        <v>441</v>
      </c>
      <c r="C246" s="18" t="s">
        <v>590</v>
      </c>
      <c r="D246" s="18"/>
      <c r="E246" s="112">
        <f aca="true" t="shared" si="98" ref="E246:Q246">E247</f>
        <v>375.4</v>
      </c>
      <c r="F246" s="112">
        <f t="shared" si="98"/>
        <v>0</v>
      </c>
      <c r="G246" s="112">
        <f t="shared" si="98"/>
        <v>375.4</v>
      </c>
      <c r="H246" s="112">
        <f t="shared" si="98"/>
        <v>0</v>
      </c>
      <c r="I246" s="112">
        <f t="shared" si="98"/>
        <v>375.4</v>
      </c>
      <c r="J246" s="112">
        <f t="shared" si="98"/>
        <v>0</v>
      </c>
      <c r="K246" s="112">
        <f t="shared" si="98"/>
        <v>375.4</v>
      </c>
      <c r="L246" s="112">
        <f t="shared" si="98"/>
        <v>0</v>
      </c>
      <c r="M246" s="112">
        <f t="shared" si="98"/>
        <v>375.4</v>
      </c>
      <c r="N246" s="112">
        <f t="shared" si="98"/>
        <v>0</v>
      </c>
      <c r="O246" s="112">
        <f t="shared" si="98"/>
        <v>375.4</v>
      </c>
      <c r="P246" s="112">
        <f t="shared" si="98"/>
        <v>0</v>
      </c>
      <c r="Q246" s="112">
        <f t="shared" si="98"/>
        <v>375.4</v>
      </c>
    </row>
    <row r="247" spans="1:17" s="84" customFormat="1" ht="37.5">
      <c r="A247" s="77" t="s">
        <v>259</v>
      </c>
      <c r="B247" s="18" t="s">
        <v>441</v>
      </c>
      <c r="C247" s="18" t="s">
        <v>590</v>
      </c>
      <c r="D247" s="18" t="s">
        <v>260</v>
      </c>
      <c r="E247" s="112">
        <v>375.4</v>
      </c>
      <c r="F247" s="112"/>
      <c r="G247" s="112">
        <f>E247+F247</f>
        <v>375.4</v>
      </c>
      <c r="H247" s="112"/>
      <c r="I247" s="112">
        <f>G247+H247</f>
        <v>375.4</v>
      </c>
      <c r="J247" s="112"/>
      <c r="K247" s="112">
        <f>I247+J247</f>
        <v>375.4</v>
      </c>
      <c r="L247" s="112"/>
      <c r="M247" s="112">
        <f>K247+L247</f>
        <v>375.4</v>
      </c>
      <c r="N247" s="112"/>
      <c r="O247" s="112">
        <f>M247+N247</f>
        <v>375.4</v>
      </c>
      <c r="P247" s="112"/>
      <c r="Q247" s="112">
        <f>O247+P247</f>
        <v>375.4</v>
      </c>
    </row>
    <row r="248" spans="1:17" s="84" customFormat="1" ht="37.5">
      <c r="A248" s="77" t="s">
        <v>591</v>
      </c>
      <c r="B248" s="17" t="s">
        <v>441</v>
      </c>
      <c r="C248" s="19" t="s">
        <v>592</v>
      </c>
      <c r="D248" s="19"/>
      <c r="E248" s="112">
        <f>E250</f>
        <v>8635.1</v>
      </c>
      <c r="F248" s="112">
        <f aca="true" t="shared" si="99" ref="F248:K248">F250+F249</f>
        <v>0</v>
      </c>
      <c r="G248" s="112">
        <f t="shared" si="99"/>
        <v>8635.1</v>
      </c>
      <c r="H248" s="112">
        <f t="shared" si="99"/>
        <v>-655.962</v>
      </c>
      <c r="I248" s="112">
        <f t="shared" si="99"/>
        <v>7979.138000000001</v>
      </c>
      <c r="J248" s="112">
        <f t="shared" si="99"/>
        <v>0</v>
      </c>
      <c r="K248" s="112">
        <f t="shared" si="99"/>
        <v>7979.138000000001</v>
      </c>
      <c r="L248" s="112">
        <f aca="true" t="shared" si="100" ref="L248:Q248">L250+L249</f>
        <v>0</v>
      </c>
      <c r="M248" s="112">
        <f t="shared" si="100"/>
        <v>7979.138000000001</v>
      </c>
      <c r="N248" s="112">
        <f t="shared" si="100"/>
        <v>0</v>
      </c>
      <c r="O248" s="112">
        <f t="shared" si="100"/>
        <v>7979.138000000001</v>
      </c>
      <c r="P248" s="112">
        <f t="shared" si="100"/>
        <v>0</v>
      </c>
      <c r="Q248" s="112">
        <f t="shared" si="100"/>
        <v>7979.138000000001</v>
      </c>
    </row>
    <row r="249" spans="1:17" s="84" customFormat="1" ht="37.5">
      <c r="A249" s="77" t="s">
        <v>259</v>
      </c>
      <c r="B249" s="17" t="s">
        <v>441</v>
      </c>
      <c r="C249" s="19" t="s">
        <v>592</v>
      </c>
      <c r="D249" s="19" t="s">
        <v>260</v>
      </c>
      <c r="E249" s="112"/>
      <c r="F249" s="112">
        <v>8635.1</v>
      </c>
      <c r="G249" s="112">
        <f>E249+F249</f>
        <v>8635.1</v>
      </c>
      <c r="H249" s="112">
        <v>-655.962</v>
      </c>
      <c r="I249" s="112">
        <f>G249+H249</f>
        <v>7979.138000000001</v>
      </c>
      <c r="J249" s="112"/>
      <c r="K249" s="112">
        <f>I249+J249</f>
        <v>7979.138000000001</v>
      </c>
      <c r="L249" s="112"/>
      <c r="M249" s="112">
        <f>K249+L249</f>
        <v>7979.138000000001</v>
      </c>
      <c r="N249" s="112"/>
      <c r="O249" s="112">
        <f>M249+N249</f>
        <v>7979.138000000001</v>
      </c>
      <c r="P249" s="112"/>
      <c r="Q249" s="112">
        <f>O249+P249</f>
        <v>7979.138000000001</v>
      </c>
    </row>
    <row r="250" spans="1:17" s="84" customFormat="1" ht="18.75" hidden="1">
      <c r="A250" s="77" t="s">
        <v>584</v>
      </c>
      <c r="B250" s="17" t="s">
        <v>441</v>
      </c>
      <c r="C250" s="19" t="s">
        <v>592</v>
      </c>
      <c r="D250" s="19" t="s">
        <v>585</v>
      </c>
      <c r="E250" s="112">
        <v>8635.1</v>
      </c>
      <c r="F250" s="112">
        <v>-8635.1</v>
      </c>
      <c r="G250" s="112">
        <f>E250+F250</f>
        <v>0</v>
      </c>
      <c r="H250" s="112"/>
      <c r="I250" s="112">
        <f>G250+H250</f>
        <v>0</v>
      </c>
      <c r="J250" s="112"/>
      <c r="K250" s="112">
        <f>I250+J250</f>
        <v>0</v>
      </c>
      <c r="L250" s="112"/>
      <c r="M250" s="112">
        <f>K250+L250</f>
        <v>0</v>
      </c>
      <c r="N250" s="112"/>
      <c r="O250" s="112">
        <f>M250+N250</f>
        <v>0</v>
      </c>
      <c r="P250" s="112"/>
      <c r="Q250" s="112">
        <f>O250+P250</f>
        <v>0</v>
      </c>
    </row>
    <row r="251" spans="1:17" s="84" customFormat="1" ht="75">
      <c r="A251" s="16" t="s">
        <v>281</v>
      </c>
      <c r="B251" s="19" t="s">
        <v>441</v>
      </c>
      <c r="C251" s="19" t="s">
        <v>282</v>
      </c>
      <c r="D251" s="18"/>
      <c r="E251" s="112">
        <f>E252+E286</f>
        <v>75541.25</v>
      </c>
      <c r="F251" s="112">
        <f>F252+F286</f>
        <v>118535.876</v>
      </c>
      <c r="G251" s="112">
        <f>E251+F251</f>
        <v>194077.126</v>
      </c>
      <c r="H251" s="112">
        <f>H252+H286+H297</f>
        <v>28126.34</v>
      </c>
      <c r="I251" s="112">
        <f>G251+H251</f>
        <v>222203.466</v>
      </c>
      <c r="J251" s="112">
        <f>J252+J286+J297</f>
        <v>-56608.577000000005</v>
      </c>
      <c r="K251" s="112">
        <f>I251+J251</f>
        <v>165594.88899999997</v>
      </c>
      <c r="L251" s="112">
        <f>L252+L286+L297</f>
        <v>3203.362</v>
      </c>
      <c r="M251" s="112">
        <f>K251+L251</f>
        <v>168798.25099999996</v>
      </c>
      <c r="N251" s="112">
        <f>N252+N286+N297</f>
        <v>-5250</v>
      </c>
      <c r="O251" s="112">
        <f>M251+N251</f>
        <v>163548.25099999996</v>
      </c>
      <c r="P251" s="112">
        <f>P252+P286+P297</f>
        <v>1651.8</v>
      </c>
      <c r="Q251" s="112">
        <f>O251+P251</f>
        <v>165200.05099999995</v>
      </c>
    </row>
    <row r="252" spans="1:17" s="84" customFormat="1" ht="58.5">
      <c r="A252" s="22" t="s">
        <v>447</v>
      </c>
      <c r="B252" s="19" t="s">
        <v>441</v>
      </c>
      <c r="C252" s="19" t="s">
        <v>448</v>
      </c>
      <c r="D252" s="19"/>
      <c r="E252" s="112">
        <f>E253+E255+E257+E259+E263+E265+E267+E269+E272+E274+E276+E278+E282</f>
        <v>75472.993</v>
      </c>
      <c r="F252" s="112">
        <f>F253+F255+F257+F259+F263+F265+F267+F269+F272+F274+F276+F278+F282</f>
        <v>115169.676</v>
      </c>
      <c r="G252" s="112">
        <f>E252+F252</f>
        <v>190642.669</v>
      </c>
      <c r="H252" s="112">
        <f>H253+H255+H257+H259+H263+H265+H267+H269+H272+H274+H276+H278+H282</f>
        <v>27876.34</v>
      </c>
      <c r="I252" s="112">
        <f>G252+H252</f>
        <v>218519.009</v>
      </c>
      <c r="J252" s="112">
        <f>J253+J255+J257+J259+J263+J265+J267+J269+J272+J274+J276+J278+J282</f>
        <v>-56608.577000000005</v>
      </c>
      <c r="K252" s="112">
        <f>I252+J252</f>
        <v>161910.43199999997</v>
      </c>
      <c r="L252" s="112">
        <f>L253+L255+L257+L259+L263+L265+L267+L269+L272+L274+L276+L278+L282</f>
        <v>3203.362</v>
      </c>
      <c r="M252" s="112">
        <f>K252+L252</f>
        <v>165113.79399999997</v>
      </c>
      <c r="N252" s="112">
        <f>N253+N255+N257+N259+N263+N265+N267+N269+N272+N274+N276+N278+N282</f>
        <v>-5286.253</v>
      </c>
      <c r="O252" s="112">
        <f>M252+N252</f>
        <v>159827.54099999997</v>
      </c>
      <c r="P252" s="112">
        <f>P253+P255+P257+P259+P263+P265+P267+P269+P272+P274+P276+P278+P282+P261</f>
        <v>1651.8</v>
      </c>
      <c r="Q252" s="112">
        <f>O252+P252</f>
        <v>161479.34099999996</v>
      </c>
    </row>
    <row r="253" spans="1:17" s="84" customFormat="1" ht="75" hidden="1">
      <c r="A253" s="77" t="s">
        <v>753</v>
      </c>
      <c r="B253" s="19" t="s">
        <v>441</v>
      </c>
      <c r="C253" s="19" t="s">
        <v>449</v>
      </c>
      <c r="D253" s="19"/>
      <c r="E253" s="112">
        <f aca="true" t="shared" si="101" ref="E253:Q253">E254</f>
        <v>2000</v>
      </c>
      <c r="F253" s="112">
        <f t="shared" si="101"/>
        <v>0</v>
      </c>
      <c r="G253" s="112">
        <f t="shared" si="101"/>
        <v>2000</v>
      </c>
      <c r="H253" s="112">
        <f t="shared" si="101"/>
        <v>-2000</v>
      </c>
      <c r="I253" s="112">
        <f t="shared" si="101"/>
        <v>0</v>
      </c>
      <c r="J253" s="112">
        <f t="shared" si="101"/>
        <v>0</v>
      </c>
      <c r="K253" s="112">
        <f t="shared" si="101"/>
        <v>0</v>
      </c>
      <c r="L253" s="112">
        <f t="shared" si="101"/>
        <v>0</v>
      </c>
      <c r="M253" s="112">
        <f t="shared" si="101"/>
        <v>0</v>
      </c>
      <c r="N253" s="112">
        <f t="shared" si="101"/>
        <v>0</v>
      </c>
      <c r="O253" s="112">
        <f t="shared" si="101"/>
        <v>0</v>
      </c>
      <c r="P253" s="112">
        <f t="shared" si="101"/>
        <v>0</v>
      </c>
      <c r="Q253" s="112">
        <f t="shared" si="101"/>
        <v>0</v>
      </c>
    </row>
    <row r="254" spans="1:17" s="84" customFormat="1" ht="18.75" hidden="1">
      <c r="A254" s="77" t="s">
        <v>269</v>
      </c>
      <c r="B254" s="19" t="s">
        <v>441</v>
      </c>
      <c r="C254" s="19" t="s">
        <v>449</v>
      </c>
      <c r="D254" s="19" t="s">
        <v>270</v>
      </c>
      <c r="E254" s="112">
        <v>2000</v>
      </c>
      <c r="F254" s="112"/>
      <c r="G254" s="112">
        <f>E254+F254</f>
        <v>2000</v>
      </c>
      <c r="H254" s="112">
        <v>-2000</v>
      </c>
      <c r="I254" s="112">
        <f>G254+H254</f>
        <v>0</v>
      </c>
      <c r="J254" s="112"/>
      <c r="K254" s="112">
        <f>I254+J254</f>
        <v>0</v>
      </c>
      <c r="L254" s="112"/>
      <c r="M254" s="112">
        <f>K254+L254</f>
        <v>0</v>
      </c>
      <c r="N254" s="112"/>
      <c r="O254" s="112">
        <f>M254+N254</f>
        <v>0</v>
      </c>
      <c r="P254" s="112"/>
      <c r="Q254" s="112">
        <f>O254+P254</f>
        <v>0</v>
      </c>
    </row>
    <row r="255" spans="1:17" s="84" customFormat="1" ht="112.5">
      <c r="A255" s="77" t="s">
        <v>815</v>
      </c>
      <c r="B255" s="17" t="s">
        <v>441</v>
      </c>
      <c r="C255" s="17" t="s">
        <v>450</v>
      </c>
      <c r="D255" s="19"/>
      <c r="E255" s="112">
        <f aca="true" t="shared" si="102" ref="E255:Q255">E256</f>
        <v>4800</v>
      </c>
      <c r="F255" s="112">
        <f t="shared" si="102"/>
        <v>-3549.284</v>
      </c>
      <c r="G255" s="112">
        <f t="shared" si="102"/>
        <v>1250.716</v>
      </c>
      <c r="H255" s="112">
        <f t="shared" si="102"/>
        <v>-250</v>
      </c>
      <c r="I255" s="112">
        <f t="shared" si="102"/>
        <v>1000.7159999999999</v>
      </c>
      <c r="J255" s="112">
        <f t="shared" si="102"/>
        <v>0</v>
      </c>
      <c r="K255" s="112">
        <f t="shared" si="102"/>
        <v>1000.7159999999999</v>
      </c>
      <c r="L255" s="112">
        <f t="shared" si="102"/>
        <v>0</v>
      </c>
      <c r="M255" s="112">
        <f t="shared" si="102"/>
        <v>1000.7159999999999</v>
      </c>
      <c r="N255" s="112">
        <f t="shared" si="102"/>
        <v>-286.253</v>
      </c>
      <c r="O255" s="112">
        <f t="shared" si="102"/>
        <v>714.463</v>
      </c>
      <c r="P255" s="112">
        <f t="shared" si="102"/>
        <v>-200</v>
      </c>
      <c r="Q255" s="112">
        <f t="shared" si="102"/>
        <v>514.463</v>
      </c>
    </row>
    <row r="256" spans="1:17" s="84" customFormat="1" ht="37.5">
      <c r="A256" s="77" t="s">
        <v>259</v>
      </c>
      <c r="B256" s="17" t="s">
        <v>441</v>
      </c>
      <c r="C256" s="17" t="s">
        <v>450</v>
      </c>
      <c r="D256" s="19" t="s">
        <v>260</v>
      </c>
      <c r="E256" s="112">
        <v>4800</v>
      </c>
      <c r="F256" s="112">
        <v>-3549.284</v>
      </c>
      <c r="G256" s="112">
        <f>E256+F256</f>
        <v>1250.716</v>
      </c>
      <c r="H256" s="112">
        <v>-250</v>
      </c>
      <c r="I256" s="112">
        <f>G256+H256</f>
        <v>1000.7159999999999</v>
      </c>
      <c r="J256" s="112"/>
      <c r="K256" s="112">
        <f>I256+J256</f>
        <v>1000.7159999999999</v>
      </c>
      <c r="L256" s="112"/>
      <c r="M256" s="112">
        <f>K256+L256</f>
        <v>1000.7159999999999</v>
      </c>
      <c r="N256" s="112">
        <v>-286.253</v>
      </c>
      <c r="O256" s="112">
        <f>M256+N256</f>
        <v>714.463</v>
      </c>
      <c r="P256" s="112">
        <v>-200</v>
      </c>
      <c r="Q256" s="112">
        <f>O256+P256</f>
        <v>514.463</v>
      </c>
    </row>
    <row r="257" spans="1:17" s="84" customFormat="1" ht="37.5" hidden="1">
      <c r="A257" s="77" t="s">
        <v>451</v>
      </c>
      <c r="B257" s="17" t="s">
        <v>441</v>
      </c>
      <c r="C257" s="17" t="s">
        <v>452</v>
      </c>
      <c r="D257" s="19"/>
      <c r="E257" s="112">
        <f>E258</f>
        <v>500</v>
      </c>
      <c r="F257" s="112">
        <f>F258</f>
        <v>0</v>
      </c>
      <c r="G257" s="112">
        <f>F257+E257</f>
        <v>500</v>
      </c>
      <c r="H257" s="112">
        <f>H258</f>
        <v>0</v>
      </c>
      <c r="I257" s="112">
        <f>H257+G257</f>
        <v>500</v>
      </c>
      <c r="J257" s="112">
        <f>J258</f>
        <v>0</v>
      </c>
      <c r="K257" s="112">
        <f>J257+I257</f>
        <v>500</v>
      </c>
      <c r="L257" s="112">
        <f>L258</f>
        <v>-500</v>
      </c>
      <c r="M257" s="112">
        <f>L257+K257</f>
        <v>0</v>
      </c>
      <c r="N257" s="112">
        <f>N258</f>
        <v>0</v>
      </c>
      <c r="O257" s="112">
        <f>N257+M257</f>
        <v>0</v>
      </c>
      <c r="P257" s="112">
        <f>P258</f>
        <v>0</v>
      </c>
      <c r="Q257" s="112">
        <f>P257+O257</f>
        <v>0</v>
      </c>
    </row>
    <row r="258" spans="1:17" s="84" customFormat="1" ht="37.5" hidden="1">
      <c r="A258" s="77" t="s">
        <v>259</v>
      </c>
      <c r="B258" s="17" t="s">
        <v>441</v>
      </c>
      <c r="C258" s="17" t="s">
        <v>452</v>
      </c>
      <c r="D258" s="19" t="s">
        <v>260</v>
      </c>
      <c r="E258" s="112">
        <v>500</v>
      </c>
      <c r="F258" s="112">
        <v>0</v>
      </c>
      <c r="G258" s="112">
        <f>F258+E258</f>
        <v>500</v>
      </c>
      <c r="H258" s="112">
        <v>0</v>
      </c>
      <c r="I258" s="112">
        <f>H258+G258</f>
        <v>500</v>
      </c>
      <c r="J258" s="112">
        <v>0</v>
      </c>
      <c r="K258" s="112">
        <f>J258+I258</f>
        <v>500</v>
      </c>
      <c r="L258" s="112">
        <v>-500</v>
      </c>
      <c r="M258" s="112">
        <f>L258+K258</f>
        <v>0</v>
      </c>
      <c r="N258" s="112"/>
      <c r="O258" s="112">
        <f>N258+M258</f>
        <v>0</v>
      </c>
      <c r="P258" s="112"/>
      <c r="Q258" s="112">
        <f>P258+O258</f>
        <v>0</v>
      </c>
    </row>
    <row r="259" spans="1:17" s="84" customFormat="1" ht="37.5">
      <c r="A259" s="77" t="s">
        <v>454</v>
      </c>
      <c r="B259" s="19" t="s">
        <v>441</v>
      </c>
      <c r="C259" s="19" t="s">
        <v>455</v>
      </c>
      <c r="D259" s="19"/>
      <c r="E259" s="112">
        <f aca="true" t="shared" si="103" ref="E259:Q259">E260</f>
        <v>0</v>
      </c>
      <c r="F259" s="112">
        <f t="shared" si="103"/>
        <v>1864.257</v>
      </c>
      <c r="G259" s="112">
        <f t="shared" si="103"/>
        <v>1864.257</v>
      </c>
      <c r="H259" s="112">
        <f t="shared" si="103"/>
        <v>0</v>
      </c>
      <c r="I259" s="112">
        <f t="shared" si="103"/>
        <v>1864.257</v>
      </c>
      <c r="J259" s="112">
        <f t="shared" si="103"/>
        <v>0</v>
      </c>
      <c r="K259" s="112">
        <f t="shared" si="103"/>
        <v>1864.257</v>
      </c>
      <c r="L259" s="112">
        <f t="shared" si="103"/>
        <v>0</v>
      </c>
      <c r="M259" s="112">
        <f t="shared" si="103"/>
        <v>1864.257</v>
      </c>
      <c r="N259" s="112">
        <f t="shared" si="103"/>
        <v>0</v>
      </c>
      <c r="O259" s="112">
        <f t="shared" si="103"/>
        <v>1864.257</v>
      </c>
      <c r="P259" s="112">
        <f t="shared" si="103"/>
        <v>0</v>
      </c>
      <c r="Q259" s="112">
        <f t="shared" si="103"/>
        <v>1864.257</v>
      </c>
    </row>
    <row r="260" spans="1:17" s="84" customFormat="1" ht="56.25">
      <c r="A260" s="77" t="s">
        <v>422</v>
      </c>
      <c r="B260" s="19" t="s">
        <v>441</v>
      </c>
      <c r="C260" s="19" t="s">
        <v>455</v>
      </c>
      <c r="D260" s="19" t="s">
        <v>285</v>
      </c>
      <c r="E260" s="112"/>
      <c r="F260" s="112">
        <v>1864.257</v>
      </c>
      <c r="G260" s="112">
        <f>E260+F260</f>
        <v>1864.257</v>
      </c>
      <c r="H260" s="112"/>
      <c r="I260" s="112">
        <f>G260+H260</f>
        <v>1864.257</v>
      </c>
      <c r="J260" s="112"/>
      <c r="K260" s="112">
        <f>I260+J260</f>
        <v>1864.257</v>
      </c>
      <c r="L260" s="112"/>
      <c r="M260" s="112">
        <f>K260+L260</f>
        <v>1864.257</v>
      </c>
      <c r="N260" s="112"/>
      <c r="O260" s="112">
        <f>M260+N260</f>
        <v>1864.257</v>
      </c>
      <c r="P260" s="112"/>
      <c r="Q260" s="112">
        <f>O260+P260</f>
        <v>1864.257</v>
      </c>
    </row>
    <row r="261" spans="1:17" s="84" customFormat="1" ht="18.75">
      <c r="A261" s="77" t="s">
        <v>1049</v>
      </c>
      <c r="B261" s="19" t="s">
        <v>441</v>
      </c>
      <c r="C261" s="19" t="s">
        <v>1048</v>
      </c>
      <c r="D261" s="19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  <c r="P261" s="112">
        <f>P262</f>
        <v>200</v>
      </c>
      <c r="Q261" s="112">
        <f>O261+P261</f>
        <v>200</v>
      </c>
    </row>
    <row r="262" spans="1:17" s="84" customFormat="1" ht="37.5">
      <c r="A262" s="77" t="s">
        <v>259</v>
      </c>
      <c r="B262" s="19" t="s">
        <v>441</v>
      </c>
      <c r="C262" s="19" t="s">
        <v>1048</v>
      </c>
      <c r="D262" s="19" t="s">
        <v>260</v>
      </c>
      <c r="E262" s="112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  <c r="P262" s="112">
        <v>200</v>
      </c>
      <c r="Q262" s="112">
        <f>O262+P262</f>
        <v>200</v>
      </c>
    </row>
    <row r="263" spans="1:17" s="84" customFormat="1" ht="112.5">
      <c r="A263" s="20" t="s">
        <v>762</v>
      </c>
      <c r="B263" s="17" t="s">
        <v>441</v>
      </c>
      <c r="C263" s="17" t="s">
        <v>457</v>
      </c>
      <c r="D263" s="17"/>
      <c r="E263" s="112">
        <f>E264</f>
        <v>3007.7</v>
      </c>
      <c r="F263" s="113">
        <f>F264</f>
        <v>0</v>
      </c>
      <c r="G263" s="112">
        <f>E263+F263</f>
        <v>3007.7</v>
      </c>
      <c r="H263" s="113">
        <f>H264</f>
        <v>372.7</v>
      </c>
      <c r="I263" s="112">
        <f>G263+H263</f>
        <v>3380.3999999999996</v>
      </c>
      <c r="J263" s="113">
        <f>J264</f>
        <v>0</v>
      </c>
      <c r="K263" s="112">
        <f>I263+J263</f>
        <v>3380.3999999999996</v>
      </c>
      <c r="L263" s="113">
        <f>L264</f>
        <v>0</v>
      </c>
      <c r="M263" s="112">
        <f>K263+L263</f>
        <v>3380.3999999999996</v>
      </c>
      <c r="N263" s="113">
        <f>N264</f>
        <v>0</v>
      </c>
      <c r="O263" s="112">
        <f>M263+N263</f>
        <v>3380.3999999999996</v>
      </c>
      <c r="P263" s="113">
        <f>P264</f>
        <v>0</v>
      </c>
      <c r="Q263" s="112">
        <f>O263+P263</f>
        <v>3380.3999999999996</v>
      </c>
    </row>
    <row r="264" spans="1:17" s="84" customFormat="1" ht="56.25">
      <c r="A264" s="77" t="s">
        <v>422</v>
      </c>
      <c r="B264" s="17" t="s">
        <v>441</v>
      </c>
      <c r="C264" s="17" t="s">
        <v>457</v>
      </c>
      <c r="D264" s="17" t="s">
        <v>285</v>
      </c>
      <c r="E264" s="112">
        <v>3007.7</v>
      </c>
      <c r="F264" s="113"/>
      <c r="G264" s="112">
        <f>E264+F264</f>
        <v>3007.7</v>
      </c>
      <c r="H264" s="113">
        <v>372.7</v>
      </c>
      <c r="I264" s="112">
        <f>G264+H264</f>
        <v>3380.3999999999996</v>
      </c>
      <c r="J264" s="113"/>
      <c r="K264" s="112">
        <f>I264+J264</f>
        <v>3380.3999999999996</v>
      </c>
      <c r="L264" s="113"/>
      <c r="M264" s="112">
        <f>K264+L264</f>
        <v>3380.3999999999996</v>
      </c>
      <c r="N264" s="113"/>
      <c r="O264" s="112">
        <f>M264+N264</f>
        <v>3380.3999999999996</v>
      </c>
      <c r="P264" s="113"/>
      <c r="Q264" s="112">
        <f>O264+P264</f>
        <v>3380.3999999999996</v>
      </c>
    </row>
    <row r="265" spans="1:17" s="84" customFormat="1" ht="112.5">
      <c r="A265" s="77" t="s">
        <v>458</v>
      </c>
      <c r="B265" s="17" t="s">
        <v>441</v>
      </c>
      <c r="C265" s="17" t="s">
        <v>459</v>
      </c>
      <c r="D265" s="17" t="s">
        <v>347</v>
      </c>
      <c r="E265" s="112">
        <f aca="true" t="shared" si="104" ref="E265:Q265">E266</f>
        <v>1244.3</v>
      </c>
      <c r="F265" s="113">
        <f t="shared" si="104"/>
        <v>0</v>
      </c>
      <c r="G265" s="112">
        <f t="shared" si="104"/>
        <v>1244.3</v>
      </c>
      <c r="H265" s="113">
        <f t="shared" si="104"/>
        <v>0</v>
      </c>
      <c r="I265" s="112">
        <f t="shared" si="104"/>
        <v>1244.3</v>
      </c>
      <c r="J265" s="113">
        <f t="shared" si="104"/>
        <v>0</v>
      </c>
      <c r="K265" s="112">
        <f t="shared" si="104"/>
        <v>1244.3</v>
      </c>
      <c r="L265" s="113">
        <f t="shared" si="104"/>
        <v>0</v>
      </c>
      <c r="M265" s="112">
        <f t="shared" si="104"/>
        <v>1244.3</v>
      </c>
      <c r="N265" s="113">
        <f t="shared" si="104"/>
        <v>0</v>
      </c>
      <c r="O265" s="112">
        <f t="shared" si="104"/>
        <v>1244.3</v>
      </c>
      <c r="P265" s="113">
        <f t="shared" si="104"/>
        <v>-296.2</v>
      </c>
      <c r="Q265" s="112">
        <f t="shared" si="104"/>
        <v>948.0999999999999</v>
      </c>
    </row>
    <row r="266" spans="1:17" s="84" customFormat="1" ht="37.5">
      <c r="A266" s="77" t="s">
        <v>303</v>
      </c>
      <c r="B266" s="17" t="s">
        <v>441</v>
      </c>
      <c r="C266" s="17" t="s">
        <v>459</v>
      </c>
      <c r="D266" s="17" t="s">
        <v>304</v>
      </c>
      <c r="E266" s="112">
        <v>1244.3</v>
      </c>
      <c r="F266" s="113">
        <f>F267</f>
        <v>0</v>
      </c>
      <c r="G266" s="112">
        <f aca="true" t="shared" si="105" ref="G266:G271">E266+F266</f>
        <v>1244.3</v>
      </c>
      <c r="H266" s="113">
        <f>H267</f>
        <v>0</v>
      </c>
      <c r="I266" s="112">
        <f aca="true" t="shared" si="106" ref="I266:I271">G266+H266</f>
        <v>1244.3</v>
      </c>
      <c r="J266" s="113">
        <f>J267</f>
        <v>0</v>
      </c>
      <c r="K266" s="112">
        <f aca="true" t="shared" si="107" ref="K266:K271">I266+J266</f>
        <v>1244.3</v>
      </c>
      <c r="L266" s="113">
        <f>L267</f>
        <v>0</v>
      </c>
      <c r="M266" s="112">
        <f aca="true" t="shared" si="108" ref="M266:M271">K266+L266</f>
        <v>1244.3</v>
      </c>
      <c r="N266" s="113">
        <f>N267</f>
        <v>0</v>
      </c>
      <c r="O266" s="112">
        <f aca="true" t="shared" si="109" ref="O266:O271">M266+N266</f>
        <v>1244.3</v>
      </c>
      <c r="P266" s="113">
        <v>-296.2</v>
      </c>
      <c r="Q266" s="112">
        <f aca="true" t="shared" si="110" ref="Q266:Q271">O266+P266</f>
        <v>948.0999999999999</v>
      </c>
    </row>
    <row r="267" spans="1:17" s="84" customFormat="1" ht="187.5">
      <c r="A267" s="88" t="s">
        <v>460</v>
      </c>
      <c r="B267" s="17" t="s">
        <v>441</v>
      </c>
      <c r="C267" s="17" t="s">
        <v>461</v>
      </c>
      <c r="D267" s="17" t="s">
        <v>347</v>
      </c>
      <c r="E267" s="112">
        <f>E268</f>
        <v>5861.7</v>
      </c>
      <c r="F267" s="113">
        <f>F268</f>
        <v>0</v>
      </c>
      <c r="G267" s="112">
        <f t="shared" si="105"/>
        <v>5861.7</v>
      </c>
      <c r="H267" s="113">
        <f>H268</f>
        <v>0</v>
      </c>
      <c r="I267" s="112">
        <f t="shared" si="106"/>
        <v>5861.7</v>
      </c>
      <c r="J267" s="113">
        <f>J268</f>
        <v>0</v>
      </c>
      <c r="K267" s="112">
        <f t="shared" si="107"/>
        <v>5861.7</v>
      </c>
      <c r="L267" s="113">
        <f>L268</f>
        <v>0</v>
      </c>
      <c r="M267" s="112">
        <f t="shared" si="108"/>
        <v>5861.7</v>
      </c>
      <c r="N267" s="113">
        <f>N268</f>
        <v>0</v>
      </c>
      <c r="O267" s="112">
        <f t="shared" si="109"/>
        <v>5861.7</v>
      </c>
      <c r="P267" s="113">
        <f>P268</f>
        <v>0</v>
      </c>
      <c r="Q267" s="112">
        <f t="shared" si="110"/>
        <v>5861.7</v>
      </c>
    </row>
    <row r="268" spans="1:17" s="84" customFormat="1" ht="56.25">
      <c r="A268" s="77" t="s">
        <v>422</v>
      </c>
      <c r="B268" s="17" t="s">
        <v>441</v>
      </c>
      <c r="C268" s="17" t="s">
        <v>461</v>
      </c>
      <c r="D268" s="17" t="s">
        <v>285</v>
      </c>
      <c r="E268" s="112">
        <v>5861.7</v>
      </c>
      <c r="F268" s="113"/>
      <c r="G268" s="112">
        <f t="shared" si="105"/>
        <v>5861.7</v>
      </c>
      <c r="H268" s="113"/>
      <c r="I268" s="112">
        <f t="shared" si="106"/>
        <v>5861.7</v>
      </c>
      <c r="J268" s="113"/>
      <c r="K268" s="112">
        <f t="shared" si="107"/>
        <v>5861.7</v>
      </c>
      <c r="L268" s="113"/>
      <c r="M268" s="112">
        <f t="shared" si="108"/>
        <v>5861.7</v>
      </c>
      <c r="N268" s="113"/>
      <c r="O268" s="112">
        <f t="shared" si="109"/>
        <v>5861.7</v>
      </c>
      <c r="P268" s="113"/>
      <c r="Q268" s="112">
        <f t="shared" si="110"/>
        <v>5861.7</v>
      </c>
    </row>
    <row r="269" spans="1:17" s="84" customFormat="1" ht="131.25" hidden="1">
      <c r="A269" s="88" t="s">
        <v>219</v>
      </c>
      <c r="B269" s="17" t="s">
        <v>441</v>
      </c>
      <c r="C269" s="17" t="s">
        <v>462</v>
      </c>
      <c r="D269" s="17" t="s">
        <v>347</v>
      </c>
      <c r="E269" s="112">
        <f>E270+E271</f>
        <v>0</v>
      </c>
      <c r="F269" s="113">
        <f>F270+F271</f>
        <v>0</v>
      </c>
      <c r="G269" s="112">
        <f t="shared" si="105"/>
        <v>0</v>
      </c>
      <c r="H269" s="113">
        <f>H270+H271</f>
        <v>0</v>
      </c>
      <c r="I269" s="112">
        <f t="shared" si="106"/>
        <v>0</v>
      </c>
      <c r="J269" s="113">
        <f>J270+J271</f>
        <v>0</v>
      </c>
      <c r="K269" s="112">
        <f t="shared" si="107"/>
        <v>0</v>
      </c>
      <c r="L269" s="113">
        <f>L270+L271</f>
        <v>0</v>
      </c>
      <c r="M269" s="112">
        <f t="shared" si="108"/>
        <v>0</v>
      </c>
      <c r="N269" s="113">
        <f>N270+N271</f>
        <v>0</v>
      </c>
      <c r="O269" s="112">
        <f t="shared" si="109"/>
        <v>0</v>
      </c>
      <c r="P269" s="113">
        <f>P270+P271</f>
        <v>0</v>
      </c>
      <c r="Q269" s="112">
        <f t="shared" si="110"/>
        <v>0</v>
      </c>
    </row>
    <row r="270" spans="1:17" s="84" customFormat="1" ht="37.5" hidden="1">
      <c r="A270" s="77" t="s">
        <v>303</v>
      </c>
      <c r="B270" s="17" t="s">
        <v>441</v>
      </c>
      <c r="C270" s="17" t="s">
        <v>462</v>
      </c>
      <c r="D270" s="17" t="s">
        <v>304</v>
      </c>
      <c r="E270" s="112">
        <v>0</v>
      </c>
      <c r="F270" s="113"/>
      <c r="G270" s="112">
        <f t="shared" si="105"/>
        <v>0</v>
      </c>
      <c r="H270" s="113"/>
      <c r="I270" s="112">
        <f t="shared" si="106"/>
        <v>0</v>
      </c>
      <c r="J270" s="113"/>
      <c r="K270" s="112">
        <f t="shared" si="107"/>
        <v>0</v>
      </c>
      <c r="L270" s="113"/>
      <c r="M270" s="112">
        <f t="shared" si="108"/>
        <v>0</v>
      </c>
      <c r="N270" s="113"/>
      <c r="O270" s="112">
        <f t="shared" si="109"/>
        <v>0</v>
      </c>
      <c r="P270" s="113"/>
      <c r="Q270" s="112">
        <f t="shared" si="110"/>
        <v>0</v>
      </c>
    </row>
    <row r="271" spans="1:17" s="84" customFormat="1" ht="56.25" hidden="1">
      <c r="A271" s="77" t="s">
        <v>422</v>
      </c>
      <c r="B271" s="17" t="s">
        <v>441</v>
      </c>
      <c r="C271" s="17" t="s">
        <v>462</v>
      </c>
      <c r="D271" s="17" t="s">
        <v>285</v>
      </c>
      <c r="E271" s="112"/>
      <c r="F271" s="113"/>
      <c r="G271" s="112">
        <f t="shared" si="105"/>
        <v>0</v>
      </c>
      <c r="H271" s="113"/>
      <c r="I271" s="112">
        <f t="shared" si="106"/>
        <v>0</v>
      </c>
      <c r="J271" s="113"/>
      <c r="K271" s="112">
        <f t="shared" si="107"/>
        <v>0</v>
      </c>
      <c r="L271" s="113"/>
      <c r="M271" s="112">
        <f t="shared" si="108"/>
        <v>0</v>
      </c>
      <c r="N271" s="113"/>
      <c r="O271" s="112">
        <f t="shared" si="109"/>
        <v>0</v>
      </c>
      <c r="P271" s="113"/>
      <c r="Q271" s="112">
        <f t="shared" si="110"/>
        <v>0</v>
      </c>
    </row>
    <row r="272" spans="1:17" s="84" customFormat="1" ht="56.25" hidden="1">
      <c r="A272" s="77" t="s">
        <v>463</v>
      </c>
      <c r="B272" s="17" t="s">
        <v>441</v>
      </c>
      <c r="C272" s="17" t="s">
        <v>464</v>
      </c>
      <c r="D272" s="17"/>
      <c r="E272" s="112">
        <f>E273</f>
        <v>31614.13</v>
      </c>
      <c r="F272" s="113"/>
      <c r="G272" s="112">
        <f>G273</f>
        <v>31614.13</v>
      </c>
      <c r="H272" s="113"/>
      <c r="I272" s="112">
        <f aca="true" t="shared" si="111" ref="I272:Q272">I273</f>
        <v>31614.13</v>
      </c>
      <c r="J272" s="113">
        <f t="shared" si="111"/>
        <v>-31614.13</v>
      </c>
      <c r="K272" s="112">
        <f t="shared" si="111"/>
        <v>0</v>
      </c>
      <c r="L272" s="113">
        <f t="shared" si="111"/>
        <v>0</v>
      </c>
      <c r="M272" s="112">
        <f t="shared" si="111"/>
        <v>0</v>
      </c>
      <c r="N272" s="113">
        <f t="shared" si="111"/>
        <v>0</v>
      </c>
      <c r="O272" s="112">
        <f t="shared" si="111"/>
        <v>0</v>
      </c>
      <c r="P272" s="113">
        <f t="shared" si="111"/>
        <v>0</v>
      </c>
      <c r="Q272" s="112">
        <f t="shared" si="111"/>
        <v>0</v>
      </c>
    </row>
    <row r="273" spans="1:17" s="84" customFormat="1" ht="56.25" hidden="1">
      <c r="A273" s="77" t="s">
        <v>422</v>
      </c>
      <c r="B273" s="19" t="s">
        <v>441</v>
      </c>
      <c r="C273" s="19" t="s">
        <v>464</v>
      </c>
      <c r="D273" s="19" t="s">
        <v>285</v>
      </c>
      <c r="E273" s="112">
        <v>31614.13</v>
      </c>
      <c r="F273" s="112"/>
      <c r="G273" s="112">
        <f aca="true" t="shared" si="112" ref="G273:G278">E273+F273</f>
        <v>31614.13</v>
      </c>
      <c r="H273" s="112"/>
      <c r="I273" s="112">
        <f aca="true" t="shared" si="113" ref="I273:I296">G273+H273</f>
        <v>31614.13</v>
      </c>
      <c r="J273" s="112">
        <v>-31614.13</v>
      </c>
      <c r="K273" s="112">
        <f aca="true" t="shared" si="114" ref="K273:K296">I273+J273</f>
        <v>0</v>
      </c>
      <c r="L273" s="112"/>
      <c r="M273" s="112">
        <f aca="true" t="shared" si="115" ref="M273:M296">K273+L273</f>
        <v>0</v>
      </c>
      <c r="N273" s="112"/>
      <c r="O273" s="112">
        <f aca="true" t="shared" si="116" ref="O273:O296">M273+N273</f>
        <v>0</v>
      </c>
      <c r="P273" s="112"/>
      <c r="Q273" s="112">
        <f aca="true" t="shared" si="117" ref="Q273:Q296">O273+P273</f>
        <v>0</v>
      </c>
    </row>
    <row r="274" spans="1:17" s="84" customFormat="1" ht="93.75">
      <c r="A274" s="77" t="s">
        <v>465</v>
      </c>
      <c r="B274" s="19" t="s">
        <v>441</v>
      </c>
      <c r="C274" s="19" t="s">
        <v>466</v>
      </c>
      <c r="D274" s="19"/>
      <c r="E274" s="112">
        <f>E275</f>
        <v>0</v>
      </c>
      <c r="F274" s="112">
        <f>F275</f>
        <v>26998.403</v>
      </c>
      <c r="G274" s="112">
        <f t="shared" si="112"/>
        <v>26998.403</v>
      </c>
      <c r="H274" s="112">
        <f>H275</f>
        <v>29103.765</v>
      </c>
      <c r="I274" s="112">
        <f t="shared" si="113"/>
        <v>56102.168</v>
      </c>
      <c r="J274" s="112">
        <f>J275</f>
        <v>0</v>
      </c>
      <c r="K274" s="112">
        <f t="shared" si="114"/>
        <v>56102.168</v>
      </c>
      <c r="L274" s="112">
        <f>L275</f>
        <v>0</v>
      </c>
      <c r="M274" s="112">
        <f t="shared" si="115"/>
        <v>56102.168</v>
      </c>
      <c r="N274" s="112">
        <f>N275</f>
        <v>0</v>
      </c>
      <c r="O274" s="112">
        <f t="shared" si="116"/>
        <v>56102.168</v>
      </c>
      <c r="P274" s="112">
        <f>P275</f>
        <v>0</v>
      </c>
      <c r="Q274" s="112">
        <f t="shared" si="117"/>
        <v>56102.168</v>
      </c>
    </row>
    <row r="275" spans="1:17" s="84" customFormat="1" ht="56.25">
      <c r="A275" s="77" t="s">
        <v>422</v>
      </c>
      <c r="B275" s="19" t="s">
        <v>441</v>
      </c>
      <c r="C275" s="19" t="s">
        <v>466</v>
      </c>
      <c r="D275" s="19" t="s">
        <v>285</v>
      </c>
      <c r="E275" s="112"/>
      <c r="F275" s="112">
        <v>26998.403</v>
      </c>
      <c r="G275" s="112">
        <f t="shared" si="112"/>
        <v>26998.403</v>
      </c>
      <c r="H275" s="112">
        <v>29103.765</v>
      </c>
      <c r="I275" s="112">
        <f t="shared" si="113"/>
        <v>56102.168</v>
      </c>
      <c r="J275" s="112"/>
      <c r="K275" s="112">
        <f t="shared" si="114"/>
        <v>56102.168</v>
      </c>
      <c r="L275" s="112"/>
      <c r="M275" s="112">
        <f t="shared" si="115"/>
        <v>56102.168</v>
      </c>
      <c r="N275" s="112"/>
      <c r="O275" s="112">
        <f t="shared" si="116"/>
        <v>56102.168</v>
      </c>
      <c r="P275" s="112"/>
      <c r="Q275" s="112">
        <f t="shared" si="117"/>
        <v>56102.168</v>
      </c>
    </row>
    <row r="276" spans="1:17" s="84" customFormat="1" ht="56.25">
      <c r="A276" s="77" t="s">
        <v>467</v>
      </c>
      <c r="B276" s="19" t="s">
        <v>468</v>
      </c>
      <c r="C276" s="19" t="s">
        <v>469</v>
      </c>
      <c r="D276" s="19"/>
      <c r="E276" s="112">
        <f>E277</f>
        <v>5000</v>
      </c>
      <c r="F276" s="112">
        <f>F277</f>
        <v>5000</v>
      </c>
      <c r="G276" s="112">
        <f t="shared" si="112"/>
        <v>10000</v>
      </c>
      <c r="H276" s="112">
        <f>H277</f>
        <v>0</v>
      </c>
      <c r="I276" s="112">
        <f t="shared" si="113"/>
        <v>10000</v>
      </c>
      <c r="J276" s="112">
        <f>J277</f>
        <v>0</v>
      </c>
      <c r="K276" s="112">
        <f t="shared" si="114"/>
        <v>10000</v>
      </c>
      <c r="L276" s="112">
        <f>L277</f>
        <v>0</v>
      </c>
      <c r="M276" s="112">
        <f t="shared" si="115"/>
        <v>10000</v>
      </c>
      <c r="N276" s="112">
        <f>N277</f>
        <v>-5000</v>
      </c>
      <c r="O276" s="112">
        <f t="shared" si="116"/>
        <v>5000</v>
      </c>
      <c r="P276" s="112">
        <f>P277</f>
        <v>0</v>
      </c>
      <c r="Q276" s="112">
        <f t="shared" si="117"/>
        <v>5000</v>
      </c>
    </row>
    <row r="277" spans="1:17" s="84" customFormat="1" ht="56.25">
      <c r="A277" s="77" t="s">
        <v>387</v>
      </c>
      <c r="B277" s="19" t="s">
        <v>441</v>
      </c>
      <c r="C277" s="19" t="s">
        <v>469</v>
      </c>
      <c r="D277" s="19" t="s">
        <v>367</v>
      </c>
      <c r="E277" s="112">
        <f>5000</f>
        <v>5000</v>
      </c>
      <c r="F277" s="112">
        <v>5000</v>
      </c>
      <c r="G277" s="112">
        <f t="shared" si="112"/>
        <v>10000</v>
      </c>
      <c r="H277" s="112"/>
      <c r="I277" s="112">
        <f t="shared" si="113"/>
        <v>10000</v>
      </c>
      <c r="J277" s="112"/>
      <c r="K277" s="112">
        <f t="shared" si="114"/>
        <v>10000</v>
      </c>
      <c r="L277" s="112"/>
      <c r="M277" s="112">
        <f t="shared" si="115"/>
        <v>10000</v>
      </c>
      <c r="N277" s="112">
        <v>-5000</v>
      </c>
      <c r="O277" s="112">
        <f t="shared" si="116"/>
        <v>5000</v>
      </c>
      <c r="P277" s="112"/>
      <c r="Q277" s="112">
        <f t="shared" si="117"/>
        <v>5000</v>
      </c>
    </row>
    <row r="278" spans="1:17" s="84" customFormat="1" ht="56.25" hidden="1">
      <c r="A278" s="77" t="s">
        <v>759</v>
      </c>
      <c r="B278" s="19" t="s">
        <v>441</v>
      </c>
      <c r="C278" s="19" t="s">
        <v>470</v>
      </c>
      <c r="D278" s="19"/>
      <c r="E278" s="112">
        <f>E279+E280+E281</f>
        <v>21445.163</v>
      </c>
      <c r="F278" s="112">
        <f>F279+F280+F281</f>
        <v>3549.284</v>
      </c>
      <c r="G278" s="112">
        <f t="shared" si="112"/>
        <v>24994.447</v>
      </c>
      <c r="H278" s="112">
        <f>H279+H280+H281</f>
        <v>0</v>
      </c>
      <c r="I278" s="112">
        <f t="shared" si="113"/>
        <v>24994.447</v>
      </c>
      <c r="J278" s="112">
        <f>J279+J280+J281</f>
        <v>-24994.447</v>
      </c>
      <c r="K278" s="112">
        <f t="shared" si="114"/>
        <v>0</v>
      </c>
      <c r="L278" s="112">
        <f>L279+L280+L281</f>
        <v>0</v>
      </c>
      <c r="M278" s="112">
        <f t="shared" si="115"/>
        <v>0</v>
      </c>
      <c r="N278" s="112">
        <f>N279+N280+N281</f>
        <v>0</v>
      </c>
      <c r="O278" s="112">
        <f t="shared" si="116"/>
        <v>0</v>
      </c>
      <c r="P278" s="112">
        <f>P279+P280+P281</f>
        <v>0</v>
      </c>
      <c r="Q278" s="112">
        <f t="shared" si="117"/>
        <v>0</v>
      </c>
    </row>
    <row r="279" spans="1:17" s="84" customFormat="1" ht="56.25" hidden="1">
      <c r="A279" s="77" t="s">
        <v>761</v>
      </c>
      <c r="B279" s="19" t="s">
        <v>441</v>
      </c>
      <c r="C279" s="19" t="s">
        <v>470</v>
      </c>
      <c r="D279" s="19" t="s">
        <v>285</v>
      </c>
      <c r="E279" s="112">
        <v>3857.765</v>
      </c>
      <c r="F279" s="112"/>
      <c r="G279" s="112">
        <f aca="true" t="shared" si="118" ref="G279:G296">E279+F279</f>
        <v>3857.765</v>
      </c>
      <c r="H279" s="112"/>
      <c r="I279" s="112">
        <f t="shared" si="113"/>
        <v>3857.765</v>
      </c>
      <c r="J279" s="112">
        <v>-3857.765</v>
      </c>
      <c r="K279" s="112">
        <f t="shared" si="114"/>
        <v>0</v>
      </c>
      <c r="L279" s="112"/>
      <c r="M279" s="112">
        <f t="shared" si="115"/>
        <v>0</v>
      </c>
      <c r="N279" s="112"/>
      <c r="O279" s="112">
        <f t="shared" si="116"/>
        <v>0</v>
      </c>
      <c r="P279" s="112"/>
      <c r="Q279" s="112">
        <f t="shared" si="117"/>
        <v>0</v>
      </c>
    </row>
    <row r="280" spans="1:17" s="84" customFormat="1" ht="56.25" hidden="1">
      <c r="A280" s="77" t="s">
        <v>760</v>
      </c>
      <c r="B280" s="19" t="s">
        <v>441</v>
      </c>
      <c r="C280" s="19" t="s">
        <v>470</v>
      </c>
      <c r="D280" s="19" t="s">
        <v>285</v>
      </c>
      <c r="E280" s="112">
        <v>13850.682</v>
      </c>
      <c r="F280" s="112"/>
      <c r="G280" s="112">
        <f t="shared" si="118"/>
        <v>13850.682</v>
      </c>
      <c r="H280" s="112"/>
      <c r="I280" s="112">
        <f t="shared" si="113"/>
        <v>13850.682</v>
      </c>
      <c r="J280" s="112">
        <v>-13850.682</v>
      </c>
      <c r="K280" s="112">
        <f t="shared" si="114"/>
        <v>0</v>
      </c>
      <c r="L280" s="112"/>
      <c r="M280" s="112">
        <f t="shared" si="115"/>
        <v>0</v>
      </c>
      <c r="N280" s="112"/>
      <c r="O280" s="112">
        <f t="shared" si="116"/>
        <v>0</v>
      </c>
      <c r="P280" s="112"/>
      <c r="Q280" s="112">
        <f t="shared" si="117"/>
        <v>0</v>
      </c>
    </row>
    <row r="281" spans="1:17" s="84" customFormat="1" ht="75" hidden="1">
      <c r="A281" s="77" t="s">
        <v>780</v>
      </c>
      <c r="B281" s="19" t="s">
        <v>441</v>
      </c>
      <c r="C281" s="19" t="s">
        <v>470</v>
      </c>
      <c r="D281" s="19" t="s">
        <v>285</v>
      </c>
      <c r="E281" s="112">
        <v>3736.716</v>
      </c>
      <c r="F281" s="112">
        <v>3549.284</v>
      </c>
      <c r="G281" s="112">
        <f t="shared" si="118"/>
        <v>7286</v>
      </c>
      <c r="H281" s="112"/>
      <c r="I281" s="112">
        <f t="shared" si="113"/>
        <v>7286</v>
      </c>
      <c r="J281" s="112">
        <v>-7286</v>
      </c>
      <c r="K281" s="112">
        <f t="shared" si="114"/>
        <v>0</v>
      </c>
      <c r="L281" s="112"/>
      <c r="M281" s="112">
        <f t="shared" si="115"/>
        <v>0</v>
      </c>
      <c r="N281" s="112"/>
      <c r="O281" s="112">
        <f t="shared" si="116"/>
        <v>0</v>
      </c>
      <c r="P281" s="112"/>
      <c r="Q281" s="112">
        <f t="shared" si="117"/>
        <v>0</v>
      </c>
    </row>
    <row r="282" spans="1:17" s="84" customFormat="1" ht="75">
      <c r="A282" s="77" t="s">
        <v>471</v>
      </c>
      <c r="B282" s="19" t="s">
        <v>441</v>
      </c>
      <c r="C282" s="19" t="s">
        <v>472</v>
      </c>
      <c r="D282" s="19"/>
      <c r="E282" s="112">
        <f>E283</f>
        <v>0</v>
      </c>
      <c r="F282" s="112">
        <f>F283</f>
        <v>81307.016</v>
      </c>
      <c r="G282" s="112">
        <f t="shared" si="118"/>
        <v>81307.016</v>
      </c>
      <c r="H282" s="112">
        <f>H283</f>
        <v>649.875</v>
      </c>
      <c r="I282" s="112">
        <f t="shared" si="113"/>
        <v>81956.891</v>
      </c>
      <c r="J282" s="112">
        <f>J283</f>
        <v>0</v>
      </c>
      <c r="K282" s="112">
        <f t="shared" si="114"/>
        <v>81956.891</v>
      </c>
      <c r="L282" s="112">
        <f>L283</f>
        <v>3703.362</v>
      </c>
      <c r="M282" s="112">
        <f t="shared" si="115"/>
        <v>85660.253</v>
      </c>
      <c r="N282" s="112">
        <f>N283</f>
        <v>0</v>
      </c>
      <c r="O282" s="112">
        <f t="shared" si="116"/>
        <v>85660.253</v>
      </c>
      <c r="P282" s="112">
        <f>P283</f>
        <v>1948</v>
      </c>
      <c r="Q282" s="112">
        <f t="shared" si="117"/>
        <v>87608.253</v>
      </c>
    </row>
    <row r="283" spans="1:17" s="84" customFormat="1" ht="56.25">
      <c r="A283" s="77" t="s">
        <v>422</v>
      </c>
      <c r="B283" s="19" t="s">
        <v>441</v>
      </c>
      <c r="C283" s="19" t="s">
        <v>472</v>
      </c>
      <c r="D283" s="19" t="s">
        <v>285</v>
      </c>
      <c r="E283" s="112">
        <f>E284+E285</f>
        <v>0</v>
      </c>
      <c r="F283" s="112">
        <f>F284+F285</f>
        <v>81307.016</v>
      </c>
      <c r="G283" s="112">
        <f t="shared" si="118"/>
        <v>81307.016</v>
      </c>
      <c r="H283" s="112">
        <f>H284+H285</f>
        <v>649.875</v>
      </c>
      <c r="I283" s="112">
        <f t="shared" si="113"/>
        <v>81956.891</v>
      </c>
      <c r="J283" s="112">
        <f>J284+J285</f>
        <v>0</v>
      </c>
      <c r="K283" s="112">
        <f t="shared" si="114"/>
        <v>81956.891</v>
      </c>
      <c r="L283" s="112">
        <f>L284+L285</f>
        <v>3703.362</v>
      </c>
      <c r="M283" s="112">
        <f t="shared" si="115"/>
        <v>85660.253</v>
      </c>
      <c r="N283" s="112">
        <f>N284+N285</f>
        <v>0</v>
      </c>
      <c r="O283" s="112">
        <f t="shared" si="116"/>
        <v>85660.253</v>
      </c>
      <c r="P283" s="112">
        <f>P284+P285</f>
        <v>1948</v>
      </c>
      <c r="Q283" s="112">
        <f t="shared" si="117"/>
        <v>87608.253</v>
      </c>
    </row>
    <row r="284" spans="1:17" s="90" customFormat="1" ht="15">
      <c r="A284" s="89" t="s">
        <v>473</v>
      </c>
      <c r="B284" s="26" t="s">
        <v>441</v>
      </c>
      <c r="C284" s="26" t="s">
        <v>472</v>
      </c>
      <c r="D284" s="26" t="s">
        <v>285</v>
      </c>
      <c r="E284" s="114"/>
      <c r="F284" s="114">
        <v>60154.336</v>
      </c>
      <c r="G284" s="114">
        <f t="shared" si="118"/>
        <v>60154.336</v>
      </c>
      <c r="H284" s="114"/>
      <c r="I284" s="114">
        <f t="shared" si="113"/>
        <v>60154.336</v>
      </c>
      <c r="J284" s="114"/>
      <c r="K284" s="114">
        <f t="shared" si="114"/>
        <v>60154.336</v>
      </c>
      <c r="L284" s="114"/>
      <c r="M284" s="114">
        <f t="shared" si="115"/>
        <v>60154.336</v>
      </c>
      <c r="N284" s="114"/>
      <c r="O284" s="114">
        <f t="shared" si="116"/>
        <v>60154.336</v>
      </c>
      <c r="P284" s="114"/>
      <c r="Q284" s="114">
        <f t="shared" si="117"/>
        <v>60154.336</v>
      </c>
    </row>
    <row r="285" spans="1:17" s="90" customFormat="1" ht="15">
      <c r="A285" s="89" t="s">
        <v>453</v>
      </c>
      <c r="B285" s="26" t="s">
        <v>441</v>
      </c>
      <c r="C285" s="26" t="s">
        <v>472</v>
      </c>
      <c r="D285" s="26" t="s">
        <v>285</v>
      </c>
      <c r="E285" s="114"/>
      <c r="F285" s="114">
        <f>8687.946+12464.734</f>
        <v>21152.68</v>
      </c>
      <c r="G285" s="114">
        <f t="shared" si="118"/>
        <v>21152.68</v>
      </c>
      <c r="H285" s="114">
        <v>649.875</v>
      </c>
      <c r="I285" s="114">
        <f t="shared" si="113"/>
        <v>21802.555</v>
      </c>
      <c r="J285" s="114"/>
      <c r="K285" s="114">
        <f t="shared" si="114"/>
        <v>21802.555</v>
      </c>
      <c r="L285" s="114">
        <v>3703.362</v>
      </c>
      <c r="M285" s="114">
        <f t="shared" si="115"/>
        <v>25505.917</v>
      </c>
      <c r="N285" s="114"/>
      <c r="O285" s="114">
        <f t="shared" si="116"/>
        <v>25505.917</v>
      </c>
      <c r="P285" s="114">
        <v>1948</v>
      </c>
      <c r="Q285" s="114">
        <f t="shared" si="117"/>
        <v>27453.917</v>
      </c>
    </row>
    <row r="286" spans="1:17" s="84" customFormat="1" ht="58.5">
      <c r="A286" s="86" t="s">
        <v>283</v>
      </c>
      <c r="B286" s="17" t="s">
        <v>441</v>
      </c>
      <c r="C286" s="17" t="s">
        <v>284</v>
      </c>
      <c r="D286" s="17"/>
      <c r="E286" s="112">
        <f>E287+E291+E293+E295+E289</f>
        <v>68.257</v>
      </c>
      <c r="F286" s="113">
        <f>F287+F291+F293+F295+F289</f>
        <v>3366.2</v>
      </c>
      <c r="G286" s="112">
        <f t="shared" si="118"/>
        <v>3434.457</v>
      </c>
      <c r="H286" s="113">
        <f>H287+H291+H293+H295+H289</f>
        <v>0</v>
      </c>
      <c r="I286" s="112">
        <f t="shared" si="113"/>
        <v>3434.457</v>
      </c>
      <c r="J286" s="113">
        <f>J287+J291+J293+J295+J289</f>
        <v>0</v>
      </c>
      <c r="K286" s="112">
        <f t="shared" si="114"/>
        <v>3434.457</v>
      </c>
      <c r="L286" s="113">
        <f>L287+L291+L293+L295+L289</f>
        <v>0</v>
      </c>
      <c r="M286" s="112">
        <f t="shared" si="115"/>
        <v>3434.457</v>
      </c>
      <c r="N286" s="113">
        <f>N287+N291+N293+N295+N289</f>
        <v>286.253</v>
      </c>
      <c r="O286" s="112">
        <f t="shared" si="116"/>
        <v>3720.71</v>
      </c>
      <c r="P286" s="113">
        <f>P287+P291+P293+P295+P289</f>
        <v>0</v>
      </c>
      <c r="Q286" s="112">
        <f t="shared" si="117"/>
        <v>3720.71</v>
      </c>
    </row>
    <row r="287" spans="1:17" s="84" customFormat="1" ht="18.75" hidden="1">
      <c r="A287" s="59" t="s">
        <v>593</v>
      </c>
      <c r="B287" s="17" t="s">
        <v>441</v>
      </c>
      <c r="C287" s="17" t="s">
        <v>594</v>
      </c>
      <c r="D287" s="17"/>
      <c r="E287" s="112"/>
      <c r="F287" s="113"/>
      <c r="G287" s="112">
        <f t="shared" si="118"/>
        <v>0</v>
      </c>
      <c r="H287" s="113"/>
      <c r="I287" s="112">
        <f t="shared" si="113"/>
        <v>0</v>
      </c>
      <c r="J287" s="113"/>
      <c r="K287" s="112">
        <f t="shared" si="114"/>
        <v>0</v>
      </c>
      <c r="L287" s="113"/>
      <c r="M287" s="112">
        <f t="shared" si="115"/>
        <v>0</v>
      </c>
      <c r="N287" s="113"/>
      <c r="O287" s="112">
        <f t="shared" si="116"/>
        <v>0</v>
      </c>
      <c r="P287" s="113"/>
      <c r="Q287" s="112">
        <f t="shared" si="117"/>
        <v>0</v>
      </c>
    </row>
    <row r="288" spans="1:17" s="84" customFormat="1" ht="18.75" hidden="1">
      <c r="A288" s="59" t="s">
        <v>584</v>
      </c>
      <c r="B288" s="17" t="s">
        <v>441</v>
      </c>
      <c r="C288" s="17" t="s">
        <v>594</v>
      </c>
      <c r="D288" s="17" t="s">
        <v>585</v>
      </c>
      <c r="E288" s="112"/>
      <c r="F288" s="113"/>
      <c r="G288" s="112">
        <f t="shared" si="118"/>
        <v>0</v>
      </c>
      <c r="H288" s="113"/>
      <c r="I288" s="112">
        <f t="shared" si="113"/>
        <v>0</v>
      </c>
      <c r="J288" s="113"/>
      <c r="K288" s="112">
        <f t="shared" si="114"/>
        <v>0</v>
      </c>
      <c r="L288" s="113"/>
      <c r="M288" s="112">
        <f t="shared" si="115"/>
        <v>0</v>
      </c>
      <c r="N288" s="113"/>
      <c r="O288" s="112">
        <f t="shared" si="116"/>
        <v>0</v>
      </c>
      <c r="P288" s="113"/>
      <c r="Q288" s="112">
        <f t="shared" si="117"/>
        <v>0</v>
      </c>
    </row>
    <row r="289" spans="1:17" s="84" customFormat="1" ht="75">
      <c r="A289" s="77" t="s">
        <v>474</v>
      </c>
      <c r="B289" s="17" t="s">
        <v>441</v>
      </c>
      <c r="C289" s="17" t="s">
        <v>475</v>
      </c>
      <c r="D289" s="17"/>
      <c r="E289" s="112">
        <f>E290</f>
        <v>0</v>
      </c>
      <c r="F289" s="113">
        <f>F290</f>
        <v>3366.2</v>
      </c>
      <c r="G289" s="112">
        <f t="shared" si="118"/>
        <v>3366.2</v>
      </c>
      <c r="H289" s="113">
        <f>H290</f>
        <v>0</v>
      </c>
      <c r="I289" s="112">
        <f t="shared" si="113"/>
        <v>3366.2</v>
      </c>
      <c r="J289" s="113">
        <f>J290</f>
        <v>0</v>
      </c>
      <c r="K289" s="112">
        <f t="shared" si="114"/>
        <v>3366.2</v>
      </c>
      <c r="L289" s="113">
        <f>L290</f>
        <v>0</v>
      </c>
      <c r="M289" s="112">
        <f t="shared" si="115"/>
        <v>3366.2</v>
      </c>
      <c r="N289" s="113">
        <f>N290</f>
        <v>0</v>
      </c>
      <c r="O289" s="112">
        <f t="shared" si="116"/>
        <v>3366.2</v>
      </c>
      <c r="P289" s="113">
        <f>P290</f>
        <v>0</v>
      </c>
      <c r="Q289" s="112">
        <f t="shared" si="117"/>
        <v>3366.2</v>
      </c>
    </row>
    <row r="290" spans="1:17" s="84" customFormat="1" ht="18.75">
      <c r="A290" s="77" t="s">
        <v>269</v>
      </c>
      <c r="B290" s="17" t="s">
        <v>441</v>
      </c>
      <c r="C290" s="17" t="s">
        <v>475</v>
      </c>
      <c r="D290" s="17" t="s">
        <v>270</v>
      </c>
      <c r="E290" s="112"/>
      <c r="F290" s="113">
        <v>3366.2</v>
      </c>
      <c r="G290" s="112">
        <f t="shared" si="118"/>
        <v>3366.2</v>
      </c>
      <c r="H290" s="113"/>
      <c r="I290" s="112">
        <f t="shared" si="113"/>
        <v>3366.2</v>
      </c>
      <c r="J290" s="113"/>
      <c r="K290" s="112">
        <f t="shared" si="114"/>
        <v>3366.2</v>
      </c>
      <c r="L290" s="113"/>
      <c r="M290" s="112">
        <f t="shared" si="115"/>
        <v>3366.2</v>
      </c>
      <c r="N290" s="113"/>
      <c r="O290" s="112">
        <f t="shared" si="116"/>
        <v>3366.2</v>
      </c>
      <c r="P290" s="113"/>
      <c r="Q290" s="112">
        <f t="shared" si="117"/>
        <v>3366.2</v>
      </c>
    </row>
    <row r="291" spans="1:17" s="84" customFormat="1" ht="37.5">
      <c r="A291" s="59" t="s">
        <v>476</v>
      </c>
      <c r="B291" s="17" t="s">
        <v>441</v>
      </c>
      <c r="C291" s="17" t="s">
        <v>477</v>
      </c>
      <c r="D291" s="17"/>
      <c r="E291" s="112">
        <f>E292</f>
        <v>68.257</v>
      </c>
      <c r="F291" s="113">
        <f>F292</f>
        <v>0</v>
      </c>
      <c r="G291" s="112">
        <f t="shared" si="118"/>
        <v>68.257</v>
      </c>
      <c r="H291" s="113">
        <f>H292</f>
        <v>0</v>
      </c>
      <c r="I291" s="112">
        <f t="shared" si="113"/>
        <v>68.257</v>
      </c>
      <c r="J291" s="113">
        <f>J292</f>
        <v>0</v>
      </c>
      <c r="K291" s="112">
        <f t="shared" si="114"/>
        <v>68.257</v>
      </c>
      <c r="L291" s="113">
        <f>L292</f>
        <v>0</v>
      </c>
      <c r="M291" s="112">
        <f t="shared" si="115"/>
        <v>68.257</v>
      </c>
      <c r="N291" s="113">
        <f>N292</f>
        <v>286.253</v>
      </c>
      <c r="O291" s="112">
        <f t="shared" si="116"/>
        <v>354.51</v>
      </c>
      <c r="P291" s="113">
        <f>P292</f>
        <v>0</v>
      </c>
      <c r="Q291" s="112">
        <f t="shared" si="117"/>
        <v>354.51</v>
      </c>
    </row>
    <row r="292" spans="1:17" s="84" customFormat="1" ht="37.5">
      <c r="A292" s="59" t="s">
        <v>259</v>
      </c>
      <c r="B292" s="17" t="s">
        <v>441</v>
      </c>
      <c r="C292" s="17" t="s">
        <v>477</v>
      </c>
      <c r="D292" s="17" t="s">
        <v>260</v>
      </c>
      <c r="E292" s="112">
        <v>68.257</v>
      </c>
      <c r="F292" s="113"/>
      <c r="G292" s="112">
        <f t="shared" si="118"/>
        <v>68.257</v>
      </c>
      <c r="H292" s="113"/>
      <c r="I292" s="112">
        <f t="shared" si="113"/>
        <v>68.257</v>
      </c>
      <c r="J292" s="113"/>
      <c r="K292" s="112">
        <f t="shared" si="114"/>
        <v>68.257</v>
      </c>
      <c r="L292" s="113"/>
      <c r="M292" s="112">
        <f t="shared" si="115"/>
        <v>68.257</v>
      </c>
      <c r="N292" s="113">
        <v>286.253</v>
      </c>
      <c r="O292" s="112">
        <f t="shared" si="116"/>
        <v>354.51</v>
      </c>
      <c r="P292" s="113"/>
      <c r="Q292" s="112">
        <f t="shared" si="117"/>
        <v>354.51</v>
      </c>
    </row>
    <row r="293" spans="1:17" s="84" customFormat="1" ht="37.5" hidden="1">
      <c r="A293" s="59" t="s">
        <v>595</v>
      </c>
      <c r="B293" s="17" t="s">
        <v>441</v>
      </c>
      <c r="C293" s="17" t="s">
        <v>596</v>
      </c>
      <c r="D293" s="17"/>
      <c r="E293" s="112">
        <f>E294</f>
        <v>0</v>
      </c>
      <c r="F293" s="113">
        <f>F294</f>
        <v>0</v>
      </c>
      <c r="G293" s="112">
        <f t="shared" si="118"/>
        <v>0</v>
      </c>
      <c r="H293" s="113">
        <f>H294</f>
        <v>0</v>
      </c>
      <c r="I293" s="112">
        <f t="shared" si="113"/>
        <v>0</v>
      </c>
      <c r="J293" s="113">
        <f>J294</f>
        <v>0</v>
      </c>
      <c r="K293" s="112">
        <f t="shared" si="114"/>
        <v>0</v>
      </c>
      <c r="L293" s="113">
        <f>L294</f>
        <v>0</v>
      </c>
      <c r="M293" s="112">
        <f t="shared" si="115"/>
        <v>0</v>
      </c>
      <c r="N293" s="113">
        <f>N294</f>
        <v>0</v>
      </c>
      <c r="O293" s="112">
        <f t="shared" si="116"/>
        <v>0</v>
      </c>
      <c r="P293" s="113">
        <f>P294</f>
        <v>0</v>
      </c>
      <c r="Q293" s="112">
        <f t="shared" si="117"/>
        <v>0</v>
      </c>
    </row>
    <row r="294" spans="1:17" s="84" customFormat="1" ht="18.75" hidden="1">
      <c r="A294" s="59" t="s">
        <v>584</v>
      </c>
      <c r="B294" s="17" t="s">
        <v>441</v>
      </c>
      <c r="C294" s="17" t="s">
        <v>596</v>
      </c>
      <c r="D294" s="17" t="s">
        <v>585</v>
      </c>
      <c r="E294" s="112"/>
      <c r="F294" s="113"/>
      <c r="G294" s="112">
        <f t="shared" si="118"/>
        <v>0</v>
      </c>
      <c r="H294" s="113"/>
      <c r="I294" s="112">
        <f t="shared" si="113"/>
        <v>0</v>
      </c>
      <c r="J294" s="113"/>
      <c r="K294" s="112">
        <f t="shared" si="114"/>
        <v>0</v>
      </c>
      <c r="L294" s="113"/>
      <c r="M294" s="112">
        <f t="shared" si="115"/>
        <v>0</v>
      </c>
      <c r="N294" s="113"/>
      <c r="O294" s="112">
        <f t="shared" si="116"/>
        <v>0</v>
      </c>
      <c r="P294" s="113"/>
      <c r="Q294" s="112">
        <f t="shared" si="117"/>
        <v>0</v>
      </c>
    </row>
    <row r="295" spans="1:17" s="84" customFormat="1" ht="18.75" hidden="1">
      <c r="A295" s="59" t="s">
        <v>763</v>
      </c>
      <c r="B295" s="17" t="s">
        <v>441</v>
      </c>
      <c r="C295" s="17" t="s">
        <v>764</v>
      </c>
      <c r="D295" s="17"/>
      <c r="E295" s="112">
        <f>E296</f>
        <v>0</v>
      </c>
      <c r="F295" s="113">
        <f>F296</f>
        <v>0</v>
      </c>
      <c r="G295" s="112">
        <f t="shared" si="118"/>
        <v>0</v>
      </c>
      <c r="H295" s="113">
        <f>H296</f>
        <v>0</v>
      </c>
      <c r="I295" s="112">
        <f t="shared" si="113"/>
        <v>0</v>
      </c>
      <c r="J295" s="113">
        <f>J296</f>
        <v>0</v>
      </c>
      <c r="K295" s="112">
        <f t="shared" si="114"/>
        <v>0</v>
      </c>
      <c r="L295" s="113">
        <f>L296</f>
        <v>0</v>
      </c>
      <c r="M295" s="112">
        <f t="shared" si="115"/>
        <v>0</v>
      </c>
      <c r="N295" s="113">
        <f>N296</f>
        <v>0</v>
      </c>
      <c r="O295" s="112">
        <f t="shared" si="116"/>
        <v>0</v>
      </c>
      <c r="P295" s="113">
        <f>P296</f>
        <v>0</v>
      </c>
      <c r="Q295" s="112">
        <f t="shared" si="117"/>
        <v>0</v>
      </c>
    </row>
    <row r="296" spans="1:17" s="84" customFormat="1" ht="18.75" hidden="1">
      <c r="A296" s="77" t="s">
        <v>269</v>
      </c>
      <c r="B296" s="17" t="s">
        <v>441</v>
      </c>
      <c r="C296" s="17" t="s">
        <v>764</v>
      </c>
      <c r="D296" s="17" t="s">
        <v>270</v>
      </c>
      <c r="E296" s="112">
        <v>0</v>
      </c>
      <c r="F296" s="113"/>
      <c r="G296" s="112">
        <f t="shared" si="118"/>
        <v>0</v>
      </c>
      <c r="H296" s="113"/>
      <c r="I296" s="112">
        <f t="shared" si="113"/>
        <v>0</v>
      </c>
      <c r="J296" s="113"/>
      <c r="K296" s="112">
        <f t="shared" si="114"/>
        <v>0</v>
      </c>
      <c r="L296" s="113"/>
      <c r="M296" s="112">
        <f t="shared" si="115"/>
        <v>0</v>
      </c>
      <c r="N296" s="113"/>
      <c r="O296" s="112">
        <f t="shared" si="116"/>
        <v>0</v>
      </c>
      <c r="P296" s="113"/>
      <c r="Q296" s="112">
        <f t="shared" si="117"/>
        <v>0</v>
      </c>
    </row>
    <row r="297" spans="1:17" s="84" customFormat="1" ht="39" hidden="1">
      <c r="A297" s="86" t="s">
        <v>600</v>
      </c>
      <c r="B297" s="17" t="s">
        <v>441</v>
      </c>
      <c r="C297" s="17" t="s">
        <v>286</v>
      </c>
      <c r="D297" s="17"/>
      <c r="E297" s="112"/>
      <c r="F297" s="113"/>
      <c r="G297" s="112">
        <v>0</v>
      </c>
      <c r="H297" s="113">
        <f>H298</f>
        <v>250</v>
      </c>
      <c r="I297" s="112">
        <f>G297+H297</f>
        <v>250</v>
      </c>
      <c r="J297" s="113">
        <f>J298</f>
        <v>0</v>
      </c>
      <c r="K297" s="112">
        <f>I297+J297</f>
        <v>250</v>
      </c>
      <c r="L297" s="113">
        <f>L298</f>
        <v>0</v>
      </c>
      <c r="M297" s="112">
        <f>K297+L297</f>
        <v>250</v>
      </c>
      <c r="N297" s="113">
        <f>N298</f>
        <v>-250</v>
      </c>
      <c r="O297" s="112">
        <f>M297+N297</f>
        <v>0</v>
      </c>
      <c r="P297" s="113">
        <f>P298</f>
        <v>0</v>
      </c>
      <c r="Q297" s="112">
        <f>O297+P297</f>
        <v>0</v>
      </c>
    </row>
    <row r="298" spans="1:17" s="84" customFormat="1" ht="37.5" hidden="1">
      <c r="A298" s="77" t="s">
        <v>819</v>
      </c>
      <c r="B298" s="17" t="s">
        <v>441</v>
      </c>
      <c r="C298" s="17" t="s">
        <v>818</v>
      </c>
      <c r="D298" s="17"/>
      <c r="E298" s="112"/>
      <c r="F298" s="113"/>
      <c r="G298" s="112">
        <v>0</v>
      </c>
      <c r="H298" s="113">
        <f>H299</f>
        <v>250</v>
      </c>
      <c r="I298" s="112">
        <f>G298+H298</f>
        <v>250</v>
      </c>
      <c r="J298" s="113">
        <f>J299</f>
        <v>0</v>
      </c>
      <c r="K298" s="112">
        <f>I298+J298</f>
        <v>250</v>
      </c>
      <c r="L298" s="113">
        <f>L299</f>
        <v>0</v>
      </c>
      <c r="M298" s="112">
        <f>K298+L298</f>
        <v>250</v>
      </c>
      <c r="N298" s="113">
        <f>N299</f>
        <v>-250</v>
      </c>
      <c r="O298" s="112">
        <f>M298+N298</f>
        <v>0</v>
      </c>
      <c r="P298" s="113">
        <f>P299</f>
        <v>0</v>
      </c>
      <c r="Q298" s="112">
        <f>O298+P298</f>
        <v>0</v>
      </c>
    </row>
    <row r="299" spans="1:17" s="84" customFormat="1" ht="37.5" hidden="1">
      <c r="A299" s="77" t="s">
        <v>259</v>
      </c>
      <c r="B299" s="17" t="s">
        <v>441</v>
      </c>
      <c r="C299" s="17" t="s">
        <v>818</v>
      </c>
      <c r="D299" s="17" t="s">
        <v>260</v>
      </c>
      <c r="E299" s="112"/>
      <c r="F299" s="113"/>
      <c r="G299" s="112">
        <v>0</v>
      </c>
      <c r="H299" s="113">
        <v>250</v>
      </c>
      <c r="I299" s="112">
        <f>G299+H299</f>
        <v>250</v>
      </c>
      <c r="J299" s="113"/>
      <c r="K299" s="112">
        <f>I299+J299</f>
        <v>250</v>
      </c>
      <c r="L299" s="113"/>
      <c r="M299" s="112">
        <f>K299+L299</f>
        <v>250</v>
      </c>
      <c r="N299" s="113">
        <v>-250</v>
      </c>
      <c r="O299" s="112">
        <f>M299+N299</f>
        <v>0</v>
      </c>
      <c r="P299" s="113"/>
      <c r="Q299" s="112">
        <f>O299+P299</f>
        <v>0</v>
      </c>
    </row>
    <row r="300" spans="1:17" s="84" customFormat="1" ht="56.25">
      <c r="A300" s="16" t="s">
        <v>305</v>
      </c>
      <c r="B300" s="17" t="s">
        <v>441</v>
      </c>
      <c r="C300" s="17" t="s">
        <v>306</v>
      </c>
      <c r="D300" s="17"/>
      <c r="E300" s="112">
        <f aca="true" t="shared" si="119" ref="E300:Q301">E301</f>
        <v>5743.639999999999</v>
      </c>
      <c r="F300" s="113">
        <f t="shared" si="119"/>
        <v>-653.94</v>
      </c>
      <c r="G300" s="112">
        <f t="shared" si="119"/>
        <v>5089.7</v>
      </c>
      <c r="H300" s="113">
        <f t="shared" si="119"/>
        <v>0</v>
      </c>
      <c r="I300" s="112">
        <f t="shared" si="119"/>
        <v>5089.7</v>
      </c>
      <c r="J300" s="113">
        <f t="shared" si="119"/>
        <v>-219.044</v>
      </c>
      <c r="K300" s="112">
        <f t="shared" si="119"/>
        <v>4870.656</v>
      </c>
      <c r="L300" s="113">
        <f t="shared" si="119"/>
        <v>0</v>
      </c>
      <c r="M300" s="112">
        <f t="shared" si="119"/>
        <v>4870.656</v>
      </c>
      <c r="N300" s="113">
        <f t="shared" si="119"/>
        <v>-26</v>
      </c>
      <c r="O300" s="112">
        <f t="shared" si="119"/>
        <v>4844.656</v>
      </c>
      <c r="P300" s="113">
        <f t="shared" si="119"/>
        <v>0</v>
      </c>
      <c r="Q300" s="112">
        <f t="shared" si="119"/>
        <v>4844.656</v>
      </c>
    </row>
    <row r="301" spans="1:17" s="84" customFormat="1" ht="37.5">
      <c r="A301" s="87" t="s">
        <v>478</v>
      </c>
      <c r="B301" s="17" t="s">
        <v>441</v>
      </c>
      <c r="C301" s="19" t="s">
        <v>479</v>
      </c>
      <c r="D301" s="19"/>
      <c r="E301" s="112">
        <f t="shared" si="119"/>
        <v>5743.639999999999</v>
      </c>
      <c r="F301" s="112">
        <f t="shared" si="119"/>
        <v>-653.94</v>
      </c>
      <c r="G301" s="112">
        <f t="shared" si="119"/>
        <v>5089.7</v>
      </c>
      <c r="H301" s="112">
        <f t="shared" si="119"/>
        <v>0</v>
      </c>
      <c r="I301" s="112">
        <f t="shared" si="119"/>
        <v>5089.7</v>
      </c>
      <c r="J301" s="112">
        <f t="shared" si="119"/>
        <v>-219.044</v>
      </c>
      <c r="K301" s="112">
        <f t="shared" si="119"/>
        <v>4870.656</v>
      </c>
      <c r="L301" s="112">
        <f t="shared" si="119"/>
        <v>0</v>
      </c>
      <c r="M301" s="112">
        <f t="shared" si="119"/>
        <v>4870.656</v>
      </c>
      <c r="N301" s="112">
        <f t="shared" si="119"/>
        <v>-26</v>
      </c>
      <c r="O301" s="112">
        <f t="shared" si="119"/>
        <v>4844.656</v>
      </c>
      <c r="P301" s="112">
        <f t="shared" si="119"/>
        <v>0</v>
      </c>
      <c r="Q301" s="112">
        <f t="shared" si="119"/>
        <v>4844.656</v>
      </c>
    </row>
    <row r="302" spans="1:17" s="84" customFormat="1" ht="37.5">
      <c r="A302" s="77" t="s">
        <v>480</v>
      </c>
      <c r="B302" s="17" t="s">
        <v>441</v>
      </c>
      <c r="C302" s="19" t="s">
        <v>481</v>
      </c>
      <c r="D302" s="19"/>
      <c r="E302" s="112">
        <f aca="true" t="shared" si="120" ref="E302:K302">E303+E304+E305</f>
        <v>5743.639999999999</v>
      </c>
      <c r="F302" s="112">
        <f t="shared" si="120"/>
        <v>-653.94</v>
      </c>
      <c r="G302" s="112">
        <f t="shared" si="120"/>
        <v>5089.7</v>
      </c>
      <c r="H302" s="112">
        <f t="shared" si="120"/>
        <v>0</v>
      </c>
      <c r="I302" s="112">
        <f t="shared" si="120"/>
        <v>5089.7</v>
      </c>
      <c r="J302" s="112">
        <f t="shared" si="120"/>
        <v>-219.044</v>
      </c>
      <c r="K302" s="112">
        <f t="shared" si="120"/>
        <v>4870.656</v>
      </c>
      <c r="L302" s="112">
        <f aca="true" t="shared" si="121" ref="L302:Q302">L303+L304+L305</f>
        <v>0</v>
      </c>
      <c r="M302" s="112">
        <f t="shared" si="121"/>
        <v>4870.656</v>
      </c>
      <c r="N302" s="112">
        <f t="shared" si="121"/>
        <v>-26</v>
      </c>
      <c r="O302" s="112">
        <f t="shared" si="121"/>
        <v>4844.656</v>
      </c>
      <c r="P302" s="112">
        <f t="shared" si="121"/>
        <v>0</v>
      </c>
      <c r="Q302" s="112">
        <f t="shared" si="121"/>
        <v>4844.656</v>
      </c>
    </row>
    <row r="303" spans="1:17" s="84" customFormat="1" ht="93.75">
      <c r="A303" s="77" t="s">
        <v>255</v>
      </c>
      <c r="B303" s="17" t="s">
        <v>441</v>
      </c>
      <c r="C303" s="19" t="s">
        <v>481</v>
      </c>
      <c r="D303" s="17" t="s">
        <v>256</v>
      </c>
      <c r="E303" s="112">
        <v>5449.459</v>
      </c>
      <c r="F303" s="113">
        <v>-653.94</v>
      </c>
      <c r="G303" s="112">
        <f>E303+F303</f>
        <v>4795.519</v>
      </c>
      <c r="H303" s="113"/>
      <c r="I303" s="112">
        <f>G303+H303</f>
        <v>4795.519</v>
      </c>
      <c r="J303" s="113">
        <v>-219.044</v>
      </c>
      <c r="K303" s="112">
        <f>I303+J303</f>
        <v>4576.475</v>
      </c>
      <c r="L303" s="113"/>
      <c r="M303" s="112">
        <f>K303+L303</f>
        <v>4576.475</v>
      </c>
      <c r="N303" s="113"/>
      <c r="O303" s="112">
        <f>M303+N303</f>
        <v>4576.475</v>
      </c>
      <c r="P303" s="113"/>
      <c r="Q303" s="112">
        <f>O303+P303</f>
        <v>4576.475</v>
      </c>
    </row>
    <row r="304" spans="1:17" s="84" customFormat="1" ht="37.5">
      <c r="A304" s="77" t="s">
        <v>259</v>
      </c>
      <c r="B304" s="17" t="s">
        <v>441</v>
      </c>
      <c r="C304" s="19" t="s">
        <v>481</v>
      </c>
      <c r="D304" s="17" t="s">
        <v>260</v>
      </c>
      <c r="E304" s="112">
        <v>294.181</v>
      </c>
      <c r="F304" s="113"/>
      <c r="G304" s="112">
        <f>E304+F304</f>
        <v>294.181</v>
      </c>
      <c r="H304" s="113"/>
      <c r="I304" s="112">
        <f>G304+H304</f>
        <v>294.181</v>
      </c>
      <c r="J304" s="113"/>
      <c r="K304" s="112">
        <f>I304+J304</f>
        <v>294.181</v>
      </c>
      <c r="L304" s="113"/>
      <c r="M304" s="112">
        <f>K304+L304</f>
        <v>294.181</v>
      </c>
      <c r="N304" s="113">
        <v>-26</v>
      </c>
      <c r="O304" s="112">
        <f>M304+N304</f>
        <v>268.181</v>
      </c>
      <c r="P304" s="113"/>
      <c r="Q304" s="112">
        <f>O304+P304</f>
        <v>268.181</v>
      </c>
    </row>
    <row r="305" spans="1:17" s="84" customFormat="1" ht="18.75" hidden="1">
      <c r="A305" s="77" t="s">
        <v>269</v>
      </c>
      <c r="B305" s="17" t="s">
        <v>441</v>
      </c>
      <c r="C305" s="19" t="s">
        <v>481</v>
      </c>
      <c r="D305" s="17" t="s">
        <v>270</v>
      </c>
      <c r="E305" s="112"/>
      <c r="F305" s="113"/>
      <c r="G305" s="112">
        <f>E305+F305</f>
        <v>0</v>
      </c>
      <c r="H305" s="113"/>
      <c r="I305" s="112">
        <f>G305+H305</f>
        <v>0</v>
      </c>
      <c r="J305" s="113"/>
      <c r="K305" s="112">
        <f>I305+J305</f>
        <v>0</v>
      </c>
      <c r="L305" s="113"/>
      <c r="M305" s="112">
        <f>K305+L305</f>
        <v>0</v>
      </c>
      <c r="N305" s="113"/>
      <c r="O305" s="112">
        <f>M305+N305</f>
        <v>0</v>
      </c>
      <c r="P305" s="113"/>
      <c r="Q305" s="112">
        <f>O305+P305</f>
        <v>0</v>
      </c>
    </row>
    <row r="306" spans="1:17" s="84" customFormat="1" ht="19.5">
      <c r="A306" s="86" t="s">
        <v>251</v>
      </c>
      <c r="B306" s="17" t="s">
        <v>441</v>
      </c>
      <c r="C306" s="17" t="s">
        <v>346</v>
      </c>
      <c r="D306" s="17" t="s">
        <v>347</v>
      </c>
      <c r="E306" s="112">
        <f aca="true" t="shared" si="122" ref="E306:Q306">E307</f>
        <v>9.5</v>
      </c>
      <c r="F306" s="113">
        <f t="shared" si="122"/>
        <v>0</v>
      </c>
      <c r="G306" s="112">
        <f t="shared" si="122"/>
        <v>9.5</v>
      </c>
      <c r="H306" s="113">
        <f t="shared" si="122"/>
        <v>-0.1</v>
      </c>
      <c r="I306" s="112">
        <f t="shared" si="122"/>
        <v>9.4</v>
      </c>
      <c r="J306" s="113">
        <f t="shared" si="122"/>
        <v>0</v>
      </c>
      <c r="K306" s="112">
        <f t="shared" si="122"/>
        <v>9.4</v>
      </c>
      <c r="L306" s="113">
        <f t="shared" si="122"/>
        <v>0</v>
      </c>
      <c r="M306" s="112">
        <f t="shared" si="122"/>
        <v>9.4</v>
      </c>
      <c r="N306" s="113">
        <f t="shared" si="122"/>
        <v>26</v>
      </c>
      <c r="O306" s="112">
        <f t="shared" si="122"/>
        <v>35.4</v>
      </c>
      <c r="P306" s="113">
        <f t="shared" si="122"/>
        <v>0</v>
      </c>
      <c r="Q306" s="112">
        <f t="shared" si="122"/>
        <v>35.4</v>
      </c>
    </row>
    <row r="307" spans="1:17" s="84" customFormat="1" ht="18.75">
      <c r="A307" s="77" t="s">
        <v>348</v>
      </c>
      <c r="B307" s="17" t="s">
        <v>441</v>
      </c>
      <c r="C307" s="17" t="s">
        <v>349</v>
      </c>
      <c r="D307" s="17"/>
      <c r="E307" s="112">
        <f>E308</f>
        <v>9.5</v>
      </c>
      <c r="F307" s="113">
        <f>F308</f>
        <v>0</v>
      </c>
      <c r="G307" s="112">
        <f>E307+F307</f>
        <v>9.5</v>
      </c>
      <c r="H307" s="113">
        <f>H308</f>
        <v>-0.1</v>
      </c>
      <c r="I307" s="112">
        <f>G307+H307</f>
        <v>9.4</v>
      </c>
      <c r="J307" s="113">
        <f>J308</f>
        <v>0</v>
      </c>
      <c r="K307" s="112">
        <f>I307+J307</f>
        <v>9.4</v>
      </c>
      <c r="L307" s="113">
        <f>L308</f>
        <v>0</v>
      </c>
      <c r="M307" s="112">
        <f>K307+L307</f>
        <v>9.4</v>
      </c>
      <c r="N307" s="113">
        <f>N308+N309</f>
        <v>26</v>
      </c>
      <c r="O307" s="112">
        <f aca="true" t="shared" si="123" ref="O307:O313">M307+N307</f>
        <v>35.4</v>
      </c>
      <c r="P307" s="113">
        <f>P308+P309</f>
        <v>0</v>
      </c>
      <c r="Q307" s="112">
        <f aca="true" t="shared" si="124" ref="Q307:Q313">O307+P307</f>
        <v>35.4</v>
      </c>
    </row>
    <row r="308" spans="1:17" s="84" customFormat="1" ht="37.5">
      <c r="A308" s="77" t="s">
        <v>259</v>
      </c>
      <c r="B308" s="17" t="s">
        <v>441</v>
      </c>
      <c r="C308" s="17" t="s">
        <v>484</v>
      </c>
      <c r="D308" s="17" t="s">
        <v>260</v>
      </c>
      <c r="E308" s="112">
        <v>9.5</v>
      </c>
      <c r="F308" s="113"/>
      <c r="G308" s="112">
        <f>E308+F308</f>
        <v>9.5</v>
      </c>
      <c r="H308" s="113">
        <v>-0.1</v>
      </c>
      <c r="I308" s="112">
        <f>G308+H308</f>
        <v>9.4</v>
      </c>
      <c r="J308" s="113"/>
      <c r="K308" s="112">
        <f>I308+J308</f>
        <v>9.4</v>
      </c>
      <c r="L308" s="113"/>
      <c r="M308" s="112">
        <f>K308+L308</f>
        <v>9.4</v>
      </c>
      <c r="N308" s="113"/>
      <c r="O308" s="112">
        <f t="shared" si="123"/>
        <v>9.4</v>
      </c>
      <c r="P308" s="113"/>
      <c r="Q308" s="112">
        <f t="shared" si="124"/>
        <v>9.4</v>
      </c>
    </row>
    <row r="309" spans="1:17" s="84" customFormat="1" ht="37.5">
      <c r="A309" s="77" t="s">
        <v>364</v>
      </c>
      <c r="B309" s="17" t="s">
        <v>441</v>
      </c>
      <c r="C309" s="17" t="s">
        <v>365</v>
      </c>
      <c r="D309" s="17"/>
      <c r="E309" s="112"/>
      <c r="F309" s="113"/>
      <c r="G309" s="112"/>
      <c r="H309" s="113"/>
      <c r="I309" s="112"/>
      <c r="J309" s="113"/>
      <c r="K309" s="112"/>
      <c r="L309" s="113"/>
      <c r="M309" s="112">
        <f>M310</f>
        <v>0</v>
      </c>
      <c r="N309" s="113">
        <f>N310</f>
        <v>26</v>
      </c>
      <c r="O309" s="112">
        <f t="shared" si="123"/>
        <v>26</v>
      </c>
      <c r="P309" s="113">
        <f>P310</f>
        <v>0</v>
      </c>
      <c r="Q309" s="112">
        <f t="shared" si="124"/>
        <v>26</v>
      </c>
    </row>
    <row r="310" spans="1:17" s="84" customFormat="1" ht="18.75">
      <c r="A310" s="77" t="s">
        <v>269</v>
      </c>
      <c r="B310" s="17" t="s">
        <v>441</v>
      </c>
      <c r="C310" s="17" t="s">
        <v>365</v>
      </c>
      <c r="D310" s="17" t="s">
        <v>270</v>
      </c>
      <c r="E310" s="112"/>
      <c r="F310" s="113"/>
      <c r="G310" s="112"/>
      <c r="H310" s="113"/>
      <c r="I310" s="112"/>
      <c r="J310" s="113"/>
      <c r="K310" s="112"/>
      <c r="L310" s="113"/>
      <c r="M310" s="112"/>
      <c r="N310" s="113">
        <v>26</v>
      </c>
      <c r="O310" s="112">
        <f t="shared" si="123"/>
        <v>26</v>
      </c>
      <c r="P310" s="113"/>
      <c r="Q310" s="112">
        <f t="shared" si="124"/>
        <v>26</v>
      </c>
    </row>
    <row r="311" spans="1:17" s="84" customFormat="1" ht="37.5">
      <c r="A311" s="16" t="s">
        <v>875</v>
      </c>
      <c r="B311" s="21" t="s">
        <v>485</v>
      </c>
      <c r="C311" s="21"/>
      <c r="D311" s="14"/>
      <c r="E311" s="111">
        <f>E312+E440+E446</f>
        <v>401180.12799999997</v>
      </c>
      <c r="F311" s="111">
        <f>F312+F440+F446</f>
        <v>727.7</v>
      </c>
      <c r="G311" s="111">
        <f>E311+F311</f>
        <v>401907.828</v>
      </c>
      <c r="H311" s="111">
        <f>H312+H440+H446</f>
        <v>-15598.8</v>
      </c>
      <c r="I311" s="111">
        <f>G311+H311</f>
        <v>386309.028</v>
      </c>
      <c r="J311" s="111">
        <f>J312+J440+J446</f>
        <v>0</v>
      </c>
      <c r="K311" s="111">
        <f>I311+J311</f>
        <v>386309.028</v>
      </c>
      <c r="L311" s="111">
        <f>L312+L440+L446</f>
        <v>1280.0999999999995</v>
      </c>
      <c r="M311" s="111">
        <f>K311+L311</f>
        <v>387589.12799999997</v>
      </c>
      <c r="N311" s="111">
        <f>N312+N440+N446</f>
        <v>12285.625</v>
      </c>
      <c r="O311" s="111">
        <f t="shared" si="123"/>
        <v>399874.75299999997</v>
      </c>
      <c r="P311" s="111">
        <f>P312+P440+P446</f>
        <v>-3015.8</v>
      </c>
      <c r="Q311" s="111">
        <f t="shared" si="124"/>
        <v>396858.953</v>
      </c>
    </row>
    <row r="312" spans="1:17" s="84" customFormat="1" ht="39">
      <c r="A312" s="119" t="s">
        <v>486</v>
      </c>
      <c r="B312" s="19" t="s">
        <v>485</v>
      </c>
      <c r="C312" s="19" t="s">
        <v>487</v>
      </c>
      <c r="D312" s="18"/>
      <c r="E312" s="112">
        <f>E313+E344+E385+E415+E424+E431+S362</f>
        <v>395363.72799999994</v>
      </c>
      <c r="F312" s="112">
        <f>F313+F344+F385+F415+F424+F431</f>
        <v>727.7</v>
      </c>
      <c r="G312" s="112">
        <f>E312+F312</f>
        <v>396091.42799999996</v>
      </c>
      <c r="H312" s="112">
        <f>H313+H344+H385+H415+H424+H431</f>
        <v>-15598.5</v>
      </c>
      <c r="I312" s="112">
        <f>G312+H312</f>
        <v>380492.92799999996</v>
      </c>
      <c r="J312" s="112">
        <f>J313+J344+J385+J415+J424+J431</f>
        <v>0</v>
      </c>
      <c r="K312" s="112">
        <f>I312+J312</f>
        <v>380492.92799999996</v>
      </c>
      <c r="L312" s="112">
        <f>L313+L344+L385+L415+L424+L431</f>
        <v>1280.0999999999995</v>
      </c>
      <c r="M312" s="112">
        <f>K312+L312</f>
        <v>381773.02799999993</v>
      </c>
      <c r="N312" s="112">
        <f>N313+N344+N385+N415+N424+N431</f>
        <v>12285.625</v>
      </c>
      <c r="O312" s="112">
        <f t="shared" si="123"/>
        <v>394058.65299999993</v>
      </c>
      <c r="P312" s="112">
        <f>P313+P344+P385+P415+P424+P431</f>
        <v>-2815.8</v>
      </c>
      <c r="Q312" s="112">
        <f t="shared" si="124"/>
        <v>391242.85299999994</v>
      </c>
    </row>
    <row r="313" spans="1:17" s="84" customFormat="1" ht="37.5">
      <c r="A313" s="117" t="s">
        <v>488</v>
      </c>
      <c r="B313" s="19" t="s">
        <v>532</v>
      </c>
      <c r="C313" s="19" t="s">
        <v>489</v>
      </c>
      <c r="D313" s="18"/>
      <c r="E313" s="112">
        <f>E314+E320+E322+E324+E326+E330+E332+E336+E338+E340+E342+E334</f>
        <v>136106.00000000003</v>
      </c>
      <c r="F313" s="112">
        <f>F314+F320+F322+F324+F326+F330+F332+F336+F338+F340+F342+F334</f>
        <v>-927.6</v>
      </c>
      <c r="G313" s="112">
        <f>E313+F313+G318</f>
        <v>135178.40000000002</v>
      </c>
      <c r="H313" s="112">
        <f>H314+H320+H322+H324+H326+H330+H332+H336+H338+H340+H342+H334+H318</f>
        <v>-21786.3</v>
      </c>
      <c r="I313" s="112">
        <f>G313+H313</f>
        <v>113392.10000000002</v>
      </c>
      <c r="J313" s="112">
        <f>J314+J320+J322+J324+J326+J330+J332+J336+J338+J340+J342+J334+J318</f>
        <v>0</v>
      </c>
      <c r="K313" s="112">
        <f>I313+J313</f>
        <v>113392.10000000002</v>
      </c>
      <c r="L313" s="112">
        <f>L314+L320+L322+L324+L326+L330+L332+L336+L338+L340+L342+L334+L318</f>
        <v>-76</v>
      </c>
      <c r="M313" s="112">
        <f>K313+L313</f>
        <v>113316.10000000002</v>
      </c>
      <c r="N313" s="112">
        <f>N314+N320+N322+N324+N326+N330+N332+N336+N338+N340+N342+N334+N318</f>
        <v>180.8249999999999</v>
      </c>
      <c r="O313" s="112">
        <f t="shared" si="123"/>
        <v>113496.92500000002</v>
      </c>
      <c r="P313" s="112">
        <f>P314+P320+P322+P324+P326+P330+P332+P336+P338+P340+P342+P334+P318</f>
        <v>4380.9130000000005</v>
      </c>
      <c r="Q313" s="112">
        <f t="shared" si="124"/>
        <v>117877.83800000002</v>
      </c>
    </row>
    <row r="314" spans="1:17" s="84" customFormat="1" ht="56.25">
      <c r="A314" s="20" t="s">
        <v>490</v>
      </c>
      <c r="B314" s="19" t="s">
        <v>485</v>
      </c>
      <c r="C314" s="19" t="s">
        <v>491</v>
      </c>
      <c r="D314" s="18"/>
      <c r="E314" s="112">
        <f aca="true" t="shared" si="125" ref="E314:Q314">E315</f>
        <v>38711.3</v>
      </c>
      <c r="F314" s="112">
        <f t="shared" si="125"/>
        <v>0</v>
      </c>
      <c r="G314" s="112">
        <f t="shared" si="125"/>
        <v>38711.3</v>
      </c>
      <c r="H314" s="112">
        <f t="shared" si="125"/>
        <v>-50</v>
      </c>
      <c r="I314" s="112">
        <f t="shared" si="125"/>
        <v>38661.3</v>
      </c>
      <c r="J314" s="112">
        <f t="shared" si="125"/>
        <v>-29.182</v>
      </c>
      <c r="K314" s="112">
        <f t="shared" si="125"/>
        <v>38632.118</v>
      </c>
      <c r="L314" s="112">
        <f t="shared" si="125"/>
        <v>0</v>
      </c>
      <c r="M314" s="112">
        <f t="shared" si="125"/>
        <v>38632.118</v>
      </c>
      <c r="N314" s="112">
        <f t="shared" si="125"/>
        <v>-1200</v>
      </c>
      <c r="O314" s="112">
        <f t="shared" si="125"/>
        <v>37432.118</v>
      </c>
      <c r="P314" s="112">
        <f t="shared" si="125"/>
        <v>-748.087</v>
      </c>
      <c r="Q314" s="112">
        <f t="shared" si="125"/>
        <v>36684.031</v>
      </c>
    </row>
    <row r="315" spans="1:17" s="84" customFormat="1" ht="56.25">
      <c r="A315" s="77" t="s">
        <v>387</v>
      </c>
      <c r="B315" s="19" t="s">
        <v>485</v>
      </c>
      <c r="C315" s="19" t="s">
        <v>491</v>
      </c>
      <c r="D315" s="19" t="s">
        <v>367</v>
      </c>
      <c r="E315" s="112">
        <v>38711.3</v>
      </c>
      <c r="F315" s="112">
        <v>0</v>
      </c>
      <c r="G315" s="112">
        <f>E315+F315</f>
        <v>38711.3</v>
      </c>
      <c r="H315" s="112">
        <v>-50</v>
      </c>
      <c r="I315" s="112">
        <f>G315+H315</f>
        <v>38661.3</v>
      </c>
      <c r="J315" s="112">
        <v>-29.182</v>
      </c>
      <c r="K315" s="112">
        <f>I315+J315</f>
        <v>38632.118</v>
      </c>
      <c r="L315" s="112"/>
      <c r="M315" s="112">
        <f>K315+L315</f>
        <v>38632.118</v>
      </c>
      <c r="N315" s="112">
        <v>-1200</v>
      </c>
      <c r="O315" s="112">
        <f>M315+N315</f>
        <v>37432.118</v>
      </c>
      <c r="P315" s="112">
        <v>-748.087</v>
      </c>
      <c r="Q315" s="112">
        <f>O315+P315</f>
        <v>36684.031</v>
      </c>
    </row>
    <row r="316" spans="1:17" s="84" customFormat="1" ht="37.5" hidden="1">
      <c r="A316" s="20" t="s">
        <v>492</v>
      </c>
      <c r="B316" s="19" t="s">
        <v>485</v>
      </c>
      <c r="C316" s="19" t="s">
        <v>493</v>
      </c>
      <c r="D316" s="18"/>
      <c r="E316" s="112">
        <f aca="true" t="shared" si="126" ref="E316:Q316">E317</f>
        <v>0</v>
      </c>
      <c r="F316" s="112">
        <f t="shared" si="126"/>
        <v>0</v>
      </c>
      <c r="G316" s="112">
        <f t="shared" si="126"/>
        <v>0</v>
      </c>
      <c r="H316" s="112">
        <f t="shared" si="126"/>
        <v>0</v>
      </c>
      <c r="I316" s="112">
        <f t="shared" si="126"/>
        <v>0</v>
      </c>
      <c r="J316" s="112">
        <f t="shared" si="126"/>
        <v>0</v>
      </c>
      <c r="K316" s="112">
        <f t="shared" si="126"/>
        <v>0</v>
      </c>
      <c r="L316" s="112">
        <f t="shared" si="126"/>
        <v>0</v>
      </c>
      <c r="M316" s="112">
        <f t="shared" si="126"/>
        <v>0</v>
      </c>
      <c r="N316" s="112">
        <f t="shared" si="126"/>
        <v>0</v>
      </c>
      <c r="O316" s="112">
        <f t="shared" si="126"/>
        <v>0</v>
      </c>
      <c r="P316" s="112">
        <f t="shared" si="126"/>
        <v>0</v>
      </c>
      <c r="Q316" s="112">
        <f t="shared" si="126"/>
        <v>0</v>
      </c>
    </row>
    <row r="317" spans="1:17" s="84" customFormat="1" ht="56.25" hidden="1">
      <c r="A317" s="77" t="s">
        <v>387</v>
      </c>
      <c r="B317" s="19" t="s">
        <v>485</v>
      </c>
      <c r="C317" s="19" t="s">
        <v>493</v>
      </c>
      <c r="D317" s="19" t="s">
        <v>367</v>
      </c>
      <c r="E317" s="112">
        <v>0</v>
      </c>
      <c r="F317" s="112">
        <v>0</v>
      </c>
      <c r="G317" s="112">
        <f>E317+F317</f>
        <v>0</v>
      </c>
      <c r="H317" s="112">
        <v>0</v>
      </c>
      <c r="I317" s="112">
        <f>G317+H317</f>
        <v>0</v>
      </c>
      <c r="J317" s="112">
        <v>0</v>
      </c>
      <c r="K317" s="112">
        <f>I317+J317</f>
        <v>0</v>
      </c>
      <c r="L317" s="112">
        <v>0</v>
      </c>
      <c r="M317" s="112">
        <f>K317+L317</f>
        <v>0</v>
      </c>
      <c r="N317" s="112">
        <v>0</v>
      </c>
      <c r="O317" s="112">
        <f>M317+N317</f>
        <v>0</v>
      </c>
      <c r="P317" s="112">
        <v>0</v>
      </c>
      <c r="Q317" s="112">
        <f>O317+P317</f>
        <v>0</v>
      </c>
    </row>
    <row r="318" spans="1:17" s="84" customFormat="1" ht="37.5">
      <c r="A318" s="77" t="s">
        <v>502</v>
      </c>
      <c r="B318" s="19" t="s">
        <v>485</v>
      </c>
      <c r="C318" s="19" t="s">
        <v>820</v>
      </c>
      <c r="D318" s="19"/>
      <c r="E318" s="112"/>
      <c r="F318" s="112"/>
      <c r="G318" s="112">
        <f>G319</f>
        <v>0</v>
      </c>
      <c r="H318" s="112">
        <f>H319</f>
        <v>1050</v>
      </c>
      <c r="I318" s="112">
        <f>G318+H318</f>
        <v>1050</v>
      </c>
      <c r="J318" s="112">
        <f>J319</f>
        <v>29.182</v>
      </c>
      <c r="K318" s="112">
        <f>I318+J318</f>
        <v>1079.182</v>
      </c>
      <c r="L318" s="112">
        <f>L319</f>
        <v>0</v>
      </c>
      <c r="M318" s="112">
        <f>K318+L318</f>
        <v>1079.182</v>
      </c>
      <c r="N318" s="112">
        <f>N319</f>
        <v>299.96</v>
      </c>
      <c r="O318" s="112">
        <f>M318+N318</f>
        <v>1379.142</v>
      </c>
      <c r="P318" s="112">
        <f>P319</f>
        <v>330</v>
      </c>
      <c r="Q318" s="112">
        <f>O318+P318</f>
        <v>1709.142</v>
      </c>
    </row>
    <row r="319" spans="1:17" s="84" customFormat="1" ht="56.25">
      <c r="A319" s="77" t="s">
        <v>387</v>
      </c>
      <c r="B319" s="19" t="s">
        <v>485</v>
      </c>
      <c r="C319" s="19" t="s">
        <v>820</v>
      </c>
      <c r="D319" s="19" t="s">
        <v>367</v>
      </c>
      <c r="E319" s="112"/>
      <c r="F319" s="112"/>
      <c r="G319" s="112"/>
      <c r="H319" s="112">
        <f>1000+50</f>
        <v>1050</v>
      </c>
      <c r="I319" s="112">
        <f>G319+H319</f>
        <v>1050</v>
      </c>
      <c r="J319" s="112">
        <v>29.182</v>
      </c>
      <c r="K319" s="112">
        <f>I319+J319</f>
        <v>1079.182</v>
      </c>
      <c r="L319" s="112"/>
      <c r="M319" s="112">
        <f>K319+L319</f>
        <v>1079.182</v>
      </c>
      <c r="N319" s="112">
        <v>299.96</v>
      </c>
      <c r="O319" s="112">
        <f>M319+N319</f>
        <v>1379.142</v>
      </c>
      <c r="P319" s="112">
        <v>330</v>
      </c>
      <c r="Q319" s="112">
        <f>O319+P319</f>
        <v>1709.142</v>
      </c>
    </row>
    <row r="320" spans="1:17" s="84" customFormat="1" ht="37.5">
      <c r="A320" s="77" t="s">
        <v>494</v>
      </c>
      <c r="B320" s="19" t="s">
        <v>485</v>
      </c>
      <c r="C320" s="19" t="s">
        <v>495</v>
      </c>
      <c r="D320" s="19"/>
      <c r="E320" s="112">
        <f aca="true" t="shared" si="127" ref="E320:Q320">E321</f>
        <v>725</v>
      </c>
      <c r="F320" s="112">
        <f t="shared" si="127"/>
        <v>5</v>
      </c>
      <c r="G320" s="112">
        <f t="shared" si="127"/>
        <v>730</v>
      </c>
      <c r="H320" s="112">
        <f t="shared" si="127"/>
        <v>0</v>
      </c>
      <c r="I320" s="112">
        <f t="shared" si="127"/>
        <v>730</v>
      </c>
      <c r="J320" s="112">
        <f t="shared" si="127"/>
        <v>0</v>
      </c>
      <c r="K320" s="112">
        <f t="shared" si="127"/>
        <v>730</v>
      </c>
      <c r="L320" s="112">
        <f t="shared" si="127"/>
        <v>0</v>
      </c>
      <c r="M320" s="112">
        <f t="shared" si="127"/>
        <v>730</v>
      </c>
      <c r="N320" s="112">
        <f t="shared" si="127"/>
        <v>0</v>
      </c>
      <c r="O320" s="112">
        <f t="shared" si="127"/>
        <v>730</v>
      </c>
      <c r="P320" s="112">
        <f t="shared" si="127"/>
        <v>0</v>
      </c>
      <c r="Q320" s="112">
        <f t="shared" si="127"/>
        <v>730</v>
      </c>
    </row>
    <row r="321" spans="1:17" s="84" customFormat="1" ht="56.25">
      <c r="A321" s="77" t="s">
        <v>387</v>
      </c>
      <c r="B321" s="19" t="s">
        <v>485</v>
      </c>
      <c r="C321" s="19" t="s">
        <v>495</v>
      </c>
      <c r="D321" s="23">
        <v>600</v>
      </c>
      <c r="E321" s="112">
        <v>725</v>
      </c>
      <c r="F321" s="112">
        <v>5</v>
      </c>
      <c r="G321" s="112">
        <f>E321+F321</f>
        <v>730</v>
      </c>
      <c r="H321" s="112"/>
      <c r="I321" s="112">
        <f>G321+H321</f>
        <v>730</v>
      </c>
      <c r="J321" s="112"/>
      <c r="K321" s="112">
        <f>I321+J321</f>
        <v>730</v>
      </c>
      <c r="L321" s="112"/>
      <c r="M321" s="112">
        <f>K321+L321</f>
        <v>730</v>
      </c>
      <c r="N321" s="112"/>
      <c r="O321" s="112">
        <f>M321+N321</f>
        <v>730</v>
      </c>
      <c r="P321" s="112"/>
      <c r="Q321" s="112">
        <f>O321+P321</f>
        <v>730</v>
      </c>
    </row>
    <row r="322" spans="1:17" s="84" customFormat="1" ht="37.5">
      <c r="A322" s="77" t="s">
        <v>496</v>
      </c>
      <c r="B322" s="17" t="s">
        <v>485</v>
      </c>
      <c r="C322" s="19" t="s">
        <v>497</v>
      </c>
      <c r="D322" s="19"/>
      <c r="E322" s="112">
        <f aca="true" t="shared" si="128" ref="E322:Q322">E323</f>
        <v>1000</v>
      </c>
      <c r="F322" s="112">
        <f t="shared" si="128"/>
        <v>0</v>
      </c>
      <c r="G322" s="112">
        <f t="shared" si="128"/>
        <v>1000</v>
      </c>
      <c r="H322" s="112">
        <f t="shared" si="128"/>
        <v>-1000</v>
      </c>
      <c r="I322" s="112">
        <f t="shared" si="128"/>
        <v>0</v>
      </c>
      <c r="J322" s="112">
        <f t="shared" si="128"/>
        <v>0</v>
      </c>
      <c r="K322" s="112">
        <f t="shared" si="128"/>
        <v>0</v>
      </c>
      <c r="L322" s="112">
        <f t="shared" si="128"/>
        <v>0</v>
      </c>
      <c r="M322" s="112">
        <f t="shared" si="128"/>
        <v>0</v>
      </c>
      <c r="N322" s="112">
        <f t="shared" si="128"/>
        <v>1088.33</v>
      </c>
      <c r="O322" s="112">
        <f t="shared" si="128"/>
        <v>1088.33</v>
      </c>
      <c r="P322" s="112">
        <f t="shared" si="128"/>
        <v>99</v>
      </c>
      <c r="Q322" s="112">
        <f t="shared" si="128"/>
        <v>1187.33</v>
      </c>
    </row>
    <row r="323" spans="1:17" s="84" customFormat="1" ht="56.25">
      <c r="A323" s="77" t="s">
        <v>387</v>
      </c>
      <c r="B323" s="19" t="s">
        <v>485</v>
      </c>
      <c r="C323" s="19" t="s">
        <v>497</v>
      </c>
      <c r="D323" s="23">
        <v>600</v>
      </c>
      <c r="E323" s="112">
        <v>1000</v>
      </c>
      <c r="F323" s="112"/>
      <c r="G323" s="112">
        <f>E323+F323</f>
        <v>1000</v>
      </c>
      <c r="H323" s="112">
        <v>-1000</v>
      </c>
      <c r="I323" s="112">
        <f>G323+H323</f>
        <v>0</v>
      </c>
      <c r="J323" s="112"/>
      <c r="K323" s="112">
        <f>I323+J323</f>
        <v>0</v>
      </c>
      <c r="L323" s="112"/>
      <c r="M323" s="112">
        <f>K323+L323</f>
        <v>0</v>
      </c>
      <c r="N323" s="112">
        <v>1088.33</v>
      </c>
      <c r="O323" s="112">
        <f>M323+N323</f>
        <v>1088.33</v>
      </c>
      <c r="P323" s="112">
        <v>99</v>
      </c>
      <c r="Q323" s="112">
        <f>O323+P323</f>
        <v>1187.33</v>
      </c>
    </row>
    <row r="324" spans="1:17" s="84" customFormat="1" ht="37.5">
      <c r="A324" s="77" t="s">
        <v>498</v>
      </c>
      <c r="B324" s="19" t="s">
        <v>485</v>
      </c>
      <c r="C324" s="19" t="s">
        <v>499</v>
      </c>
      <c r="D324" s="19"/>
      <c r="E324" s="112">
        <f aca="true" t="shared" si="129" ref="E324:Q324">E325</f>
        <v>15</v>
      </c>
      <c r="F324" s="112">
        <f t="shared" si="129"/>
        <v>0</v>
      </c>
      <c r="G324" s="112">
        <f t="shared" si="129"/>
        <v>15</v>
      </c>
      <c r="H324" s="112">
        <f t="shared" si="129"/>
        <v>0</v>
      </c>
      <c r="I324" s="112">
        <f t="shared" si="129"/>
        <v>15</v>
      </c>
      <c r="J324" s="112">
        <f t="shared" si="129"/>
        <v>0</v>
      </c>
      <c r="K324" s="112">
        <f t="shared" si="129"/>
        <v>15</v>
      </c>
      <c r="L324" s="112">
        <f t="shared" si="129"/>
        <v>0</v>
      </c>
      <c r="M324" s="112">
        <f t="shared" si="129"/>
        <v>15</v>
      </c>
      <c r="N324" s="112">
        <f t="shared" si="129"/>
        <v>0</v>
      </c>
      <c r="O324" s="112">
        <f t="shared" si="129"/>
        <v>15</v>
      </c>
      <c r="P324" s="112">
        <f t="shared" si="129"/>
        <v>0</v>
      </c>
      <c r="Q324" s="112">
        <f t="shared" si="129"/>
        <v>15</v>
      </c>
    </row>
    <row r="325" spans="1:17" s="84" customFormat="1" ht="37.5">
      <c r="A325" s="77" t="s">
        <v>259</v>
      </c>
      <c r="B325" s="19" t="s">
        <v>485</v>
      </c>
      <c r="C325" s="19" t="s">
        <v>499</v>
      </c>
      <c r="D325" s="23">
        <v>200</v>
      </c>
      <c r="E325" s="112">
        <v>15</v>
      </c>
      <c r="F325" s="112">
        <v>0</v>
      </c>
      <c r="G325" s="112">
        <f>E325+F325</f>
        <v>15</v>
      </c>
      <c r="H325" s="112">
        <v>0</v>
      </c>
      <c r="I325" s="112">
        <f>G325+H325</f>
        <v>15</v>
      </c>
      <c r="J325" s="112">
        <v>0</v>
      </c>
      <c r="K325" s="112">
        <f>I325+J325</f>
        <v>15</v>
      </c>
      <c r="L325" s="112">
        <v>0</v>
      </c>
      <c r="M325" s="112">
        <f>K325+L325</f>
        <v>15</v>
      </c>
      <c r="N325" s="112">
        <v>0</v>
      </c>
      <c r="O325" s="112">
        <f>M325+N325</f>
        <v>15</v>
      </c>
      <c r="P325" s="112">
        <v>0</v>
      </c>
      <c r="Q325" s="112">
        <f>O325+P325</f>
        <v>15</v>
      </c>
    </row>
    <row r="326" spans="1:17" s="84" customFormat="1" ht="56.25">
      <c r="A326" s="77" t="s">
        <v>500</v>
      </c>
      <c r="B326" s="19" t="s">
        <v>485</v>
      </c>
      <c r="C326" s="19" t="s">
        <v>501</v>
      </c>
      <c r="D326" s="19"/>
      <c r="E326" s="112">
        <f>E327+E328+E329</f>
        <v>386</v>
      </c>
      <c r="F326" s="112">
        <f>F327+F328+F329</f>
        <v>0</v>
      </c>
      <c r="G326" s="112">
        <f>E326+F326</f>
        <v>386</v>
      </c>
      <c r="H326" s="112">
        <f>H327+H328+H329</f>
        <v>0</v>
      </c>
      <c r="I326" s="112">
        <f>G326+H326</f>
        <v>386</v>
      </c>
      <c r="J326" s="112">
        <f>J327+J328+J329</f>
        <v>0</v>
      </c>
      <c r="K326" s="112">
        <f>I326+J326</f>
        <v>386</v>
      </c>
      <c r="L326" s="112">
        <f>L327+L328+L329</f>
        <v>-76</v>
      </c>
      <c r="M326" s="112">
        <f>K326+L326</f>
        <v>310</v>
      </c>
      <c r="N326" s="112">
        <f>N327+N328+N329</f>
        <v>0</v>
      </c>
      <c r="O326" s="112">
        <f>M326+N326</f>
        <v>310</v>
      </c>
      <c r="P326" s="112">
        <f>P327+P328+P329</f>
        <v>0</v>
      </c>
      <c r="Q326" s="112">
        <f>O326+P326</f>
        <v>310</v>
      </c>
    </row>
    <row r="327" spans="1:17" s="84" customFormat="1" ht="37.5">
      <c r="A327" s="77" t="s">
        <v>259</v>
      </c>
      <c r="B327" s="19" t="s">
        <v>485</v>
      </c>
      <c r="C327" s="19" t="s">
        <v>501</v>
      </c>
      <c r="D327" s="19" t="s">
        <v>260</v>
      </c>
      <c r="E327" s="112">
        <v>80</v>
      </c>
      <c r="F327" s="112"/>
      <c r="G327" s="112">
        <f>E327+F327</f>
        <v>80</v>
      </c>
      <c r="H327" s="112"/>
      <c r="I327" s="112">
        <f>G327+H327</f>
        <v>80</v>
      </c>
      <c r="J327" s="112"/>
      <c r="K327" s="112">
        <f>I327+J327</f>
        <v>80</v>
      </c>
      <c r="L327" s="112">
        <v>-60</v>
      </c>
      <c r="M327" s="112">
        <f>K327+L327</f>
        <v>20</v>
      </c>
      <c r="N327" s="112"/>
      <c r="O327" s="112">
        <f>M327+N327</f>
        <v>20</v>
      </c>
      <c r="P327" s="112"/>
      <c r="Q327" s="112">
        <f>O327+P327</f>
        <v>20</v>
      </c>
    </row>
    <row r="328" spans="1:17" s="84" customFormat="1" ht="37.5" hidden="1">
      <c r="A328" s="77" t="s">
        <v>303</v>
      </c>
      <c r="B328" s="19" t="s">
        <v>485</v>
      </c>
      <c r="C328" s="19" t="s">
        <v>501</v>
      </c>
      <c r="D328" s="19" t="s">
        <v>304</v>
      </c>
      <c r="E328" s="112"/>
      <c r="F328" s="112"/>
      <c r="G328" s="112">
        <f>E328+F328</f>
        <v>0</v>
      </c>
      <c r="H328" s="112"/>
      <c r="I328" s="112">
        <f>G328+H328</f>
        <v>0</v>
      </c>
      <c r="J328" s="112"/>
      <c r="K328" s="112">
        <f>I328+J328</f>
        <v>0</v>
      </c>
      <c r="L328" s="112"/>
      <c r="M328" s="112">
        <f>K328+L328</f>
        <v>0</v>
      </c>
      <c r="N328" s="112"/>
      <c r="O328" s="112">
        <f>M328+N328</f>
        <v>0</v>
      </c>
      <c r="P328" s="112"/>
      <c r="Q328" s="112">
        <f>O328+P328</f>
        <v>0</v>
      </c>
    </row>
    <row r="329" spans="1:17" s="84" customFormat="1" ht="56.25">
      <c r="A329" s="77" t="s">
        <v>387</v>
      </c>
      <c r="B329" s="19" t="s">
        <v>485</v>
      </c>
      <c r="C329" s="19" t="s">
        <v>501</v>
      </c>
      <c r="D329" s="19" t="s">
        <v>367</v>
      </c>
      <c r="E329" s="112">
        <v>306</v>
      </c>
      <c r="F329" s="112"/>
      <c r="G329" s="112">
        <f>E329+F329</f>
        <v>306</v>
      </c>
      <c r="H329" s="112"/>
      <c r="I329" s="112">
        <f>G329+H329</f>
        <v>306</v>
      </c>
      <c r="J329" s="112"/>
      <c r="K329" s="112">
        <f>I329+J329</f>
        <v>306</v>
      </c>
      <c r="L329" s="112">
        <v>-16</v>
      </c>
      <c r="M329" s="112">
        <f>K329+L329</f>
        <v>290</v>
      </c>
      <c r="N329" s="112"/>
      <c r="O329" s="112">
        <f>M329+N329</f>
        <v>290</v>
      </c>
      <c r="P329" s="112"/>
      <c r="Q329" s="112">
        <f>O329+P329</f>
        <v>290</v>
      </c>
    </row>
    <row r="330" spans="1:17" s="84" customFormat="1" ht="37.5" hidden="1">
      <c r="A330" s="77" t="s">
        <v>502</v>
      </c>
      <c r="B330" s="19" t="s">
        <v>485</v>
      </c>
      <c r="C330" s="19" t="s">
        <v>503</v>
      </c>
      <c r="D330" s="19"/>
      <c r="E330" s="112">
        <f aca="true" t="shared" si="130" ref="E330:Q330">E331</f>
        <v>0</v>
      </c>
      <c r="F330" s="112">
        <f t="shared" si="130"/>
        <v>0</v>
      </c>
      <c r="G330" s="112">
        <f t="shared" si="130"/>
        <v>0</v>
      </c>
      <c r="H330" s="112">
        <f t="shared" si="130"/>
        <v>0</v>
      </c>
      <c r="I330" s="112">
        <f t="shared" si="130"/>
        <v>0</v>
      </c>
      <c r="J330" s="112">
        <f t="shared" si="130"/>
        <v>0</v>
      </c>
      <c r="K330" s="112">
        <f t="shared" si="130"/>
        <v>0</v>
      </c>
      <c r="L330" s="112">
        <f t="shared" si="130"/>
        <v>0</v>
      </c>
      <c r="M330" s="112">
        <f t="shared" si="130"/>
        <v>0</v>
      </c>
      <c r="N330" s="112">
        <f t="shared" si="130"/>
        <v>0</v>
      </c>
      <c r="O330" s="112">
        <f t="shared" si="130"/>
        <v>0</v>
      </c>
      <c r="P330" s="112">
        <f t="shared" si="130"/>
        <v>0</v>
      </c>
      <c r="Q330" s="112">
        <f t="shared" si="130"/>
        <v>0</v>
      </c>
    </row>
    <row r="331" spans="1:17" s="84" customFormat="1" ht="56.25" hidden="1">
      <c r="A331" s="77" t="s">
        <v>387</v>
      </c>
      <c r="B331" s="19" t="s">
        <v>485</v>
      </c>
      <c r="C331" s="19" t="s">
        <v>503</v>
      </c>
      <c r="D331" s="19" t="s">
        <v>367</v>
      </c>
      <c r="E331" s="112"/>
      <c r="F331" s="112"/>
      <c r="G331" s="112">
        <f aca="true" t="shared" si="131" ref="G331:G339">E331+F331</f>
        <v>0</v>
      </c>
      <c r="H331" s="112"/>
      <c r="I331" s="112">
        <f aca="true" t="shared" si="132" ref="I331:I339">G331+H331</f>
        <v>0</v>
      </c>
      <c r="J331" s="112"/>
      <c r="K331" s="112">
        <f aca="true" t="shared" si="133" ref="K331:K339">I331+J331</f>
        <v>0</v>
      </c>
      <c r="L331" s="112"/>
      <c r="M331" s="112">
        <f aca="true" t="shared" si="134" ref="M331:M339">K331+L331</f>
        <v>0</v>
      </c>
      <c r="N331" s="112"/>
      <c r="O331" s="112">
        <f aca="true" t="shared" si="135" ref="O331:O339">M331+N331</f>
        <v>0</v>
      </c>
      <c r="P331" s="112"/>
      <c r="Q331" s="112">
        <f aca="true" t="shared" si="136" ref="Q331:Q339">O331+P331</f>
        <v>0</v>
      </c>
    </row>
    <row r="332" spans="1:17" s="84" customFormat="1" ht="37.5">
      <c r="A332" s="77" t="s">
        <v>714</v>
      </c>
      <c r="B332" s="19" t="s">
        <v>485</v>
      </c>
      <c r="C332" s="19" t="s">
        <v>715</v>
      </c>
      <c r="D332" s="19"/>
      <c r="E332" s="112">
        <f>E333</f>
        <v>1011.3</v>
      </c>
      <c r="F332" s="112">
        <f>F333</f>
        <v>-932.6</v>
      </c>
      <c r="G332" s="112">
        <f t="shared" si="131"/>
        <v>78.69999999999993</v>
      </c>
      <c r="H332" s="112">
        <f>H333</f>
        <v>0</v>
      </c>
      <c r="I332" s="112">
        <f t="shared" si="132"/>
        <v>78.69999999999993</v>
      </c>
      <c r="J332" s="112">
        <f>J333</f>
        <v>0</v>
      </c>
      <c r="K332" s="112">
        <f t="shared" si="133"/>
        <v>78.69999999999993</v>
      </c>
      <c r="L332" s="112">
        <f>L333</f>
        <v>0</v>
      </c>
      <c r="M332" s="112">
        <f t="shared" si="134"/>
        <v>78.69999999999993</v>
      </c>
      <c r="N332" s="112">
        <f>N333</f>
        <v>0</v>
      </c>
      <c r="O332" s="112">
        <f t="shared" si="135"/>
        <v>78.69999999999993</v>
      </c>
      <c r="P332" s="112">
        <f>P333</f>
        <v>0</v>
      </c>
      <c r="Q332" s="112">
        <f t="shared" si="136"/>
        <v>78.69999999999993</v>
      </c>
    </row>
    <row r="333" spans="1:17" s="84" customFormat="1" ht="56.25">
      <c r="A333" s="77" t="s">
        <v>387</v>
      </c>
      <c r="B333" s="19" t="s">
        <v>485</v>
      </c>
      <c r="C333" s="19" t="s">
        <v>715</v>
      </c>
      <c r="D333" s="19" t="s">
        <v>367</v>
      </c>
      <c r="E333" s="112">
        <v>1011.3</v>
      </c>
      <c r="F333" s="112">
        <v>-932.6</v>
      </c>
      <c r="G333" s="112">
        <f t="shared" si="131"/>
        <v>78.69999999999993</v>
      </c>
      <c r="H333" s="112"/>
      <c r="I333" s="112">
        <f t="shared" si="132"/>
        <v>78.69999999999993</v>
      </c>
      <c r="J333" s="112"/>
      <c r="K333" s="112">
        <f t="shared" si="133"/>
        <v>78.69999999999993</v>
      </c>
      <c r="L333" s="112"/>
      <c r="M333" s="112">
        <f t="shared" si="134"/>
        <v>78.69999999999993</v>
      </c>
      <c r="N333" s="112"/>
      <c r="O333" s="112">
        <f t="shared" si="135"/>
        <v>78.69999999999993</v>
      </c>
      <c r="P333" s="112"/>
      <c r="Q333" s="112">
        <f t="shared" si="136"/>
        <v>78.69999999999993</v>
      </c>
    </row>
    <row r="334" spans="1:17" s="84" customFormat="1" ht="18.75">
      <c r="A334" s="117" t="s">
        <v>765</v>
      </c>
      <c r="B334" s="19" t="s">
        <v>485</v>
      </c>
      <c r="C334" s="19" t="s">
        <v>766</v>
      </c>
      <c r="D334" s="19"/>
      <c r="E334" s="112">
        <f>E335</f>
        <v>94.5</v>
      </c>
      <c r="F334" s="112">
        <f>F335</f>
        <v>0</v>
      </c>
      <c r="G334" s="112">
        <f>E334+F334</f>
        <v>94.5</v>
      </c>
      <c r="H334" s="112">
        <f>H335</f>
        <v>0</v>
      </c>
      <c r="I334" s="112">
        <f t="shared" si="132"/>
        <v>94.5</v>
      </c>
      <c r="J334" s="112">
        <f>J335</f>
        <v>0</v>
      </c>
      <c r="K334" s="112">
        <f t="shared" si="133"/>
        <v>94.5</v>
      </c>
      <c r="L334" s="112">
        <f>L335</f>
        <v>0</v>
      </c>
      <c r="M334" s="112">
        <f t="shared" si="134"/>
        <v>94.5</v>
      </c>
      <c r="N334" s="112">
        <f>N335</f>
        <v>-7.465</v>
      </c>
      <c r="O334" s="112">
        <f t="shared" si="135"/>
        <v>87.035</v>
      </c>
      <c r="P334" s="112">
        <f>P335</f>
        <v>0</v>
      </c>
      <c r="Q334" s="112">
        <f t="shared" si="136"/>
        <v>87.035</v>
      </c>
    </row>
    <row r="335" spans="1:17" s="84" customFormat="1" ht="56.25">
      <c r="A335" s="77" t="s">
        <v>387</v>
      </c>
      <c r="B335" s="19" t="s">
        <v>485</v>
      </c>
      <c r="C335" s="19" t="s">
        <v>766</v>
      </c>
      <c r="D335" s="19" t="s">
        <v>367</v>
      </c>
      <c r="E335" s="112">
        <v>94.5</v>
      </c>
      <c r="F335" s="112"/>
      <c r="G335" s="112">
        <f>E335+F335</f>
        <v>94.5</v>
      </c>
      <c r="H335" s="112"/>
      <c r="I335" s="112">
        <f t="shared" si="132"/>
        <v>94.5</v>
      </c>
      <c r="J335" s="112"/>
      <c r="K335" s="112">
        <f t="shared" si="133"/>
        <v>94.5</v>
      </c>
      <c r="L335" s="112"/>
      <c r="M335" s="112">
        <f t="shared" si="134"/>
        <v>94.5</v>
      </c>
      <c r="N335" s="112">
        <v>-7.465</v>
      </c>
      <c r="O335" s="112">
        <f t="shared" si="135"/>
        <v>87.035</v>
      </c>
      <c r="P335" s="112"/>
      <c r="Q335" s="112">
        <f t="shared" si="136"/>
        <v>87.035</v>
      </c>
    </row>
    <row r="336" spans="1:17" s="84" customFormat="1" ht="93.75" hidden="1">
      <c r="A336" s="77" t="s">
        <v>504</v>
      </c>
      <c r="B336" s="19" t="s">
        <v>485</v>
      </c>
      <c r="C336" s="19" t="s">
        <v>505</v>
      </c>
      <c r="D336" s="19"/>
      <c r="E336" s="112">
        <f>E337</f>
        <v>0</v>
      </c>
      <c r="F336" s="112">
        <f>F337</f>
        <v>0</v>
      </c>
      <c r="G336" s="112">
        <f t="shared" si="131"/>
        <v>0</v>
      </c>
      <c r="H336" s="112">
        <f>H337</f>
        <v>0</v>
      </c>
      <c r="I336" s="112">
        <f t="shared" si="132"/>
        <v>0</v>
      </c>
      <c r="J336" s="112">
        <f>J337</f>
        <v>0</v>
      </c>
      <c r="K336" s="112">
        <f t="shared" si="133"/>
        <v>0</v>
      </c>
      <c r="L336" s="112">
        <f>L337</f>
        <v>0</v>
      </c>
      <c r="M336" s="112">
        <f t="shared" si="134"/>
        <v>0</v>
      </c>
      <c r="N336" s="112">
        <f>N337</f>
        <v>0</v>
      </c>
      <c r="O336" s="112">
        <f t="shared" si="135"/>
        <v>0</v>
      </c>
      <c r="P336" s="112">
        <f>P337</f>
        <v>0</v>
      </c>
      <c r="Q336" s="112">
        <f t="shared" si="136"/>
        <v>0</v>
      </c>
    </row>
    <row r="337" spans="1:17" s="84" customFormat="1" ht="56.25" hidden="1">
      <c r="A337" s="77" t="s">
        <v>387</v>
      </c>
      <c r="B337" s="19" t="s">
        <v>485</v>
      </c>
      <c r="C337" s="19" t="s">
        <v>505</v>
      </c>
      <c r="D337" s="19" t="s">
        <v>367</v>
      </c>
      <c r="E337" s="112"/>
      <c r="F337" s="112">
        <v>0</v>
      </c>
      <c r="G337" s="112">
        <f t="shared" si="131"/>
        <v>0</v>
      </c>
      <c r="H337" s="112">
        <v>0</v>
      </c>
      <c r="I337" s="112">
        <f t="shared" si="132"/>
        <v>0</v>
      </c>
      <c r="J337" s="112">
        <v>0</v>
      </c>
      <c r="K337" s="112">
        <f t="shared" si="133"/>
        <v>0</v>
      </c>
      <c r="L337" s="112">
        <v>0</v>
      </c>
      <c r="M337" s="112">
        <f t="shared" si="134"/>
        <v>0</v>
      </c>
      <c r="N337" s="112">
        <v>0</v>
      </c>
      <c r="O337" s="112">
        <f t="shared" si="135"/>
        <v>0</v>
      </c>
      <c r="P337" s="112">
        <v>0</v>
      </c>
      <c r="Q337" s="112">
        <f t="shared" si="136"/>
        <v>0</v>
      </c>
    </row>
    <row r="338" spans="1:17" s="84" customFormat="1" ht="56.25" hidden="1">
      <c r="A338" s="77" t="s">
        <v>506</v>
      </c>
      <c r="B338" s="19" t="s">
        <v>485</v>
      </c>
      <c r="C338" s="19" t="s">
        <v>507</v>
      </c>
      <c r="D338" s="19"/>
      <c r="E338" s="112">
        <f>E339</f>
        <v>0</v>
      </c>
      <c r="F338" s="112">
        <f>F339</f>
        <v>0</v>
      </c>
      <c r="G338" s="112">
        <f t="shared" si="131"/>
        <v>0</v>
      </c>
      <c r="H338" s="112">
        <f>H339</f>
        <v>0</v>
      </c>
      <c r="I338" s="112">
        <f t="shared" si="132"/>
        <v>0</v>
      </c>
      <c r="J338" s="112">
        <f>J339</f>
        <v>0</v>
      </c>
      <c r="K338" s="112">
        <f t="shared" si="133"/>
        <v>0</v>
      </c>
      <c r="L338" s="112">
        <f>L339</f>
        <v>0</v>
      </c>
      <c r="M338" s="112">
        <f t="shared" si="134"/>
        <v>0</v>
      </c>
      <c r="N338" s="112">
        <f>N339</f>
        <v>0</v>
      </c>
      <c r="O338" s="112">
        <f t="shared" si="135"/>
        <v>0</v>
      </c>
      <c r="P338" s="112">
        <f>P339</f>
        <v>0</v>
      </c>
      <c r="Q338" s="112">
        <f t="shared" si="136"/>
        <v>0</v>
      </c>
    </row>
    <row r="339" spans="1:17" s="84" customFormat="1" ht="56.25" hidden="1">
      <c r="A339" s="77" t="s">
        <v>387</v>
      </c>
      <c r="B339" s="19" t="s">
        <v>485</v>
      </c>
      <c r="C339" s="19" t="s">
        <v>507</v>
      </c>
      <c r="D339" s="19" t="s">
        <v>367</v>
      </c>
      <c r="E339" s="112"/>
      <c r="F339" s="112"/>
      <c r="G339" s="112">
        <f t="shared" si="131"/>
        <v>0</v>
      </c>
      <c r="H339" s="112"/>
      <c r="I339" s="112">
        <f t="shared" si="132"/>
        <v>0</v>
      </c>
      <c r="J339" s="112"/>
      <c r="K339" s="112">
        <f t="shared" si="133"/>
        <v>0</v>
      </c>
      <c r="L339" s="112"/>
      <c r="M339" s="112">
        <f t="shared" si="134"/>
        <v>0</v>
      </c>
      <c r="N339" s="112"/>
      <c r="O339" s="112">
        <f t="shared" si="135"/>
        <v>0</v>
      </c>
      <c r="P339" s="112"/>
      <c r="Q339" s="112">
        <f t="shared" si="136"/>
        <v>0</v>
      </c>
    </row>
    <row r="340" spans="1:17" s="84" customFormat="1" ht="56.25">
      <c r="A340" s="77" t="s">
        <v>508</v>
      </c>
      <c r="B340" s="17" t="s">
        <v>485</v>
      </c>
      <c r="C340" s="17" t="s">
        <v>509</v>
      </c>
      <c r="D340" s="19"/>
      <c r="E340" s="112">
        <f aca="true" t="shared" si="137" ref="E340:Q340">E341</f>
        <v>89499.3</v>
      </c>
      <c r="F340" s="112">
        <f t="shared" si="137"/>
        <v>0</v>
      </c>
      <c r="G340" s="112">
        <f t="shared" si="137"/>
        <v>89499.3</v>
      </c>
      <c r="H340" s="112">
        <f t="shared" si="137"/>
        <v>-21786.3</v>
      </c>
      <c r="I340" s="112">
        <f t="shared" si="137"/>
        <v>67713</v>
      </c>
      <c r="J340" s="112">
        <f t="shared" si="137"/>
        <v>0</v>
      </c>
      <c r="K340" s="112">
        <f t="shared" si="137"/>
        <v>67713</v>
      </c>
      <c r="L340" s="112">
        <f t="shared" si="137"/>
        <v>0</v>
      </c>
      <c r="M340" s="112">
        <f t="shared" si="137"/>
        <v>67713</v>
      </c>
      <c r="N340" s="112">
        <f t="shared" si="137"/>
        <v>0</v>
      </c>
      <c r="O340" s="112">
        <f t="shared" si="137"/>
        <v>67713</v>
      </c>
      <c r="P340" s="112">
        <f t="shared" si="137"/>
        <v>4700</v>
      </c>
      <c r="Q340" s="112">
        <f t="shared" si="137"/>
        <v>72413</v>
      </c>
    </row>
    <row r="341" spans="1:17" s="84" customFormat="1" ht="56.25">
      <c r="A341" s="77" t="s">
        <v>387</v>
      </c>
      <c r="B341" s="19" t="s">
        <v>485</v>
      </c>
      <c r="C341" s="19" t="s">
        <v>509</v>
      </c>
      <c r="D341" s="19" t="s">
        <v>367</v>
      </c>
      <c r="E341" s="112">
        <v>89499.3</v>
      </c>
      <c r="F341" s="112"/>
      <c r="G341" s="112">
        <f>E341+F341</f>
        <v>89499.3</v>
      </c>
      <c r="H341" s="112">
        <v>-21786.3</v>
      </c>
      <c r="I341" s="112">
        <f>G341+H341</f>
        <v>67713</v>
      </c>
      <c r="J341" s="112"/>
      <c r="K341" s="112">
        <f>I341+J341</f>
        <v>67713</v>
      </c>
      <c r="L341" s="112"/>
      <c r="M341" s="112">
        <f>K341+L341</f>
        <v>67713</v>
      </c>
      <c r="N341" s="112"/>
      <c r="O341" s="112">
        <f>M341+N341</f>
        <v>67713</v>
      </c>
      <c r="P341" s="112">
        <v>4700</v>
      </c>
      <c r="Q341" s="112">
        <f>O341+P341</f>
        <v>72413</v>
      </c>
    </row>
    <row r="342" spans="1:17" s="84" customFormat="1" ht="112.5">
      <c r="A342" s="77" t="s">
        <v>510</v>
      </c>
      <c r="B342" s="17" t="s">
        <v>485</v>
      </c>
      <c r="C342" s="17" t="s">
        <v>511</v>
      </c>
      <c r="D342" s="78"/>
      <c r="E342" s="112">
        <f aca="true" t="shared" si="138" ref="E342:Q342">E343</f>
        <v>4663.6</v>
      </c>
      <c r="F342" s="112">
        <f t="shared" si="138"/>
        <v>0</v>
      </c>
      <c r="G342" s="112">
        <f t="shared" si="138"/>
        <v>4663.6</v>
      </c>
      <c r="H342" s="112">
        <f t="shared" si="138"/>
        <v>0</v>
      </c>
      <c r="I342" s="112">
        <f t="shared" si="138"/>
        <v>4663.6</v>
      </c>
      <c r="J342" s="112">
        <f t="shared" si="138"/>
        <v>0</v>
      </c>
      <c r="K342" s="112">
        <f t="shared" si="138"/>
        <v>4663.6</v>
      </c>
      <c r="L342" s="112">
        <f t="shared" si="138"/>
        <v>0</v>
      </c>
      <c r="M342" s="112">
        <f t="shared" si="138"/>
        <v>4663.6</v>
      </c>
      <c r="N342" s="112">
        <f t="shared" si="138"/>
        <v>0</v>
      </c>
      <c r="O342" s="112">
        <f t="shared" si="138"/>
        <v>4663.6</v>
      </c>
      <c r="P342" s="112">
        <f t="shared" si="138"/>
        <v>0</v>
      </c>
      <c r="Q342" s="112">
        <f t="shared" si="138"/>
        <v>4663.6</v>
      </c>
    </row>
    <row r="343" spans="1:17" s="84" customFormat="1" ht="56.25">
      <c r="A343" s="77" t="s">
        <v>387</v>
      </c>
      <c r="B343" s="17" t="s">
        <v>485</v>
      </c>
      <c r="C343" s="17" t="s">
        <v>511</v>
      </c>
      <c r="D343" s="23">
        <v>600</v>
      </c>
      <c r="E343" s="112">
        <v>4663.6</v>
      </c>
      <c r="F343" s="112"/>
      <c r="G343" s="112">
        <f>E343+F343</f>
        <v>4663.6</v>
      </c>
      <c r="H343" s="112"/>
      <c r="I343" s="112">
        <f>G343+H343</f>
        <v>4663.6</v>
      </c>
      <c r="J343" s="112"/>
      <c r="K343" s="112">
        <f>I343+J343</f>
        <v>4663.6</v>
      </c>
      <c r="L343" s="112"/>
      <c r="M343" s="112">
        <f>K343+L343</f>
        <v>4663.6</v>
      </c>
      <c r="N343" s="112"/>
      <c r="O343" s="112">
        <f>M343+N343</f>
        <v>4663.6</v>
      </c>
      <c r="P343" s="112"/>
      <c r="Q343" s="112">
        <f>O343+P343</f>
        <v>4663.6</v>
      </c>
    </row>
    <row r="344" spans="1:17" s="84" customFormat="1" ht="39">
      <c r="A344" s="86" t="s">
        <v>512</v>
      </c>
      <c r="B344" s="19" t="s">
        <v>485</v>
      </c>
      <c r="C344" s="19" t="s">
        <v>513</v>
      </c>
      <c r="D344" s="19"/>
      <c r="E344" s="112">
        <f>E345+E347+E351+E353+E355+E357+E363+E366+E379+E381+E383+E360+E377+E369+E349</f>
        <v>216842.82799999998</v>
      </c>
      <c r="F344" s="112">
        <f>F345+F347+F351+F353+F355+F357+F363+F366+F379+F381+F383+F360+F377+F369+F349</f>
        <v>967.6</v>
      </c>
      <c r="G344" s="112">
        <f>E344+F344</f>
        <v>217810.42799999999</v>
      </c>
      <c r="H344" s="112">
        <f>H345+H347+H351+H353+H355+H357+H363+H366+H379+H381+H383+H360+H377+H369+H349</f>
        <v>6187.8</v>
      </c>
      <c r="I344" s="112">
        <f>G344+H344</f>
        <v>223998.22799999997</v>
      </c>
      <c r="J344" s="112">
        <f>J345+J347+J351+J353+J355+J357+J363+J366+J379+J381+J383+J360+J377+J369+J349</f>
        <v>272.044</v>
      </c>
      <c r="K344" s="112">
        <f>I344+J344</f>
        <v>224270.27199999997</v>
      </c>
      <c r="L344" s="112">
        <f>L345+L347+L351+L353+L355+L357+L363+L366+L379+L381+L383+L360+L377+L369+L349+L371+L375</f>
        <v>1746.2129999999997</v>
      </c>
      <c r="M344" s="112">
        <f>K344+L344</f>
        <v>226016.48499999996</v>
      </c>
      <c r="N344" s="112">
        <f>N345+N347+N351+N353+N355+N357+N363+N366+N379+N381+N383+N360+N377+N369+N349+N371+N375+N373</f>
        <v>10567.798999999999</v>
      </c>
      <c r="O344" s="112">
        <f>M344+N344</f>
        <v>236584.28399999996</v>
      </c>
      <c r="P344" s="112">
        <f>P345+P347+P351+P353+P355+P357+P363+P366+P379+P381+P383+P360+P377+P369+P349+P371+P375+P373</f>
        <v>-7218.330000000001</v>
      </c>
      <c r="Q344" s="112">
        <f>O344+P344</f>
        <v>229365.95399999997</v>
      </c>
    </row>
    <row r="345" spans="1:17" s="84" customFormat="1" ht="37.5">
      <c r="A345" s="77" t="s">
        <v>514</v>
      </c>
      <c r="B345" s="19" t="s">
        <v>485</v>
      </c>
      <c r="C345" s="19" t="s">
        <v>515</v>
      </c>
      <c r="D345" s="19"/>
      <c r="E345" s="112">
        <f aca="true" t="shared" si="139" ref="E345:Q345">E346</f>
        <v>48869.728</v>
      </c>
      <c r="F345" s="112">
        <f t="shared" si="139"/>
        <v>0</v>
      </c>
      <c r="G345" s="112">
        <f t="shared" si="139"/>
        <v>48869.728</v>
      </c>
      <c r="H345" s="112">
        <f t="shared" si="139"/>
        <v>-200</v>
      </c>
      <c r="I345" s="112">
        <f t="shared" si="139"/>
        <v>48669.728</v>
      </c>
      <c r="J345" s="112">
        <f t="shared" si="139"/>
        <v>0</v>
      </c>
      <c r="K345" s="112">
        <f t="shared" si="139"/>
        <v>48669.728</v>
      </c>
      <c r="L345" s="112">
        <f t="shared" si="139"/>
        <v>0</v>
      </c>
      <c r="M345" s="112">
        <f t="shared" si="139"/>
        <v>48669.728</v>
      </c>
      <c r="N345" s="112">
        <f t="shared" si="139"/>
        <v>-1552.378</v>
      </c>
      <c r="O345" s="112">
        <f t="shared" si="139"/>
        <v>47117.350000000006</v>
      </c>
      <c r="P345" s="112">
        <f t="shared" si="139"/>
        <v>-4462.664000000001</v>
      </c>
      <c r="Q345" s="112">
        <f t="shared" si="139"/>
        <v>42654.686</v>
      </c>
    </row>
    <row r="346" spans="1:17" s="84" customFormat="1" ht="56.25">
      <c r="A346" s="77" t="s">
        <v>387</v>
      </c>
      <c r="B346" s="19" t="s">
        <v>485</v>
      </c>
      <c r="C346" s="19" t="s">
        <v>515</v>
      </c>
      <c r="D346" s="19" t="s">
        <v>367</v>
      </c>
      <c r="E346" s="112">
        <v>48869.728</v>
      </c>
      <c r="F346" s="112">
        <v>0</v>
      </c>
      <c r="G346" s="112">
        <f>E346+F346</f>
        <v>48869.728</v>
      </c>
      <c r="H346" s="112">
        <v>-200</v>
      </c>
      <c r="I346" s="112">
        <f>G346+H346</f>
        <v>48669.728</v>
      </c>
      <c r="J346" s="112"/>
      <c r="K346" s="112">
        <f>I346+J346</f>
        <v>48669.728</v>
      </c>
      <c r="L346" s="112"/>
      <c r="M346" s="112">
        <f>K346+L346</f>
        <v>48669.728</v>
      </c>
      <c r="N346" s="112">
        <v>-1552.378</v>
      </c>
      <c r="O346" s="112">
        <f>M346+N346</f>
        <v>47117.350000000006</v>
      </c>
      <c r="P346" s="112">
        <f>-2733.664-1729</f>
        <v>-4462.664000000001</v>
      </c>
      <c r="Q346" s="112">
        <f>O346+P346</f>
        <v>42654.686</v>
      </c>
    </row>
    <row r="347" spans="1:17" s="84" customFormat="1" ht="18.75">
      <c r="A347" s="77" t="s">
        <v>516</v>
      </c>
      <c r="B347" s="19" t="s">
        <v>485</v>
      </c>
      <c r="C347" s="19" t="s">
        <v>517</v>
      </c>
      <c r="D347" s="19"/>
      <c r="E347" s="112">
        <f aca="true" t="shared" si="140" ref="E347:Q347">E348</f>
        <v>1546.9</v>
      </c>
      <c r="F347" s="112">
        <f t="shared" si="140"/>
        <v>0</v>
      </c>
      <c r="G347" s="112">
        <f t="shared" si="140"/>
        <v>1546.9</v>
      </c>
      <c r="H347" s="112">
        <f t="shared" si="140"/>
        <v>0</v>
      </c>
      <c r="I347" s="112">
        <f t="shared" si="140"/>
        <v>1546.9</v>
      </c>
      <c r="J347" s="112">
        <f t="shared" si="140"/>
        <v>0</v>
      </c>
      <c r="K347" s="112">
        <f t="shared" si="140"/>
        <v>1546.9</v>
      </c>
      <c r="L347" s="112">
        <f t="shared" si="140"/>
        <v>0</v>
      </c>
      <c r="M347" s="112">
        <f t="shared" si="140"/>
        <v>1546.9</v>
      </c>
      <c r="N347" s="112">
        <f t="shared" si="140"/>
        <v>-366.68</v>
      </c>
      <c r="O347" s="112">
        <f t="shared" si="140"/>
        <v>1180.22</v>
      </c>
      <c r="P347" s="112">
        <f t="shared" si="140"/>
        <v>0</v>
      </c>
      <c r="Q347" s="112">
        <f t="shared" si="140"/>
        <v>1180.22</v>
      </c>
    </row>
    <row r="348" spans="1:17" s="84" customFormat="1" ht="56.25">
      <c r="A348" s="77" t="s">
        <v>387</v>
      </c>
      <c r="B348" s="19" t="s">
        <v>485</v>
      </c>
      <c r="C348" s="19" t="s">
        <v>517</v>
      </c>
      <c r="D348" s="19" t="s">
        <v>367</v>
      </c>
      <c r="E348" s="112">
        <v>1546.9</v>
      </c>
      <c r="F348" s="112"/>
      <c r="G348" s="112">
        <f>E348+F348</f>
        <v>1546.9</v>
      </c>
      <c r="H348" s="112"/>
      <c r="I348" s="112">
        <f>G348+H348</f>
        <v>1546.9</v>
      </c>
      <c r="J348" s="112"/>
      <c r="K348" s="112">
        <f>I348+J348</f>
        <v>1546.9</v>
      </c>
      <c r="L348" s="112"/>
      <c r="M348" s="112">
        <f>K348+L348</f>
        <v>1546.9</v>
      </c>
      <c r="N348" s="112">
        <v>-366.68</v>
      </c>
      <c r="O348" s="112">
        <f>M348+N348</f>
        <v>1180.22</v>
      </c>
      <c r="P348" s="112"/>
      <c r="Q348" s="112">
        <f>O348+P348</f>
        <v>1180.22</v>
      </c>
    </row>
    <row r="349" spans="1:17" s="84" customFormat="1" ht="18.75">
      <c r="A349" s="77" t="s">
        <v>388</v>
      </c>
      <c r="B349" s="19" t="s">
        <v>485</v>
      </c>
      <c r="C349" s="19" t="s">
        <v>713</v>
      </c>
      <c r="D349" s="19"/>
      <c r="E349" s="112">
        <f>E350</f>
        <v>2154.5</v>
      </c>
      <c r="F349" s="112">
        <f>F350</f>
        <v>-309.86</v>
      </c>
      <c r="G349" s="112">
        <f>E349+F349</f>
        <v>1844.6399999999999</v>
      </c>
      <c r="H349" s="112">
        <f>H350</f>
        <v>0</v>
      </c>
      <c r="I349" s="112">
        <f>G349+H349</f>
        <v>1844.6399999999999</v>
      </c>
      <c r="J349" s="112">
        <f>J350</f>
        <v>0</v>
      </c>
      <c r="K349" s="112">
        <f>I349+J349</f>
        <v>1844.6399999999999</v>
      </c>
      <c r="L349" s="112">
        <f>L350</f>
        <v>-61.508</v>
      </c>
      <c r="M349" s="112">
        <f>K349+L349</f>
        <v>1783.1319999999998</v>
      </c>
      <c r="N349" s="112">
        <f>N350</f>
        <v>145.28</v>
      </c>
      <c r="O349" s="112">
        <f>M349+N349</f>
        <v>1928.4119999999998</v>
      </c>
      <c r="P349" s="112">
        <f>P350</f>
        <v>868.83</v>
      </c>
      <c r="Q349" s="112">
        <f>O349+P349</f>
        <v>2797.2419999999997</v>
      </c>
    </row>
    <row r="350" spans="1:17" s="84" customFormat="1" ht="56.25">
      <c r="A350" s="77" t="s">
        <v>387</v>
      </c>
      <c r="B350" s="19" t="s">
        <v>485</v>
      </c>
      <c r="C350" s="19" t="s">
        <v>713</v>
      </c>
      <c r="D350" s="19" t="s">
        <v>367</v>
      </c>
      <c r="E350" s="112">
        <v>2154.5</v>
      </c>
      <c r="F350" s="112">
        <v>-309.86</v>
      </c>
      <c r="G350" s="112">
        <f>E350+F350</f>
        <v>1844.6399999999999</v>
      </c>
      <c r="H350" s="112"/>
      <c r="I350" s="112">
        <f>G350+H350</f>
        <v>1844.6399999999999</v>
      </c>
      <c r="J350" s="112"/>
      <c r="K350" s="112">
        <f>I350+J350</f>
        <v>1844.6399999999999</v>
      </c>
      <c r="L350" s="112">
        <v>-61.508</v>
      </c>
      <c r="M350" s="112">
        <f>K350+L350</f>
        <v>1783.1319999999998</v>
      </c>
      <c r="N350" s="112">
        <v>145.28</v>
      </c>
      <c r="O350" s="112">
        <f>M350+N350</f>
        <v>1928.4119999999998</v>
      </c>
      <c r="P350" s="112">
        <v>868.83</v>
      </c>
      <c r="Q350" s="112">
        <f>O350+P350</f>
        <v>2797.2419999999997</v>
      </c>
    </row>
    <row r="351" spans="1:17" s="84" customFormat="1" ht="37.5">
      <c r="A351" s="77" t="s">
        <v>518</v>
      </c>
      <c r="B351" s="19" t="s">
        <v>485</v>
      </c>
      <c r="C351" s="19" t="s">
        <v>519</v>
      </c>
      <c r="D351" s="19"/>
      <c r="E351" s="112">
        <f aca="true" t="shared" si="141" ref="E351:Q351">E352</f>
        <v>3300.3</v>
      </c>
      <c r="F351" s="112">
        <f t="shared" si="141"/>
        <v>1242.46</v>
      </c>
      <c r="G351" s="112">
        <f t="shared" si="141"/>
        <v>4542.76</v>
      </c>
      <c r="H351" s="112">
        <f t="shared" si="141"/>
        <v>200</v>
      </c>
      <c r="I351" s="112">
        <f t="shared" si="141"/>
        <v>4742.76</v>
      </c>
      <c r="J351" s="112">
        <f t="shared" si="141"/>
        <v>0</v>
      </c>
      <c r="K351" s="112">
        <f t="shared" si="141"/>
        <v>4742.76</v>
      </c>
      <c r="L351" s="112">
        <f t="shared" si="141"/>
        <v>2367.211</v>
      </c>
      <c r="M351" s="112">
        <f t="shared" si="141"/>
        <v>7109.971</v>
      </c>
      <c r="N351" s="112">
        <f t="shared" si="141"/>
        <v>897.977</v>
      </c>
      <c r="O351" s="112">
        <f t="shared" si="141"/>
        <v>8007.947999999999</v>
      </c>
      <c r="P351" s="112">
        <f t="shared" si="141"/>
        <v>1805.95</v>
      </c>
      <c r="Q351" s="112">
        <f t="shared" si="141"/>
        <v>9813.898</v>
      </c>
    </row>
    <row r="352" spans="1:17" s="84" customFormat="1" ht="56.25">
      <c r="A352" s="77" t="s">
        <v>387</v>
      </c>
      <c r="B352" s="19" t="s">
        <v>485</v>
      </c>
      <c r="C352" s="19" t="s">
        <v>519</v>
      </c>
      <c r="D352" s="19" t="s">
        <v>367</v>
      </c>
      <c r="E352" s="112">
        <v>3300.3</v>
      </c>
      <c r="F352" s="112">
        <v>1242.46</v>
      </c>
      <c r="G352" s="112">
        <f>E352+F352</f>
        <v>4542.76</v>
      </c>
      <c r="H352" s="112">
        <v>200</v>
      </c>
      <c r="I352" s="112">
        <f>G352+H352</f>
        <v>4742.76</v>
      </c>
      <c r="J352" s="112"/>
      <c r="K352" s="112">
        <f>I352+J352</f>
        <v>4742.76</v>
      </c>
      <c r="L352" s="112">
        <v>2367.211</v>
      </c>
      <c r="M352" s="112">
        <f>K352+L352</f>
        <v>7109.971</v>
      </c>
      <c r="N352" s="112">
        <v>897.977</v>
      </c>
      <c r="O352" s="112">
        <f>M352+N352</f>
        <v>8007.947999999999</v>
      </c>
      <c r="P352" s="112">
        <v>1805.95</v>
      </c>
      <c r="Q352" s="112">
        <f>O352+P352</f>
        <v>9813.898</v>
      </c>
    </row>
    <row r="353" spans="1:17" s="84" customFormat="1" ht="37.5">
      <c r="A353" s="77" t="s">
        <v>520</v>
      </c>
      <c r="B353" s="19" t="s">
        <v>485</v>
      </c>
      <c r="C353" s="19" t="s">
        <v>521</v>
      </c>
      <c r="D353" s="19"/>
      <c r="E353" s="112">
        <f aca="true" t="shared" si="142" ref="E353:Q353">E354</f>
        <v>1200</v>
      </c>
      <c r="F353" s="112">
        <f t="shared" si="142"/>
        <v>0</v>
      </c>
      <c r="G353" s="112">
        <f t="shared" si="142"/>
        <v>1200</v>
      </c>
      <c r="H353" s="112">
        <f t="shared" si="142"/>
        <v>0</v>
      </c>
      <c r="I353" s="112">
        <f t="shared" si="142"/>
        <v>1200</v>
      </c>
      <c r="J353" s="112">
        <f t="shared" si="142"/>
        <v>228.044</v>
      </c>
      <c r="K353" s="112">
        <f t="shared" si="142"/>
        <v>1428.044</v>
      </c>
      <c r="L353" s="112">
        <f t="shared" si="142"/>
        <v>-548.95</v>
      </c>
      <c r="M353" s="112">
        <f t="shared" si="142"/>
        <v>879.094</v>
      </c>
      <c r="N353" s="112">
        <f t="shared" si="142"/>
        <v>196</v>
      </c>
      <c r="O353" s="112">
        <f t="shared" si="142"/>
        <v>1075.094</v>
      </c>
      <c r="P353" s="112">
        <f t="shared" si="142"/>
        <v>356.354</v>
      </c>
      <c r="Q353" s="112">
        <f t="shared" si="142"/>
        <v>1431.448</v>
      </c>
    </row>
    <row r="354" spans="1:17" s="84" customFormat="1" ht="56.25">
      <c r="A354" s="77" t="s">
        <v>387</v>
      </c>
      <c r="B354" s="19" t="s">
        <v>485</v>
      </c>
      <c r="C354" s="19" t="s">
        <v>521</v>
      </c>
      <c r="D354" s="19" t="s">
        <v>367</v>
      </c>
      <c r="E354" s="112">
        <v>1200</v>
      </c>
      <c r="F354" s="112"/>
      <c r="G354" s="112">
        <f>E354+F354</f>
        <v>1200</v>
      </c>
      <c r="H354" s="112"/>
      <c r="I354" s="112">
        <f>G354+H354</f>
        <v>1200</v>
      </c>
      <c r="J354" s="112">
        <v>228.044</v>
      </c>
      <c r="K354" s="112">
        <f>I354+J354</f>
        <v>1428.044</v>
      </c>
      <c r="L354" s="112">
        <v>-548.95</v>
      </c>
      <c r="M354" s="112">
        <f>K354+L354</f>
        <v>879.094</v>
      </c>
      <c r="N354" s="112">
        <v>196</v>
      </c>
      <c r="O354" s="112">
        <f>M354+N354</f>
        <v>1075.094</v>
      </c>
      <c r="P354" s="112">
        <v>356.354</v>
      </c>
      <c r="Q354" s="112">
        <f>O354+P354</f>
        <v>1431.448</v>
      </c>
    </row>
    <row r="355" spans="1:17" s="84" customFormat="1" ht="37.5">
      <c r="A355" s="77" t="s">
        <v>522</v>
      </c>
      <c r="B355" s="19" t="s">
        <v>485</v>
      </c>
      <c r="C355" s="19" t="s">
        <v>523</v>
      </c>
      <c r="D355" s="19"/>
      <c r="E355" s="112">
        <f aca="true" t="shared" si="143" ref="E355:Q355">E356</f>
        <v>1160</v>
      </c>
      <c r="F355" s="112">
        <f t="shared" si="143"/>
        <v>35</v>
      </c>
      <c r="G355" s="112">
        <f t="shared" si="143"/>
        <v>1195</v>
      </c>
      <c r="H355" s="112">
        <f t="shared" si="143"/>
        <v>0</v>
      </c>
      <c r="I355" s="112">
        <f t="shared" si="143"/>
        <v>1195</v>
      </c>
      <c r="J355" s="112">
        <f t="shared" si="143"/>
        <v>0</v>
      </c>
      <c r="K355" s="112">
        <f t="shared" si="143"/>
        <v>1195</v>
      </c>
      <c r="L355" s="112">
        <f t="shared" si="143"/>
        <v>0</v>
      </c>
      <c r="M355" s="112">
        <f t="shared" si="143"/>
        <v>1195</v>
      </c>
      <c r="N355" s="112">
        <f t="shared" si="143"/>
        <v>0</v>
      </c>
      <c r="O355" s="112">
        <f t="shared" si="143"/>
        <v>1195</v>
      </c>
      <c r="P355" s="112">
        <f t="shared" si="143"/>
        <v>0</v>
      </c>
      <c r="Q355" s="112">
        <f t="shared" si="143"/>
        <v>1195</v>
      </c>
    </row>
    <row r="356" spans="1:17" s="84" customFormat="1" ht="56.25">
      <c r="A356" s="77" t="s">
        <v>387</v>
      </c>
      <c r="B356" s="19" t="s">
        <v>485</v>
      </c>
      <c r="C356" s="19" t="s">
        <v>523</v>
      </c>
      <c r="D356" s="19" t="s">
        <v>367</v>
      </c>
      <c r="E356" s="112">
        <v>1160</v>
      </c>
      <c r="F356" s="112">
        <v>35</v>
      </c>
      <c r="G356" s="112">
        <f>E356+F356</f>
        <v>1195</v>
      </c>
      <c r="H356" s="112"/>
      <c r="I356" s="112">
        <f>G356+H356</f>
        <v>1195</v>
      </c>
      <c r="J356" s="112"/>
      <c r="K356" s="112">
        <f>I356+J356</f>
        <v>1195</v>
      </c>
      <c r="L356" s="112"/>
      <c r="M356" s="112">
        <f>K356+L356</f>
        <v>1195</v>
      </c>
      <c r="N356" s="112"/>
      <c r="O356" s="112">
        <f>M356+N356</f>
        <v>1195</v>
      </c>
      <c r="P356" s="112"/>
      <c r="Q356" s="112">
        <f>O356+P356</f>
        <v>1195</v>
      </c>
    </row>
    <row r="357" spans="1:17" s="84" customFormat="1" ht="75" hidden="1">
      <c r="A357" s="77" t="s">
        <v>524</v>
      </c>
      <c r="B357" s="19" t="s">
        <v>485</v>
      </c>
      <c r="C357" s="19" t="s">
        <v>525</v>
      </c>
      <c r="D357" s="19"/>
      <c r="E357" s="112">
        <f aca="true" t="shared" si="144" ref="E357:Q357">E358</f>
        <v>1200</v>
      </c>
      <c r="F357" s="112">
        <f t="shared" si="144"/>
        <v>0</v>
      </c>
      <c r="G357" s="112">
        <f t="shared" si="144"/>
        <v>1200</v>
      </c>
      <c r="H357" s="112">
        <f t="shared" si="144"/>
        <v>0</v>
      </c>
      <c r="I357" s="112">
        <f t="shared" si="144"/>
        <v>1200</v>
      </c>
      <c r="J357" s="112">
        <f t="shared" si="144"/>
        <v>0</v>
      </c>
      <c r="K357" s="112">
        <f t="shared" si="144"/>
        <v>1200</v>
      </c>
      <c r="L357" s="112">
        <f t="shared" si="144"/>
        <v>-1200</v>
      </c>
      <c r="M357" s="112">
        <f t="shared" si="144"/>
        <v>0</v>
      </c>
      <c r="N357" s="112">
        <f t="shared" si="144"/>
        <v>0</v>
      </c>
      <c r="O357" s="112">
        <f t="shared" si="144"/>
        <v>0</v>
      </c>
      <c r="P357" s="112">
        <f t="shared" si="144"/>
        <v>0</v>
      </c>
      <c r="Q357" s="112">
        <f t="shared" si="144"/>
        <v>0</v>
      </c>
    </row>
    <row r="358" spans="1:17" s="84" customFormat="1" ht="56.25" hidden="1">
      <c r="A358" s="77" t="s">
        <v>422</v>
      </c>
      <c r="B358" s="19" t="s">
        <v>485</v>
      </c>
      <c r="C358" s="19" t="s">
        <v>525</v>
      </c>
      <c r="D358" s="19" t="s">
        <v>285</v>
      </c>
      <c r="E358" s="112">
        <v>1200</v>
      </c>
      <c r="F358" s="112"/>
      <c r="G358" s="112">
        <f aca="true" t="shared" si="145" ref="G358:G365">E358+F358</f>
        <v>1200</v>
      </c>
      <c r="H358" s="112"/>
      <c r="I358" s="112">
        <f aca="true" t="shared" si="146" ref="I358:I378">G358+H358</f>
        <v>1200</v>
      </c>
      <c r="J358" s="112"/>
      <c r="K358" s="112">
        <f aca="true" t="shared" si="147" ref="K358:K378">I358+J358</f>
        <v>1200</v>
      </c>
      <c r="L358" s="112">
        <v>-1200</v>
      </c>
      <c r="M358" s="112">
        <f aca="true" t="shared" si="148" ref="M358:M378">K358+L358</f>
        <v>0</v>
      </c>
      <c r="N358" s="112"/>
      <c r="O358" s="112">
        <f aca="true" t="shared" si="149" ref="O358:O370">M358+N358</f>
        <v>0</v>
      </c>
      <c r="P358" s="112"/>
      <c r="Q358" s="112">
        <f aca="true" t="shared" si="150" ref="Q358:Q373">O358+P358</f>
        <v>0</v>
      </c>
    </row>
    <row r="359" spans="1:17" s="84" customFormat="1" ht="56.25" hidden="1">
      <c r="A359" s="77" t="s">
        <v>387</v>
      </c>
      <c r="B359" s="19" t="s">
        <v>485</v>
      </c>
      <c r="C359" s="19" t="s">
        <v>525</v>
      </c>
      <c r="D359" s="19" t="s">
        <v>367</v>
      </c>
      <c r="E359" s="112">
        <v>0</v>
      </c>
      <c r="F359" s="112">
        <v>0</v>
      </c>
      <c r="G359" s="112">
        <f t="shared" si="145"/>
        <v>0</v>
      </c>
      <c r="H359" s="112">
        <v>0</v>
      </c>
      <c r="I359" s="112">
        <f t="shared" si="146"/>
        <v>0</v>
      </c>
      <c r="J359" s="112">
        <v>0</v>
      </c>
      <c r="K359" s="112">
        <f t="shared" si="147"/>
        <v>0</v>
      </c>
      <c r="L359" s="112">
        <v>0</v>
      </c>
      <c r="M359" s="112">
        <f t="shared" si="148"/>
        <v>0</v>
      </c>
      <c r="N359" s="112">
        <v>0</v>
      </c>
      <c r="O359" s="112">
        <f t="shared" si="149"/>
        <v>0</v>
      </c>
      <c r="P359" s="112">
        <v>0</v>
      </c>
      <c r="Q359" s="112">
        <f t="shared" si="150"/>
        <v>0</v>
      </c>
    </row>
    <row r="360" spans="1:17" s="84" customFormat="1" ht="37.5">
      <c r="A360" s="77" t="s">
        <v>526</v>
      </c>
      <c r="B360" s="19" t="s">
        <v>485</v>
      </c>
      <c r="C360" s="19" t="s">
        <v>527</v>
      </c>
      <c r="D360" s="19"/>
      <c r="E360" s="112">
        <f>E361+E362</f>
        <v>18.9</v>
      </c>
      <c r="F360" s="112">
        <f>F361+F362</f>
        <v>0</v>
      </c>
      <c r="G360" s="112">
        <f t="shared" si="145"/>
        <v>18.9</v>
      </c>
      <c r="H360" s="112">
        <f>H361+H362</f>
        <v>0</v>
      </c>
      <c r="I360" s="112">
        <f t="shared" si="146"/>
        <v>18.9</v>
      </c>
      <c r="J360" s="112">
        <f>J361+J362</f>
        <v>0</v>
      </c>
      <c r="K360" s="112">
        <f t="shared" si="147"/>
        <v>18.9</v>
      </c>
      <c r="L360" s="112">
        <f>L361+L362</f>
        <v>-1.54</v>
      </c>
      <c r="M360" s="112">
        <f t="shared" si="148"/>
        <v>17.36</v>
      </c>
      <c r="N360" s="112">
        <f>N361+N362</f>
        <v>0</v>
      </c>
      <c r="O360" s="112">
        <f t="shared" si="149"/>
        <v>17.36</v>
      </c>
      <c r="P360" s="112">
        <f>P361+P362</f>
        <v>0</v>
      </c>
      <c r="Q360" s="112">
        <f t="shared" si="150"/>
        <v>17.36</v>
      </c>
    </row>
    <row r="361" spans="1:17" s="84" customFormat="1" ht="37.5">
      <c r="A361" s="77" t="s">
        <v>259</v>
      </c>
      <c r="B361" s="19" t="s">
        <v>485</v>
      </c>
      <c r="C361" s="19" t="s">
        <v>527</v>
      </c>
      <c r="D361" s="19" t="s">
        <v>260</v>
      </c>
      <c r="E361" s="112">
        <v>18.9</v>
      </c>
      <c r="F361" s="112"/>
      <c r="G361" s="112">
        <f t="shared" si="145"/>
        <v>18.9</v>
      </c>
      <c r="H361" s="112"/>
      <c r="I361" s="112">
        <f t="shared" si="146"/>
        <v>18.9</v>
      </c>
      <c r="J361" s="112"/>
      <c r="K361" s="112">
        <f t="shared" si="147"/>
        <v>18.9</v>
      </c>
      <c r="L361" s="112">
        <v>-1.54</v>
      </c>
      <c r="M361" s="112">
        <f t="shared" si="148"/>
        <v>17.36</v>
      </c>
      <c r="N361" s="112"/>
      <c r="O361" s="112">
        <f t="shared" si="149"/>
        <v>17.36</v>
      </c>
      <c r="P361" s="112"/>
      <c r="Q361" s="112">
        <f t="shared" si="150"/>
        <v>17.36</v>
      </c>
    </row>
    <row r="362" spans="1:17" s="84" customFormat="1" ht="56.25" hidden="1">
      <c r="A362" s="77" t="s">
        <v>387</v>
      </c>
      <c r="B362" s="19" t="s">
        <v>485</v>
      </c>
      <c r="C362" s="19" t="s">
        <v>527</v>
      </c>
      <c r="D362" s="19" t="s">
        <v>367</v>
      </c>
      <c r="E362" s="112">
        <v>0</v>
      </c>
      <c r="F362" s="112">
        <v>0</v>
      </c>
      <c r="G362" s="112">
        <f t="shared" si="145"/>
        <v>0</v>
      </c>
      <c r="H362" s="112">
        <v>0</v>
      </c>
      <c r="I362" s="112">
        <f t="shared" si="146"/>
        <v>0</v>
      </c>
      <c r="J362" s="112">
        <v>0</v>
      </c>
      <c r="K362" s="112">
        <f t="shared" si="147"/>
        <v>0</v>
      </c>
      <c r="L362" s="112">
        <v>0</v>
      </c>
      <c r="M362" s="112">
        <f t="shared" si="148"/>
        <v>0</v>
      </c>
      <c r="N362" s="112">
        <v>0</v>
      </c>
      <c r="O362" s="112">
        <f t="shared" si="149"/>
        <v>0</v>
      </c>
      <c r="P362" s="112">
        <v>0</v>
      </c>
      <c r="Q362" s="112">
        <f t="shared" si="150"/>
        <v>0</v>
      </c>
    </row>
    <row r="363" spans="1:17" s="84" customFormat="1" ht="37.5">
      <c r="A363" s="77" t="s">
        <v>528</v>
      </c>
      <c r="B363" s="19" t="s">
        <v>485</v>
      </c>
      <c r="C363" s="19" t="s">
        <v>529</v>
      </c>
      <c r="D363" s="19"/>
      <c r="E363" s="112">
        <f>E364+E365</f>
        <v>494.9</v>
      </c>
      <c r="F363" s="112">
        <f>F364+F365</f>
        <v>0</v>
      </c>
      <c r="G363" s="112">
        <f t="shared" si="145"/>
        <v>494.9</v>
      </c>
      <c r="H363" s="112">
        <f>H364+H365</f>
        <v>0</v>
      </c>
      <c r="I363" s="112">
        <f t="shared" si="146"/>
        <v>494.9</v>
      </c>
      <c r="J363" s="112">
        <f>J364+J365</f>
        <v>0</v>
      </c>
      <c r="K363" s="112">
        <f t="shared" si="147"/>
        <v>494.9</v>
      </c>
      <c r="L363" s="112">
        <f>L364+L365</f>
        <v>-24</v>
      </c>
      <c r="M363" s="112">
        <f t="shared" si="148"/>
        <v>470.9</v>
      </c>
      <c r="N363" s="112">
        <f>N364+N365</f>
        <v>0</v>
      </c>
      <c r="O363" s="112">
        <f t="shared" si="149"/>
        <v>470.9</v>
      </c>
      <c r="P363" s="112">
        <f>P364+P365</f>
        <v>0</v>
      </c>
      <c r="Q363" s="112">
        <f t="shared" si="150"/>
        <v>470.9</v>
      </c>
    </row>
    <row r="364" spans="1:17" s="84" customFormat="1" ht="37.5">
      <c r="A364" s="77" t="s">
        <v>259</v>
      </c>
      <c r="B364" s="19" t="s">
        <v>485</v>
      </c>
      <c r="C364" s="19" t="s">
        <v>529</v>
      </c>
      <c r="D364" s="19" t="s">
        <v>260</v>
      </c>
      <c r="E364" s="112">
        <v>35.9</v>
      </c>
      <c r="F364" s="112"/>
      <c r="G364" s="112">
        <f t="shared" si="145"/>
        <v>35.9</v>
      </c>
      <c r="H364" s="112"/>
      <c r="I364" s="112">
        <f t="shared" si="146"/>
        <v>35.9</v>
      </c>
      <c r="J364" s="112"/>
      <c r="K364" s="112">
        <f t="shared" si="147"/>
        <v>35.9</v>
      </c>
      <c r="L364" s="112"/>
      <c r="M364" s="112">
        <f t="shared" si="148"/>
        <v>35.9</v>
      </c>
      <c r="N364" s="112"/>
      <c r="O364" s="112">
        <f t="shared" si="149"/>
        <v>35.9</v>
      </c>
      <c r="P364" s="112"/>
      <c r="Q364" s="112">
        <f t="shared" si="150"/>
        <v>35.9</v>
      </c>
    </row>
    <row r="365" spans="1:17" s="84" customFormat="1" ht="56.25">
      <c r="A365" s="77" t="s">
        <v>387</v>
      </c>
      <c r="B365" s="19" t="s">
        <v>485</v>
      </c>
      <c r="C365" s="19" t="s">
        <v>529</v>
      </c>
      <c r="D365" s="19" t="s">
        <v>367</v>
      </c>
      <c r="E365" s="112">
        <v>459</v>
      </c>
      <c r="F365" s="112"/>
      <c r="G365" s="112">
        <f t="shared" si="145"/>
        <v>459</v>
      </c>
      <c r="H365" s="112"/>
      <c r="I365" s="112">
        <f t="shared" si="146"/>
        <v>459</v>
      </c>
      <c r="J365" s="112"/>
      <c r="K365" s="112">
        <f t="shared" si="147"/>
        <v>459</v>
      </c>
      <c r="L365" s="112">
        <v>-24</v>
      </c>
      <c r="M365" s="112">
        <f t="shared" si="148"/>
        <v>435</v>
      </c>
      <c r="N365" s="112"/>
      <c r="O365" s="112">
        <f t="shared" si="149"/>
        <v>435</v>
      </c>
      <c r="P365" s="112"/>
      <c r="Q365" s="112">
        <f t="shared" si="150"/>
        <v>435</v>
      </c>
    </row>
    <row r="366" spans="1:17" s="84" customFormat="1" ht="37.5">
      <c r="A366" s="77" t="s">
        <v>530</v>
      </c>
      <c r="B366" s="19" t="s">
        <v>485</v>
      </c>
      <c r="C366" s="19" t="s">
        <v>531</v>
      </c>
      <c r="D366" s="19"/>
      <c r="E366" s="112">
        <f>E367+E368</f>
        <v>135</v>
      </c>
      <c r="F366" s="112">
        <f>F367+F368</f>
        <v>0</v>
      </c>
      <c r="G366" s="112">
        <f aca="true" t="shared" si="151" ref="G366:G378">E366+F366</f>
        <v>135</v>
      </c>
      <c r="H366" s="112">
        <f>H367+H368</f>
        <v>0</v>
      </c>
      <c r="I366" s="112">
        <f t="shared" si="146"/>
        <v>135</v>
      </c>
      <c r="J366" s="112">
        <f>J367+J368</f>
        <v>0</v>
      </c>
      <c r="K366" s="112">
        <f t="shared" si="147"/>
        <v>135</v>
      </c>
      <c r="L366" s="112">
        <f>L367+L368</f>
        <v>-40</v>
      </c>
      <c r="M366" s="112">
        <f t="shared" si="148"/>
        <v>95</v>
      </c>
      <c r="N366" s="112">
        <f>N367+N368</f>
        <v>8.6</v>
      </c>
      <c r="O366" s="112">
        <f t="shared" si="149"/>
        <v>103.6</v>
      </c>
      <c r="P366" s="112">
        <f>P367+P368</f>
        <v>0</v>
      </c>
      <c r="Q366" s="112">
        <f t="shared" si="150"/>
        <v>103.6</v>
      </c>
    </row>
    <row r="367" spans="1:17" s="84" customFormat="1" ht="37.5">
      <c r="A367" s="77" t="s">
        <v>259</v>
      </c>
      <c r="B367" s="19" t="s">
        <v>532</v>
      </c>
      <c r="C367" s="19" t="s">
        <v>531</v>
      </c>
      <c r="D367" s="19" t="s">
        <v>260</v>
      </c>
      <c r="E367" s="112">
        <v>135</v>
      </c>
      <c r="F367" s="112"/>
      <c r="G367" s="112">
        <f t="shared" si="151"/>
        <v>135</v>
      </c>
      <c r="H367" s="112"/>
      <c r="I367" s="112">
        <f t="shared" si="146"/>
        <v>135</v>
      </c>
      <c r="J367" s="112">
        <v>-60</v>
      </c>
      <c r="K367" s="112">
        <f t="shared" si="147"/>
        <v>75</v>
      </c>
      <c r="L367" s="112">
        <v>-40</v>
      </c>
      <c r="M367" s="112">
        <f t="shared" si="148"/>
        <v>35</v>
      </c>
      <c r="N367" s="112">
        <v>8.6</v>
      </c>
      <c r="O367" s="112">
        <f t="shared" si="149"/>
        <v>43.6</v>
      </c>
      <c r="P367" s="112"/>
      <c r="Q367" s="112">
        <f t="shared" si="150"/>
        <v>43.6</v>
      </c>
    </row>
    <row r="368" spans="1:17" s="84" customFormat="1" ht="37.5">
      <c r="A368" s="77" t="s">
        <v>303</v>
      </c>
      <c r="B368" s="19" t="s">
        <v>532</v>
      </c>
      <c r="C368" s="19" t="s">
        <v>531</v>
      </c>
      <c r="D368" s="19" t="s">
        <v>304</v>
      </c>
      <c r="E368" s="112"/>
      <c r="F368" s="112"/>
      <c r="G368" s="112">
        <f t="shared" si="151"/>
        <v>0</v>
      </c>
      <c r="H368" s="112"/>
      <c r="I368" s="112">
        <f t="shared" si="146"/>
        <v>0</v>
      </c>
      <c r="J368" s="112">
        <v>60</v>
      </c>
      <c r="K368" s="112">
        <f t="shared" si="147"/>
        <v>60</v>
      </c>
      <c r="L368" s="112"/>
      <c r="M368" s="112">
        <f t="shared" si="148"/>
        <v>60</v>
      </c>
      <c r="N368" s="112"/>
      <c r="O368" s="112">
        <f t="shared" si="149"/>
        <v>60</v>
      </c>
      <c r="P368" s="112"/>
      <c r="Q368" s="112">
        <f t="shared" si="150"/>
        <v>60</v>
      </c>
    </row>
    <row r="369" spans="1:17" s="84" customFormat="1" ht="37.5">
      <c r="A369" s="77" t="s">
        <v>533</v>
      </c>
      <c r="B369" s="19" t="s">
        <v>485</v>
      </c>
      <c r="C369" s="19" t="s">
        <v>534</v>
      </c>
      <c r="D369" s="19"/>
      <c r="E369" s="112">
        <f>E370</f>
        <v>161</v>
      </c>
      <c r="F369" s="112">
        <f>F370</f>
        <v>0</v>
      </c>
      <c r="G369" s="112">
        <f t="shared" si="151"/>
        <v>161</v>
      </c>
      <c r="H369" s="112">
        <f>H370</f>
        <v>0</v>
      </c>
      <c r="I369" s="112">
        <f t="shared" si="146"/>
        <v>161</v>
      </c>
      <c r="J369" s="112">
        <f>J370</f>
        <v>44</v>
      </c>
      <c r="K369" s="112">
        <f t="shared" si="147"/>
        <v>205</v>
      </c>
      <c r="L369" s="112">
        <f>L370</f>
        <v>99</v>
      </c>
      <c r="M369" s="112">
        <f t="shared" si="148"/>
        <v>304</v>
      </c>
      <c r="N369" s="112">
        <f>N370</f>
        <v>161</v>
      </c>
      <c r="O369" s="112">
        <f t="shared" si="149"/>
        <v>465</v>
      </c>
      <c r="P369" s="112">
        <f>P370</f>
        <v>0</v>
      </c>
      <c r="Q369" s="112">
        <f t="shared" si="150"/>
        <v>465</v>
      </c>
    </row>
    <row r="370" spans="1:17" s="84" customFormat="1" ht="56.25">
      <c r="A370" s="77" t="s">
        <v>387</v>
      </c>
      <c r="B370" s="19" t="s">
        <v>532</v>
      </c>
      <c r="C370" s="19" t="s">
        <v>534</v>
      </c>
      <c r="D370" s="19" t="s">
        <v>367</v>
      </c>
      <c r="E370" s="112">
        <v>161</v>
      </c>
      <c r="F370" s="112"/>
      <c r="G370" s="112">
        <f t="shared" si="151"/>
        <v>161</v>
      </c>
      <c r="H370" s="112"/>
      <c r="I370" s="112">
        <f t="shared" si="146"/>
        <v>161</v>
      </c>
      <c r="J370" s="112">
        <v>44</v>
      </c>
      <c r="K370" s="112">
        <f t="shared" si="147"/>
        <v>205</v>
      </c>
      <c r="L370" s="112">
        <v>99</v>
      </c>
      <c r="M370" s="112">
        <f t="shared" si="148"/>
        <v>304</v>
      </c>
      <c r="N370" s="112">
        <v>161</v>
      </c>
      <c r="O370" s="112">
        <f t="shared" si="149"/>
        <v>465</v>
      </c>
      <c r="P370" s="112"/>
      <c r="Q370" s="112">
        <f t="shared" si="150"/>
        <v>465</v>
      </c>
    </row>
    <row r="371" spans="1:17" s="84" customFormat="1" ht="59.25" customHeight="1">
      <c r="A371" s="77" t="s">
        <v>862</v>
      </c>
      <c r="B371" s="19" t="s">
        <v>485</v>
      </c>
      <c r="C371" s="19" t="s">
        <v>860</v>
      </c>
      <c r="D371" s="19"/>
      <c r="E371" s="112"/>
      <c r="F371" s="112"/>
      <c r="G371" s="112"/>
      <c r="H371" s="112"/>
      <c r="I371" s="112"/>
      <c r="J371" s="112"/>
      <c r="K371" s="112">
        <f>K372</f>
        <v>0</v>
      </c>
      <c r="L371" s="112">
        <f>L372</f>
        <v>756</v>
      </c>
      <c r="M371" s="112">
        <f>K371+L371</f>
        <v>756</v>
      </c>
      <c r="N371" s="112">
        <f>N372</f>
        <v>0</v>
      </c>
      <c r="O371" s="112">
        <f aca="true" t="shared" si="152" ref="O371:O378">M371+N371</f>
        <v>756</v>
      </c>
      <c r="P371" s="112">
        <f>P372</f>
        <v>0</v>
      </c>
      <c r="Q371" s="112">
        <f t="shared" si="150"/>
        <v>756</v>
      </c>
    </row>
    <row r="372" spans="1:17" s="84" customFormat="1" ht="56.25">
      <c r="A372" s="77" t="s">
        <v>387</v>
      </c>
      <c r="B372" s="19" t="s">
        <v>485</v>
      </c>
      <c r="C372" s="19" t="s">
        <v>860</v>
      </c>
      <c r="D372" s="19" t="s">
        <v>367</v>
      </c>
      <c r="E372" s="112"/>
      <c r="F372" s="112"/>
      <c r="G372" s="112"/>
      <c r="H372" s="112"/>
      <c r="I372" s="112"/>
      <c r="J372" s="112"/>
      <c r="K372" s="112"/>
      <c r="L372" s="112">
        <v>756</v>
      </c>
      <c r="M372" s="112">
        <f>K372+L372</f>
        <v>756</v>
      </c>
      <c r="N372" s="112"/>
      <c r="O372" s="112">
        <f t="shared" si="152"/>
        <v>756</v>
      </c>
      <c r="P372" s="112"/>
      <c r="Q372" s="112">
        <f t="shared" si="150"/>
        <v>756</v>
      </c>
    </row>
    <row r="373" spans="1:17" s="84" customFormat="1" ht="56.25">
      <c r="A373" s="77" t="s">
        <v>870</v>
      </c>
      <c r="B373" s="19" t="s">
        <v>485</v>
      </c>
      <c r="C373" s="19" t="s">
        <v>535</v>
      </c>
      <c r="D373" s="19"/>
      <c r="E373" s="112"/>
      <c r="F373" s="112"/>
      <c r="G373" s="112"/>
      <c r="H373" s="112"/>
      <c r="I373" s="112"/>
      <c r="J373" s="112"/>
      <c r="K373" s="112"/>
      <c r="L373" s="112"/>
      <c r="M373" s="112">
        <f>M374</f>
        <v>0</v>
      </c>
      <c r="N373" s="112">
        <f>N374</f>
        <v>11078</v>
      </c>
      <c r="O373" s="112">
        <f t="shared" si="152"/>
        <v>11078</v>
      </c>
      <c r="P373" s="112">
        <f>P374</f>
        <v>0</v>
      </c>
      <c r="Q373" s="112">
        <f t="shared" si="150"/>
        <v>11078</v>
      </c>
    </row>
    <row r="374" spans="1:17" s="84" customFormat="1" ht="56.25">
      <c r="A374" s="77" t="s">
        <v>387</v>
      </c>
      <c r="B374" s="19" t="s">
        <v>485</v>
      </c>
      <c r="C374" s="19" t="s">
        <v>535</v>
      </c>
      <c r="D374" s="19" t="s">
        <v>367</v>
      </c>
      <c r="E374" s="112"/>
      <c r="F374" s="112"/>
      <c r="G374" s="112"/>
      <c r="H374" s="112"/>
      <c r="I374" s="112"/>
      <c r="J374" s="112"/>
      <c r="K374" s="112"/>
      <c r="L374" s="112"/>
      <c r="M374" s="112"/>
      <c r="N374" s="112">
        <v>11078</v>
      </c>
      <c r="O374" s="112">
        <f>M374+N374</f>
        <v>11078</v>
      </c>
      <c r="P374" s="112"/>
      <c r="Q374" s="112">
        <f>O374+P374</f>
        <v>11078</v>
      </c>
    </row>
    <row r="375" spans="1:17" s="84" customFormat="1" ht="91.5" customHeight="1">
      <c r="A375" s="77" t="s">
        <v>863</v>
      </c>
      <c r="B375" s="19" t="s">
        <v>485</v>
      </c>
      <c r="C375" s="19" t="s">
        <v>861</v>
      </c>
      <c r="D375" s="19"/>
      <c r="E375" s="112"/>
      <c r="F375" s="112"/>
      <c r="G375" s="112"/>
      <c r="H375" s="112"/>
      <c r="I375" s="112"/>
      <c r="J375" s="112"/>
      <c r="K375" s="112">
        <f>K376</f>
        <v>0</v>
      </c>
      <c r="L375" s="112">
        <f>L376</f>
        <v>400</v>
      </c>
      <c r="M375" s="112">
        <f>K375+L375</f>
        <v>400</v>
      </c>
      <c r="N375" s="112">
        <f>N376</f>
        <v>0</v>
      </c>
      <c r="O375" s="112">
        <f t="shared" si="152"/>
        <v>400</v>
      </c>
      <c r="P375" s="112">
        <f>P376</f>
        <v>0</v>
      </c>
      <c r="Q375" s="112">
        <f>O375+P375</f>
        <v>400</v>
      </c>
    </row>
    <row r="376" spans="1:17" s="84" customFormat="1" ht="56.25">
      <c r="A376" s="77" t="s">
        <v>387</v>
      </c>
      <c r="B376" s="19" t="s">
        <v>485</v>
      </c>
      <c r="C376" s="19" t="s">
        <v>861</v>
      </c>
      <c r="D376" s="19" t="s">
        <v>367</v>
      </c>
      <c r="E376" s="112"/>
      <c r="F376" s="112"/>
      <c r="G376" s="112"/>
      <c r="H376" s="112"/>
      <c r="I376" s="112"/>
      <c r="J376" s="112"/>
      <c r="K376" s="112"/>
      <c r="L376" s="112">
        <v>400</v>
      </c>
      <c r="M376" s="112">
        <f>K376+L376</f>
        <v>400</v>
      </c>
      <c r="N376" s="112"/>
      <c r="O376" s="112">
        <f t="shared" si="152"/>
        <v>400</v>
      </c>
      <c r="P376" s="112"/>
      <c r="Q376" s="112">
        <f>O376+P376</f>
        <v>400</v>
      </c>
    </row>
    <row r="377" spans="1:17" s="84" customFormat="1" ht="56.25" hidden="1">
      <c r="A377" s="77" t="s">
        <v>506</v>
      </c>
      <c r="B377" s="19" t="s">
        <v>485</v>
      </c>
      <c r="C377" s="19" t="s">
        <v>535</v>
      </c>
      <c r="D377" s="19"/>
      <c r="E377" s="112">
        <f>E378</f>
        <v>0</v>
      </c>
      <c r="F377" s="112">
        <f>F378</f>
        <v>0</v>
      </c>
      <c r="G377" s="112">
        <f t="shared" si="151"/>
        <v>0</v>
      </c>
      <c r="H377" s="112">
        <f>H378</f>
        <v>0</v>
      </c>
      <c r="I377" s="112">
        <f t="shared" si="146"/>
        <v>0</v>
      </c>
      <c r="J377" s="112">
        <f>J378</f>
        <v>0</v>
      </c>
      <c r="K377" s="112">
        <f t="shared" si="147"/>
        <v>0</v>
      </c>
      <c r="L377" s="112">
        <f>L378</f>
        <v>0</v>
      </c>
      <c r="M377" s="112">
        <f t="shared" si="148"/>
        <v>0</v>
      </c>
      <c r="N377" s="112">
        <f>N378</f>
        <v>0</v>
      </c>
      <c r="O377" s="112">
        <f t="shared" si="152"/>
        <v>0</v>
      </c>
      <c r="P377" s="112">
        <f>P378</f>
        <v>0</v>
      </c>
      <c r="Q377" s="112">
        <f>O377+P377</f>
        <v>0</v>
      </c>
    </row>
    <row r="378" spans="1:17" s="84" customFormat="1" ht="56.25" hidden="1">
      <c r="A378" s="77" t="s">
        <v>387</v>
      </c>
      <c r="B378" s="19" t="s">
        <v>485</v>
      </c>
      <c r="C378" s="19" t="s">
        <v>535</v>
      </c>
      <c r="D378" s="19" t="s">
        <v>367</v>
      </c>
      <c r="E378" s="112"/>
      <c r="F378" s="112"/>
      <c r="G378" s="112">
        <f t="shared" si="151"/>
        <v>0</v>
      </c>
      <c r="H378" s="112"/>
      <c r="I378" s="112">
        <f t="shared" si="146"/>
        <v>0</v>
      </c>
      <c r="J378" s="112"/>
      <c r="K378" s="112">
        <f t="shared" si="147"/>
        <v>0</v>
      </c>
      <c r="L378" s="112"/>
      <c r="M378" s="112">
        <f t="shared" si="148"/>
        <v>0</v>
      </c>
      <c r="N378" s="112"/>
      <c r="O378" s="112">
        <f t="shared" si="152"/>
        <v>0</v>
      </c>
      <c r="P378" s="112"/>
      <c r="Q378" s="112">
        <f>O378+P378</f>
        <v>0</v>
      </c>
    </row>
    <row r="379" spans="1:17" s="84" customFormat="1" ht="56.25">
      <c r="A379" s="77" t="s">
        <v>508</v>
      </c>
      <c r="B379" s="17" t="s">
        <v>485</v>
      </c>
      <c r="C379" s="17" t="s">
        <v>536</v>
      </c>
      <c r="D379" s="19"/>
      <c r="E379" s="112">
        <f aca="true" t="shared" si="153" ref="E379:Q379">E380</f>
        <v>148354.9</v>
      </c>
      <c r="F379" s="112">
        <f t="shared" si="153"/>
        <v>0</v>
      </c>
      <c r="G379" s="112">
        <f t="shared" si="153"/>
        <v>148354.9</v>
      </c>
      <c r="H379" s="112">
        <f t="shared" si="153"/>
        <v>6187.8</v>
      </c>
      <c r="I379" s="112">
        <f t="shared" si="153"/>
        <v>154542.69999999998</v>
      </c>
      <c r="J379" s="112">
        <f t="shared" si="153"/>
        <v>0</v>
      </c>
      <c r="K379" s="112">
        <f t="shared" si="153"/>
        <v>154542.69999999998</v>
      </c>
      <c r="L379" s="112">
        <f t="shared" si="153"/>
        <v>0</v>
      </c>
      <c r="M379" s="112">
        <f t="shared" si="153"/>
        <v>154542.69999999998</v>
      </c>
      <c r="N379" s="112">
        <f t="shared" si="153"/>
        <v>0</v>
      </c>
      <c r="O379" s="112">
        <f t="shared" si="153"/>
        <v>154542.69999999998</v>
      </c>
      <c r="P379" s="112">
        <f t="shared" si="153"/>
        <v>-4700</v>
      </c>
      <c r="Q379" s="112">
        <f t="shared" si="153"/>
        <v>149842.69999999998</v>
      </c>
    </row>
    <row r="380" spans="1:17" s="84" customFormat="1" ht="56.25">
      <c r="A380" s="77" t="s">
        <v>387</v>
      </c>
      <c r="B380" s="19" t="s">
        <v>485</v>
      </c>
      <c r="C380" s="19" t="s">
        <v>536</v>
      </c>
      <c r="D380" s="19" t="s">
        <v>367</v>
      </c>
      <c r="E380" s="112">
        <v>148354.9</v>
      </c>
      <c r="F380" s="112"/>
      <c r="G380" s="112">
        <f>E380+F380</f>
        <v>148354.9</v>
      </c>
      <c r="H380" s="112">
        <v>6187.8</v>
      </c>
      <c r="I380" s="112">
        <f>G380+H380</f>
        <v>154542.69999999998</v>
      </c>
      <c r="J380" s="112"/>
      <c r="K380" s="112">
        <f>I380+J380</f>
        <v>154542.69999999998</v>
      </c>
      <c r="L380" s="112"/>
      <c r="M380" s="112">
        <f>K380+L380</f>
        <v>154542.69999999998</v>
      </c>
      <c r="N380" s="112"/>
      <c r="O380" s="112">
        <f>M380+N380</f>
        <v>154542.69999999998</v>
      </c>
      <c r="P380" s="112">
        <v>-4700</v>
      </c>
      <c r="Q380" s="112">
        <f>O380+P380</f>
        <v>149842.69999999998</v>
      </c>
    </row>
    <row r="381" spans="1:17" s="84" customFormat="1" ht="112.5">
      <c r="A381" s="77" t="s">
        <v>510</v>
      </c>
      <c r="B381" s="17" t="s">
        <v>485</v>
      </c>
      <c r="C381" s="17" t="s">
        <v>537</v>
      </c>
      <c r="D381" s="78"/>
      <c r="E381" s="112">
        <f aca="true" t="shared" si="154" ref="E381:Q381">E382</f>
        <v>540.8</v>
      </c>
      <c r="F381" s="112">
        <f t="shared" si="154"/>
        <v>0</v>
      </c>
      <c r="G381" s="112">
        <f t="shared" si="154"/>
        <v>540.8</v>
      </c>
      <c r="H381" s="112">
        <f t="shared" si="154"/>
        <v>0</v>
      </c>
      <c r="I381" s="112">
        <f t="shared" si="154"/>
        <v>540.8</v>
      </c>
      <c r="J381" s="112">
        <f t="shared" si="154"/>
        <v>0</v>
      </c>
      <c r="K381" s="112">
        <f t="shared" si="154"/>
        <v>540.8</v>
      </c>
      <c r="L381" s="112">
        <f t="shared" si="154"/>
        <v>0</v>
      </c>
      <c r="M381" s="112">
        <f t="shared" si="154"/>
        <v>540.8</v>
      </c>
      <c r="N381" s="112">
        <f t="shared" si="154"/>
        <v>0</v>
      </c>
      <c r="O381" s="112">
        <f t="shared" si="154"/>
        <v>540.8</v>
      </c>
      <c r="P381" s="112">
        <f t="shared" si="154"/>
        <v>0</v>
      </c>
      <c r="Q381" s="112">
        <f t="shared" si="154"/>
        <v>540.8</v>
      </c>
    </row>
    <row r="382" spans="1:17" s="84" customFormat="1" ht="56.25">
      <c r="A382" s="77" t="s">
        <v>387</v>
      </c>
      <c r="B382" s="17" t="s">
        <v>485</v>
      </c>
      <c r="C382" s="17" t="s">
        <v>537</v>
      </c>
      <c r="D382" s="23">
        <v>600</v>
      </c>
      <c r="E382" s="112">
        <v>540.8</v>
      </c>
      <c r="F382" s="112"/>
      <c r="G382" s="112">
        <f>E382+F382</f>
        <v>540.8</v>
      </c>
      <c r="H382" s="112"/>
      <c r="I382" s="112">
        <f>G382+H382</f>
        <v>540.8</v>
      </c>
      <c r="J382" s="112"/>
      <c r="K382" s="112">
        <f>I382+J382</f>
        <v>540.8</v>
      </c>
      <c r="L382" s="112"/>
      <c r="M382" s="112">
        <f>K382+L382</f>
        <v>540.8</v>
      </c>
      <c r="N382" s="112"/>
      <c r="O382" s="112">
        <f>M382+N382</f>
        <v>540.8</v>
      </c>
      <c r="P382" s="112"/>
      <c r="Q382" s="112">
        <f>O382+P382</f>
        <v>540.8</v>
      </c>
    </row>
    <row r="383" spans="1:17" s="84" customFormat="1" ht="93.75">
      <c r="A383" s="77" t="s">
        <v>779</v>
      </c>
      <c r="B383" s="19" t="s">
        <v>485</v>
      </c>
      <c r="C383" s="19" t="s">
        <v>544</v>
      </c>
      <c r="D383" s="19"/>
      <c r="E383" s="112">
        <f aca="true" t="shared" si="155" ref="E383:Q383">E384</f>
        <v>7705.9</v>
      </c>
      <c r="F383" s="112">
        <f t="shared" si="155"/>
        <v>0</v>
      </c>
      <c r="G383" s="112">
        <f t="shared" si="155"/>
        <v>7705.9</v>
      </c>
      <c r="H383" s="112">
        <f t="shared" si="155"/>
        <v>0</v>
      </c>
      <c r="I383" s="112">
        <f t="shared" si="155"/>
        <v>7705.9</v>
      </c>
      <c r="J383" s="112">
        <f t="shared" si="155"/>
        <v>0</v>
      </c>
      <c r="K383" s="112">
        <f t="shared" si="155"/>
        <v>7705.9</v>
      </c>
      <c r="L383" s="112">
        <f t="shared" si="155"/>
        <v>0</v>
      </c>
      <c r="M383" s="112">
        <f t="shared" si="155"/>
        <v>7705.9</v>
      </c>
      <c r="N383" s="112">
        <f t="shared" si="155"/>
        <v>0</v>
      </c>
      <c r="O383" s="112">
        <f t="shared" si="155"/>
        <v>7705.9</v>
      </c>
      <c r="P383" s="112">
        <f t="shared" si="155"/>
        <v>-1086.8</v>
      </c>
      <c r="Q383" s="112">
        <f t="shared" si="155"/>
        <v>6619.099999999999</v>
      </c>
    </row>
    <row r="384" spans="1:17" s="84" customFormat="1" ht="56.25">
      <c r="A384" s="77" t="s">
        <v>387</v>
      </c>
      <c r="B384" s="19" t="s">
        <v>485</v>
      </c>
      <c r="C384" s="19" t="s">
        <v>544</v>
      </c>
      <c r="D384" s="19" t="s">
        <v>367</v>
      </c>
      <c r="E384" s="112">
        <v>7705.9</v>
      </c>
      <c r="F384" s="112"/>
      <c r="G384" s="112">
        <f>E384+F384</f>
        <v>7705.9</v>
      </c>
      <c r="H384" s="112"/>
      <c r="I384" s="112">
        <f>G384+H384</f>
        <v>7705.9</v>
      </c>
      <c r="J384" s="112"/>
      <c r="K384" s="112">
        <f>I384+J384</f>
        <v>7705.9</v>
      </c>
      <c r="L384" s="112"/>
      <c r="M384" s="112">
        <f>K384+L384</f>
        <v>7705.9</v>
      </c>
      <c r="N384" s="112"/>
      <c r="O384" s="112">
        <f>M384+N384</f>
        <v>7705.9</v>
      </c>
      <c r="P384" s="112">
        <v>-1086.8</v>
      </c>
      <c r="Q384" s="112">
        <f>O384+P384</f>
        <v>6619.099999999999</v>
      </c>
    </row>
    <row r="385" spans="1:17" s="84" customFormat="1" ht="39">
      <c r="A385" s="86" t="s">
        <v>545</v>
      </c>
      <c r="B385" s="19" t="s">
        <v>485</v>
      </c>
      <c r="C385" s="19" t="s">
        <v>538</v>
      </c>
      <c r="D385" s="19"/>
      <c r="E385" s="112">
        <f>E386+E388+E390+E392+E394+E396+E399+E401+E403+E405+E409+E411+E413+E407</f>
        <v>23555.3</v>
      </c>
      <c r="F385" s="112">
        <f>F386+F388+F390+F392+F394+F396+F399+F401+F403+F405+F409+F411+F413+F407</f>
        <v>-40</v>
      </c>
      <c r="G385" s="112">
        <f>E385+F385</f>
        <v>23515.3</v>
      </c>
      <c r="H385" s="112">
        <f>H386+H388+H390+H392+H394+H396+H399+H401+H403+H405+H409+H411+H413+H407</f>
        <v>0</v>
      </c>
      <c r="I385" s="112">
        <f>G385+H385</f>
        <v>23515.3</v>
      </c>
      <c r="J385" s="112">
        <f>J386+J388+J390+J392+J394+J396+J399+J401+J403+J405+J409+J411+J413+J407</f>
        <v>-272.044</v>
      </c>
      <c r="K385" s="112">
        <f>I385+J385</f>
        <v>23243.255999999998</v>
      </c>
      <c r="L385" s="112">
        <f>L386+L388+L390+L392+L394+L396+L399+L401+L403+L405+L409+L411+L413+L407</f>
        <v>-514.1930000000001</v>
      </c>
      <c r="M385" s="112">
        <f>K385+L385</f>
        <v>22729.063</v>
      </c>
      <c r="N385" s="112">
        <f>N386+N388+N390+N392+N394+N396+N399+N401+N403+N405+N409+N411+N413+N407</f>
        <v>1435.846</v>
      </c>
      <c r="O385" s="112">
        <f>M385+N385</f>
        <v>24164.909</v>
      </c>
      <c r="P385" s="112">
        <f>P386+P388+P390+P392+P394+P396+P399+P401+P403+P405+P409+P411+P413+P407</f>
        <v>-8.913</v>
      </c>
      <c r="Q385" s="112">
        <f>O385+P385</f>
        <v>24155.996</v>
      </c>
    </row>
    <row r="386" spans="1:17" s="84" customFormat="1" ht="56.25">
      <c r="A386" s="77" t="s">
        <v>546</v>
      </c>
      <c r="B386" s="19" t="s">
        <v>485</v>
      </c>
      <c r="C386" s="19" t="s">
        <v>547</v>
      </c>
      <c r="D386" s="19"/>
      <c r="E386" s="112">
        <f aca="true" t="shared" si="156" ref="E386:Q386">E387</f>
        <v>6</v>
      </c>
      <c r="F386" s="112">
        <f t="shared" si="156"/>
        <v>0</v>
      </c>
      <c r="G386" s="112">
        <f t="shared" si="156"/>
        <v>6</v>
      </c>
      <c r="H386" s="112">
        <f t="shared" si="156"/>
        <v>0</v>
      </c>
      <c r="I386" s="112">
        <f t="shared" si="156"/>
        <v>6</v>
      </c>
      <c r="J386" s="112">
        <f t="shared" si="156"/>
        <v>0</v>
      </c>
      <c r="K386" s="112">
        <f t="shared" si="156"/>
        <v>6</v>
      </c>
      <c r="L386" s="112">
        <f t="shared" si="156"/>
        <v>0</v>
      </c>
      <c r="M386" s="112">
        <f t="shared" si="156"/>
        <v>6</v>
      </c>
      <c r="N386" s="112">
        <f t="shared" si="156"/>
        <v>0</v>
      </c>
      <c r="O386" s="112">
        <f t="shared" si="156"/>
        <v>6</v>
      </c>
      <c r="P386" s="112">
        <f t="shared" si="156"/>
        <v>0</v>
      </c>
      <c r="Q386" s="112">
        <f t="shared" si="156"/>
        <v>6</v>
      </c>
    </row>
    <row r="387" spans="1:17" s="84" customFormat="1" ht="37.5">
      <c r="A387" s="77" t="s">
        <v>259</v>
      </c>
      <c r="B387" s="19" t="s">
        <v>485</v>
      </c>
      <c r="C387" s="19" t="s">
        <v>547</v>
      </c>
      <c r="D387" s="19" t="s">
        <v>260</v>
      </c>
      <c r="E387" s="112">
        <v>6</v>
      </c>
      <c r="F387" s="112"/>
      <c r="G387" s="112">
        <f>E387+F387</f>
        <v>6</v>
      </c>
      <c r="H387" s="112"/>
      <c r="I387" s="112">
        <f>G387+H387</f>
        <v>6</v>
      </c>
      <c r="J387" s="112"/>
      <c r="K387" s="112">
        <f>I387+J387</f>
        <v>6</v>
      </c>
      <c r="L387" s="112"/>
      <c r="M387" s="112">
        <f>K387+L387</f>
        <v>6</v>
      </c>
      <c r="N387" s="112"/>
      <c r="O387" s="112">
        <f>M387+N387</f>
        <v>6</v>
      </c>
      <c r="P387" s="112"/>
      <c r="Q387" s="112">
        <f>O387+P387</f>
        <v>6</v>
      </c>
    </row>
    <row r="388" spans="1:17" s="84" customFormat="1" ht="37.5">
      <c r="A388" s="77" t="s">
        <v>548</v>
      </c>
      <c r="B388" s="19" t="s">
        <v>485</v>
      </c>
      <c r="C388" s="19" t="s">
        <v>549</v>
      </c>
      <c r="D388" s="19"/>
      <c r="E388" s="112">
        <f aca="true" t="shared" si="157" ref="E388:Q388">E389</f>
        <v>800</v>
      </c>
      <c r="F388" s="112">
        <f t="shared" si="157"/>
        <v>0</v>
      </c>
      <c r="G388" s="112">
        <f t="shared" si="157"/>
        <v>800</v>
      </c>
      <c r="H388" s="112">
        <f t="shared" si="157"/>
        <v>0</v>
      </c>
      <c r="I388" s="112">
        <f t="shared" si="157"/>
        <v>800</v>
      </c>
      <c r="J388" s="112">
        <f t="shared" si="157"/>
        <v>0</v>
      </c>
      <c r="K388" s="112">
        <f t="shared" si="157"/>
        <v>800</v>
      </c>
      <c r="L388" s="112">
        <f t="shared" si="157"/>
        <v>0</v>
      </c>
      <c r="M388" s="112">
        <f t="shared" si="157"/>
        <v>800</v>
      </c>
      <c r="N388" s="112">
        <f t="shared" si="157"/>
        <v>0</v>
      </c>
      <c r="O388" s="112">
        <f t="shared" si="157"/>
        <v>800</v>
      </c>
      <c r="P388" s="112">
        <f t="shared" si="157"/>
        <v>0</v>
      </c>
      <c r="Q388" s="112">
        <f t="shared" si="157"/>
        <v>800</v>
      </c>
    </row>
    <row r="389" spans="1:17" s="84" customFormat="1" ht="37.5">
      <c r="A389" s="77" t="s">
        <v>259</v>
      </c>
      <c r="B389" s="19" t="s">
        <v>485</v>
      </c>
      <c r="C389" s="19" t="s">
        <v>549</v>
      </c>
      <c r="D389" s="19" t="s">
        <v>260</v>
      </c>
      <c r="E389" s="112">
        <v>800</v>
      </c>
      <c r="F389" s="112"/>
      <c r="G389" s="112">
        <f>E389+F389</f>
        <v>800</v>
      </c>
      <c r="H389" s="112"/>
      <c r="I389" s="112">
        <f>G389+H389</f>
        <v>800</v>
      </c>
      <c r="J389" s="112"/>
      <c r="K389" s="112">
        <f>I389+J389</f>
        <v>800</v>
      </c>
      <c r="L389" s="112"/>
      <c r="M389" s="112">
        <f>K389+L389</f>
        <v>800</v>
      </c>
      <c r="N389" s="112"/>
      <c r="O389" s="112">
        <f>M389+N389</f>
        <v>800</v>
      </c>
      <c r="P389" s="112"/>
      <c r="Q389" s="112">
        <f>O389+P389</f>
        <v>800</v>
      </c>
    </row>
    <row r="390" spans="1:17" s="84" customFormat="1" ht="37.5">
      <c r="A390" s="77" t="s">
        <v>550</v>
      </c>
      <c r="B390" s="19" t="s">
        <v>485</v>
      </c>
      <c r="C390" s="19" t="s">
        <v>551</v>
      </c>
      <c r="D390" s="19"/>
      <c r="E390" s="112">
        <f aca="true" t="shared" si="158" ref="E390:Q390">E391</f>
        <v>9</v>
      </c>
      <c r="F390" s="112">
        <f t="shared" si="158"/>
        <v>0</v>
      </c>
      <c r="G390" s="112">
        <f t="shared" si="158"/>
        <v>9</v>
      </c>
      <c r="H390" s="112">
        <f t="shared" si="158"/>
        <v>0</v>
      </c>
      <c r="I390" s="112">
        <f t="shared" si="158"/>
        <v>9</v>
      </c>
      <c r="J390" s="112">
        <f t="shared" si="158"/>
        <v>0</v>
      </c>
      <c r="K390" s="112">
        <f t="shared" si="158"/>
        <v>9</v>
      </c>
      <c r="L390" s="112">
        <f t="shared" si="158"/>
        <v>0</v>
      </c>
      <c r="M390" s="112">
        <f t="shared" si="158"/>
        <v>9</v>
      </c>
      <c r="N390" s="112">
        <f t="shared" si="158"/>
        <v>0</v>
      </c>
      <c r="O390" s="112">
        <f t="shared" si="158"/>
        <v>9</v>
      </c>
      <c r="P390" s="112">
        <f t="shared" si="158"/>
        <v>0</v>
      </c>
      <c r="Q390" s="112">
        <f t="shared" si="158"/>
        <v>9</v>
      </c>
    </row>
    <row r="391" spans="1:17" s="84" customFormat="1" ht="37.5">
      <c r="A391" s="77" t="s">
        <v>259</v>
      </c>
      <c r="B391" s="19" t="s">
        <v>485</v>
      </c>
      <c r="C391" s="19" t="s">
        <v>551</v>
      </c>
      <c r="D391" s="19" t="s">
        <v>260</v>
      </c>
      <c r="E391" s="112">
        <v>9</v>
      </c>
      <c r="F391" s="112"/>
      <c r="G391" s="112">
        <f>E391+F391</f>
        <v>9</v>
      </c>
      <c r="H391" s="112"/>
      <c r="I391" s="112">
        <f>G391+H391</f>
        <v>9</v>
      </c>
      <c r="J391" s="112"/>
      <c r="K391" s="112">
        <f>I391+J391</f>
        <v>9</v>
      </c>
      <c r="L391" s="112"/>
      <c r="M391" s="112">
        <f>K391+L391</f>
        <v>9</v>
      </c>
      <c r="N391" s="112"/>
      <c r="O391" s="112">
        <f>M391+N391</f>
        <v>9</v>
      </c>
      <c r="P391" s="112"/>
      <c r="Q391" s="112">
        <f>O391+P391</f>
        <v>9</v>
      </c>
    </row>
    <row r="392" spans="1:17" s="84" customFormat="1" ht="37.5">
      <c r="A392" s="77" t="s">
        <v>552</v>
      </c>
      <c r="B392" s="19" t="s">
        <v>485</v>
      </c>
      <c r="C392" s="19" t="s">
        <v>553</v>
      </c>
      <c r="D392" s="19"/>
      <c r="E392" s="112">
        <f aca="true" t="shared" si="159" ref="E392:Q392">E393</f>
        <v>187.5</v>
      </c>
      <c r="F392" s="112">
        <f t="shared" si="159"/>
        <v>0</v>
      </c>
      <c r="G392" s="112">
        <f t="shared" si="159"/>
        <v>187.5</v>
      </c>
      <c r="H392" s="112">
        <f t="shared" si="159"/>
        <v>0</v>
      </c>
      <c r="I392" s="112">
        <f t="shared" si="159"/>
        <v>187.5</v>
      </c>
      <c r="J392" s="112">
        <f t="shared" si="159"/>
        <v>0</v>
      </c>
      <c r="K392" s="112">
        <f t="shared" si="159"/>
        <v>187.5</v>
      </c>
      <c r="L392" s="112">
        <f t="shared" si="159"/>
        <v>0</v>
      </c>
      <c r="M392" s="112">
        <f t="shared" si="159"/>
        <v>187.5</v>
      </c>
      <c r="N392" s="112">
        <f t="shared" si="159"/>
        <v>-101.155</v>
      </c>
      <c r="O392" s="112">
        <f t="shared" si="159"/>
        <v>86.345</v>
      </c>
      <c r="P392" s="112">
        <f t="shared" si="159"/>
        <v>-8.913</v>
      </c>
      <c r="Q392" s="112">
        <f t="shared" si="159"/>
        <v>77.432</v>
      </c>
    </row>
    <row r="393" spans="1:17" s="84" customFormat="1" ht="37.5">
      <c r="A393" s="77" t="s">
        <v>259</v>
      </c>
      <c r="B393" s="19" t="s">
        <v>485</v>
      </c>
      <c r="C393" s="19" t="s">
        <v>553</v>
      </c>
      <c r="D393" s="19" t="s">
        <v>260</v>
      </c>
      <c r="E393" s="112">
        <v>187.5</v>
      </c>
      <c r="F393" s="112"/>
      <c r="G393" s="112">
        <f>E393+F393</f>
        <v>187.5</v>
      </c>
      <c r="H393" s="112"/>
      <c r="I393" s="112">
        <f>G393+H393</f>
        <v>187.5</v>
      </c>
      <c r="J393" s="112"/>
      <c r="K393" s="112">
        <f>I393+J393</f>
        <v>187.5</v>
      </c>
      <c r="L393" s="112"/>
      <c r="M393" s="112">
        <f>K393+L393</f>
        <v>187.5</v>
      </c>
      <c r="N393" s="112">
        <v>-101.155</v>
      </c>
      <c r="O393" s="112">
        <f>M393+N393</f>
        <v>86.345</v>
      </c>
      <c r="P393" s="112">
        <v>-8.913</v>
      </c>
      <c r="Q393" s="112">
        <f>O393+P393</f>
        <v>77.432</v>
      </c>
    </row>
    <row r="394" spans="1:17" s="84" customFormat="1" ht="37.5" hidden="1">
      <c r="A394" s="77" t="s">
        <v>554</v>
      </c>
      <c r="B394" s="19" t="s">
        <v>485</v>
      </c>
      <c r="C394" s="19" t="s">
        <v>555</v>
      </c>
      <c r="D394" s="19"/>
      <c r="E394" s="112">
        <f aca="true" t="shared" si="160" ref="E394:Q394">E395</f>
        <v>192</v>
      </c>
      <c r="F394" s="112">
        <f t="shared" si="160"/>
        <v>-192</v>
      </c>
      <c r="G394" s="112">
        <f t="shared" si="160"/>
        <v>0</v>
      </c>
      <c r="H394" s="112">
        <f t="shared" si="160"/>
        <v>0</v>
      </c>
      <c r="I394" s="112">
        <f t="shared" si="160"/>
        <v>0</v>
      </c>
      <c r="J394" s="112">
        <f t="shared" si="160"/>
        <v>0</v>
      </c>
      <c r="K394" s="112">
        <f t="shared" si="160"/>
        <v>0</v>
      </c>
      <c r="L394" s="112">
        <f t="shared" si="160"/>
        <v>0</v>
      </c>
      <c r="M394" s="112">
        <f t="shared" si="160"/>
        <v>0</v>
      </c>
      <c r="N394" s="112">
        <f t="shared" si="160"/>
        <v>0</v>
      </c>
      <c r="O394" s="112">
        <f t="shared" si="160"/>
        <v>0</v>
      </c>
      <c r="P394" s="112">
        <f t="shared" si="160"/>
        <v>0</v>
      </c>
      <c r="Q394" s="112">
        <f t="shared" si="160"/>
        <v>0</v>
      </c>
    </row>
    <row r="395" spans="1:17" s="84" customFormat="1" ht="37.5" hidden="1">
      <c r="A395" s="77" t="s">
        <v>259</v>
      </c>
      <c r="B395" s="19" t="s">
        <v>485</v>
      </c>
      <c r="C395" s="19" t="s">
        <v>555</v>
      </c>
      <c r="D395" s="19" t="s">
        <v>260</v>
      </c>
      <c r="E395" s="112">
        <v>192</v>
      </c>
      <c r="F395" s="112">
        <v>-192</v>
      </c>
      <c r="G395" s="112">
        <f>E395+F395</f>
        <v>0</v>
      </c>
      <c r="H395" s="112"/>
      <c r="I395" s="112">
        <f>G395+H395</f>
        <v>0</v>
      </c>
      <c r="J395" s="112"/>
      <c r="K395" s="112">
        <f>I395+J395</f>
        <v>0</v>
      </c>
      <c r="L395" s="112"/>
      <c r="M395" s="112">
        <f>K395+L395</f>
        <v>0</v>
      </c>
      <c r="N395" s="112"/>
      <c r="O395" s="112">
        <f>M395+N395</f>
        <v>0</v>
      </c>
      <c r="P395" s="112"/>
      <c r="Q395" s="112">
        <f>O395+P395</f>
        <v>0</v>
      </c>
    </row>
    <row r="396" spans="1:17" s="84" customFormat="1" ht="18.75">
      <c r="A396" s="77" t="s">
        <v>556</v>
      </c>
      <c r="B396" s="19" t="s">
        <v>485</v>
      </c>
      <c r="C396" s="19" t="s">
        <v>557</v>
      </c>
      <c r="D396" s="19"/>
      <c r="E396" s="112">
        <f>E397+E398</f>
        <v>0</v>
      </c>
      <c r="F396" s="112">
        <f>F397+F398</f>
        <v>192</v>
      </c>
      <c r="G396" s="112">
        <f>E396+F396</f>
        <v>192</v>
      </c>
      <c r="H396" s="112">
        <f>H397+H398</f>
        <v>0</v>
      </c>
      <c r="I396" s="112">
        <f>G396+H396</f>
        <v>192</v>
      </c>
      <c r="J396" s="112">
        <f>J397+J398</f>
        <v>0</v>
      </c>
      <c r="K396" s="112">
        <f>I396+J396</f>
        <v>192</v>
      </c>
      <c r="L396" s="112">
        <f>L397+L398</f>
        <v>5.3</v>
      </c>
      <c r="M396" s="112">
        <f>K396+L396</f>
        <v>197.3</v>
      </c>
      <c r="N396" s="112">
        <f>N397+N398</f>
        <v>30</v>
      </c>
      <c r="O396" s="112">
        <f>M396+N396</f>
        <v>227.3</v>
      </c>
      <c r="P396" s="112">
        <f>P397+P398</f>
        <v>0</v>
      </c>
      <c r="Q396" s="112">
        <f>O396+P396</f>
        <v>227.3</v>
      </c>
    </row>
    <row r="397" spans="1:17" s="84" customFormat="1" ht="37.5">
      <c r="A397" s="77" t="s">
        <v>259</v>
      </c>
      <c r="B397" s="19" t="s">
        <v>485</v>
      </c>
      <c r="C397" s="19" t="s">
        <v>557</v>
      </c>
      <c r="D397" s="19" t="s">
        <v>260</v>
      </c>
      <c r="E397" s="112"/>
      <c r="F397" s="112">
        <v>30</v>
      </c>
      <c r="G397" s="112">
        <f>E397+F397</f>
        <v>30</v>
      </c>
      <c r="H397" s="112"/>
      <c r="I397" s="112">
        <f>G397+H397</f>
        <v>30</v>
      </c>
      <c r="J397" s="112"/>
      <c r="K397" s="112">
        <f>I397+J397</f>
        <v>30</v>
      </c>
      <c r="L397" s="112">
        <v>5.3</v>
      </c>
      <c r="M397" s="112">
        <f>K397+L397</f>
        <v>35.3</v>
      </c>
      <c r="N397" s="112"/>
      <c r="O397" s="112">
        <f>M397+N397</f>
        <v>35.3</v>
      </c>
      <c r="P397" s="112"/>
      <c r="Q397" s="112">
        <f>O397+P397</f>
        <v>35.3</v>
      </c>
    </row>
    <row r="398" spans="1:17" s="84" customFormat="1" ht="37.5">
      <c r="A398" s="77" t="s">
        <v>303</v>
      </c>
      <c r="B398" s="19" t="s">
        <v>485</v>
      </c>
      <c r="C398" s="19" t="s">
        <v>557</v>
      </c>
      <c r="D398" s="19" t="s">
        <v>304</v>
      </c>
      <c r="E398" s="112"/>
      <c r="F398" s="112">
        <v>162</v>
      </c>
      <c r="G398" s="112">
        <f>E398+F398</f>
        <v>162</v>
      </c>
      <c r="H398" s="112"/>
      <c r="I398" s="112">
        <f>G398+H398</f>
        <v>162</v>
      </c>
      <c r="J398" s="112"/>
      <c r="K398" s="112">
        <f>I398+J398</f>
        <v>162</v>
      </c>
      <c r="L398" s="112"/>
      <c r="M398" s="112">
        <f>K398+L398</f>
        <v>162</v>
      </c>
      <c r="N398" s="112">
        <v>30</v>
      </c>
      <c r="O398" s="112">
        <f>M398+N398</f>
        <v>192</v>
      </c>
      <c r="P398" s="112"/>
      <c r="Q398" s="112">
        <f>O398+P398</f>
        <v>192</v>
      </c>
    </row>
    <row r="399" spans="1:17" s="84" customFormat="1" ht="37.5">
      <c r="A399" s="77" t="s">
        <v>813</v>
      </c>
      <c r="B399" s="19" t="s">
        <v>485</v>
      </c>
      <c r="C399" s="19" t="s">
        <v>558</v>
      </c>
      <c r="D399" s="19"/>
      <c r="E399" s="112">
        <f aca="true" t="shared" si="161" ref="E399:Q399">E400</f>
        <v>761.1</v>
      </c>
      <c r="F399" s="112">
        <f t="shared" si="161"/>
        <v>0</v>
      </c>
      <c r="G399" s="112">
        <f t="shared" si="161"/>
        <v>761.1</v>
      </c>
      <c r="H399" s="112">
        <f t="shared" si="161"/>
        <v>0</v>
      </c>
      <c r="I399" s="112">
        <f t="shared" si="161"/>
        <v>761.1</v>
      </c>
      <c r="J399" s="112">
        <f t="shared" si="161"/>
        <v>0</v>
      </c>
      <c r="K399" s="112">
        <f t="shared" si="161"/>
        <v>761.1</v>
      </c>
      <c r="L399" s="112">
        <f t="shared" si="161"/>
        <v>0</v>
      </c>
      <c r="M399" s="112">
        <f t="shared" si="161"/>
        <v>761.1</v>
      </c>
      <c r="N399" s="112">
        <f t="shared" si="161"/>
        <v>0</v>
      </c>
      <c r="O399" s="112">
        <f t="shared" si="161"/>
        <v>761.1</v>
      </c>
      <c r="P399" s="112">
        <f t="shared" si="161"/>
        <v>0</v>
      </c>
      <c r="Q399" s="112">
        <f t="shared" si="161"/>
        <v>761.1</v>
      </c>
    </row>
    <row r="400" spans="1:17" s="84" customFormat="1" ht="37.5">
      <c r="A400" s="77" t="s">
        <v>303</v>
      </c>
      <c r="B400" s="19" t="s">
        <v>485</v>
      </c>
      <c r="C400" s="19" t="s">
        <v>558</v>
      </c>
      <c r="D400" s="19" t="s">
        <v>304</v>
      </c>
      <c r="E400" s="112">
        <v>761.1</v>
      </c>
      <c r="F400" s="112"/>
      <c r="G400" s="112">
        <f>E400+F400</f>
        <v>761.1</v>
      </c>
      <c r="H400" s="112"/>
      <c r="I400" s="112">
        <f>G400+H400</f>
        <v>761.1</v>
      </c>
      <c r="J400" s="112"/>
      <c r="K400" s="112">
        <f>I400+J400</f>
        <v>761.1</v>
      </c>
      <c r="L400" s="112"/>
      <c r="M400" s="112">
        <f>K400+L400</f>
        <v>761.1</v>
      </c>
      <c r="N400" s="112"/>
      <c r="O400" s="112">
        <f>M400+N400</f>
        <v>761.1</v>
      </c>
      <c r="P400" s="112"/>
      <c r="Q400" s="112">
        <f>O400+P400</f>
        <v>761.1</v>
      </c>
    </row>
    <row r="401" spans="1:17" s="84" customFormat="1" ht="56.25">
      <c r="A401" s="77" t="s">
        <v>490</v>
      </c>
      <c r="B401" s="19" t="s">
        <v>485</v>
      </c>
      <c r="C401" s="19" t="s">
        <v>539</v>
      </c>
      <c r="D401" s="19"/>
      <c r="E401" s="112">
        <f aca="true" t="shared" si="162" ref="E401:Q401">E402</f>
        <v>20104.4</v>
      </c>
      <c r="F401" s="112">
        <f t="shared" si="162"/>
        <v>0</v>
      </c>
      <c r="G401" s="112">
        <f t="shared" si="162"/>
        <v>20104.4</v>
      </c>
      <c r="H401" s="112">
        <f t="shared" si="162"/>
        <v>0</v>
      </c>
      <c r="I401" s="112">
        <f t="shared" si="162"/>
        <v>20104.4</v>
      </c>
      <c r="J401" s="112">
        <f t="shared" si="162"/>
        <v>0</v>
      </c>
      <c r="K401" s="112">
        <f t="shared" si="162"/>
        <v>20104.4</v>
      </c>
      <c r="L401" s="112">
        <f t="shared" si="162"/>
        <v>0</v>
      </c>
      <c r="M401" s="112">
        <f t="shared" si="162"/>
        <v>20104.4</v>
      </c>
      <c r="N401" s="112">
        <f t="shared" si="162"/>
        <v>0</v>
      </c>
      <c r="O401" s="112">
        <f t="shared" si="162"/>
        <v>20104.4</v>
      </c>
      <c r="P401" s="112">
        <f t="shared" si="162"/>
        <v>0</v>
      </c>
      <c r="Q401" s="112">
        <f t="shared" si="162"/>
        <v>20104.4</v>
      </c>
    </row>
    <row r="402" spans="1:17" s="84" customFormat="1" ht="56.25">
      <c r="A402" s="77" t="s">
        <v>387</v>
      </c>
      <c r="B402" s="19" t="s">
        <v>485</v>
      </c>
      <c r="C402" s="19" t="s">
        <v>539</v>
      </c>
      <c r="D402" s="19" t="s">
        <v>367</v>
      </c>
      <c r="E402" s="112">
        <v>20104.4</v>
      </c>
      <c r="F402" s="112"/>
      <c r="G402" s="112">
        <f>E402+F402</f>
        <v>20104.4</v>
      </c>
      <c r="H402" s="112"/>
      <c r="I402" s="112">
        <f>G402+H402</f>
        <v>20104.4</v>
      </c>
      <c r="J402" s="112"/>
      <c r="K402" s="112">
        <f>I402+J402</f>
        <v>20104.4</v>
      </c>
      <c r="L402" s="112"/>
      <c r="M402" s="112">
        <f>K402+L402</f>
        <v>20104.4</v>
      </c>
      <c r="N402" s="112"/>
      <c r="O402" s="112">
        <f>M402+N402</f>
        <v>20104.4</v>
      </c>
      <c r="P402" s="112"/>
      <c r="Q402" s="112">
        <f>O402+P402</f>
        <v>20104.4</v>
      </c>
    </row>
    <row r="403" spans="1:17" s="84" customFormat="1" ht="56.25">
      <c r="A403" s="77" t="s">
        <v>540</v>
      </c>
      <c r="B403" s="19" t="s">
        <v>485</v>
      </c>
      <c r="C403" s="19" t="s">
        <v>541</v>
      </c>
      <c r="D403" s="19"/>
      <c r="E403" s="112">
        <f aca="true" t="shared" si="163" ref="E403:Q403">E404</f>
        <v>1380.3</v>
      </c>
      <c r="F403" s="112">
        <f t="shared" si="163"/>
        <v>0</v>
      </c>
      <c r="G403" s="112">
        <f t="shared" si="163"/>
        <v>1380.3</v>
      </c>
      <c r="H403" s="112">
        <f t="shared" si="163"/>
        <v>0</v>
      </c>
      <c r="I403" s="112">
        <f t="shared" si="163"/>
        <v>1380.3</v>
      </c>
      <c r="J403" s="112">
        <f t="shared" si="163"/>
        <v>-272.044</v>
      </c>
      <c r="K403" s="112">
        <f t="shared" si="163"/>
        <v>1108.2559999999999</v>
      </c>
      <c r="L403" s="112">
        <f t="shared" si="163"/>
        <v>-519.493</v>
      </c>
      <c r="M403" s="112">
        <f t="shared" si="163"/>
        <v>588.7629999999998</v>
      </c>
      <c r="N403" s="112">
        <f t="shared" si="163"/>
        <v>299.376</v>
      </c>
      <c r="O403" s="112">
        <f t="shared" si="163"/>
        <v>888.1389999999998</v>
      </c>
      <c r="P403" s="112">
        <f t="shared" si="163"/>
        <v>0</v>
      </c>
      <c r="Q403" s="112">
        <f t="shared" si="163"/>
        <v>888.1389999999998</v>
      </c>
    </row>
    <row r="404" spans="1:17" s="84" customFormat="1" ht="56.25">
      <c r="A404" s="77" t="s">
        <v>387</v>
      </c>
      <c r="B404" s="19" t="s">
        <v>485</v>
      </c>
      <c r="C404" s="19" t="s">
        <v>541</v>
      </c>
      <c r="D404" s="19" t="s">
        <v>367</v>
      </c>
      <c r="E404" s="112">
        <v>1380.3</v>
      </c>
      <c r="F404" s="112">
        <v>0</v>
      </c>
      <c r="G404" s="112">
        <f>E404+F404</f>
        <v>1380.3</v>
      </c>
      <c r="H404" s="112">
        <v>0</v>
      </c>
      <c r="I404" s="112">
        <f>G404+H404</f>
        <v>1380.3</v>
      </c>
      <c r="J404" s="112">
        <v>-272.044</v>
      </c>
      <c r="K404" s="112">
        <f>I404+J404</f>
        <v>1108.2559999999999</v>
      </c>
      <c r="L404" s="112">
        <v>-519.493</v>
      </c>
      <c r="M404" s="112">
        <f>K404+L404</f>
        <v>588.7629999999998</v>
      </c>
      <c r="N404" s="112">
        <v>299.376</v>
      </c>
      <c r="O404" s="112">
        <f>M404+N404</f>
        <v>888.1389999999998</v>
      </c>
      <c r="P404" s="112"/>
      <c r="Q404" s="112">
        <f>O404+P404</f>
        <v>888.1389999999998</v>
      </c>
    </row>
    <row r="405" spans="1:17" s="84" customFormat="1" ht="37.5">
      <c r="A405" s="77" t="s">
        <v>559</v>
      </c>
      <c r="B405" s="19" t="s">
        <v>485</v>
      </c>
      <c r="C405" s="19" t="s">
        <v>542</v>
      </c>
      <c r="D405" s="19"/>
      <c r="E405" s="112">
        <f aca="true" t="shared" si="164" ref="E405:Q405">E406</f>
        <v>115</v>
      </c>
      <c r="F405" s="112">
        <f t="shared" si="164"/>
        <v>-40</v>
      </c>
      <c r="G405" s="112">
        <f t="shared" si="164"/>
        <v>75</v>
      </c>
      <c r="H405" s="112">
        <f t="shared" si="164"/>
        <v>0</v>
      </c>
      <c r="I405" s="112">
        <f t="shared" si="164"/>
        <v>75</v>
      </c>
      <c r="J405" s="112">
        <f t="shared" si="164"/>
        <v>0</v>
      </c>
      <c r="K405" s="112">
        <f t="shared" si="164"/>
        <v>75</v>
      </c>
      <c r="L405" s="112">
        <f t="shared" si="164"/>
        <v>0</v>
      </c>
      <c r="M405" s="112">
        <f t="shared" si="164"/>
        <v>75</v>
      </c>
      <c r="N405" s="112">
        <f t="shared" si="164"/>
        <v>0</v>
      </c>
      <c r="O405" s="112">
        <f t="shared" si="164"/>
        <v>75</v>
      </c>
      <c r="P405" s="112">
        <f t="shared" si="164"/>
        <v>0</v>
      </c>
      <c r="Q405" s="112">
        <f t="shared" si="164"/>
        <v>75</v>
      </c>
    </row>
    <row r="406" spans="1:17" s="84" customFormat="1" ht="56.25">
      <c r="A406" s="77" t="s">
        <v>387</v>
      </c>
      <c r="B406" s="19" t="s">
        <v>485</v>
      </c>
      <c r="C406" s="19" t="s">
        <v>542</v>
      </c>
      <c r="D406" s="19" t="s">
        <v>367</v>
      </c>
      <c r="E406" s="112">
        <v>115</v>
      </c>
      <c r="F406" s="112">
        <v>-40</v>
      </c>
      <c r="G406" s="112">
        <f>E406+F406</f>
        <v>75</v>
      </c>
      <c r="H406" s="112"/>
      <c r="I406" s="112">
        <f>G406+H406</f>
        <v>75</v>
      </c>
      <c r="J406" s="112"/>
      <c r="K406" s="112">
        <f>I406+J406</f>
        <v>75</v>
      </c>
      <c r="L406" s="112"/>
      <c r="M406" s="112">
        <f>K406+L406</f>
        <v>75</v>
      </c>
      <c r="N406" s="112"/>
      <c r="O406" s="112">
        <f>M406+N406</f>
        <v>75</v>
      </c>
      <c r="P406" s="112"/>
      <c r="Q406" s="112">
        <f>O406+P406</f>
        <v>75</v>
      </c>
    </row>
    <row r="407" spans="1:17" s="84" customFormat="1" ht="75" hidden="1">
      <c r="A407" s="77" t="s">
        <v>709</v>
      </c>
      <c r="B407" s="19" t="s">
        <v>485</v>
      </c>
      <c r="C407" s="19" t="s">
        <v>708</v>
      </c>
      <c r="D407" s="19"/>
      <c r="E407" s="112">
        <f>E408</f>
        <v>0</v>
      </c>
      <c r="F407" s="112">
        <f>F408</f>
        <v>0</v>
      </c>
      <c r="G407" s="112">
        <f aca="true" t="shared" si="165" ref="G407:G412">E407+F407</f>
        <v>0</v>
      </c>
      <c r="H407" s="112">
        <f>H408</f>
        <v>0</v>
      </c>
      <c r="I407" s="112">
        <f aca="true" t="shared" si="166" ref="I407:I412">G407+H407</f>
        <v>0</v>
      </c>
      <c r="J407" s="112">
        <f>J408</f>
        <v>0</v>
      </c>
      <c r="K407" s="112">
        <f aca="true" t="shared" si="167" ref="K407:K412">I407+J407</f>
        <v>0</v>
      </c>
      <c r="L407" s="112">
        <f>L408</f>
        <v>0</v>
      </c>
      <c r="M407" s="112">
        <f aca="true" t="shared" si="168" ref="M407:M412">K407+L407</f>
        <v>0</v>
      </c>
      <c r="N407" s="112">
        <f>N408</f>
        <v>0</v>
      </c>
      <c r="O407" s="112">
        <f aca="true" t="shared" si="169" ref="O407:O412">M407+N407</f>
        <v>0</v>
      </c>
      <c r="P407" s="112">
        <f>P408</f>
        <v>0</v>
      </c>
      <c r="Q407" s="112">
        <f aca="true" t="shared" si="170" ref="Q407:Q412">O407+P407</f>
        <v>0</v>
      </c>
    </row>
    <row r="408" spans="1:17" s="84" customFormat="1" ht="56.25" hidden="1">
      <c r="A408" s="77" t="s">
        <v>387</v>
      </c>
      <c r="B408" s="19" t="s">
        <v>485</v>
      </c>
      <c r="C408" s="19" t="s">
        <v>708</v>
      </c>
      <c r="D408" s="19" t="s">
        <v>367</v>
      </c>
      <c r="E408" s="112"/>
      <c r="F408" s="112"/>
      <c r="G408" s="112">
        <f t="shared" si="165"/>
        <v>0</v>
      </c>
      <c r="H408" s="112"/>
      <c r="I408" s="112">
        <f t="shared" si="166"/>
        <v>0</v>
      </c>
      <c r="J408" s="112"/>
      <c r="K408" s="112">
        <f t="shared" si="167"/>
        <v>0</v>
      </c>
      <c r="L408" s="112"/>
      <c r="M408" s="112">
        <f t="shared" si="168"/>
        <v>0</v>
      </c>
      <c r="N408" s="112"/>
      <c r="O408" s="112">
        <f t="shared" si="169"/>
        <v>0</v>
      </c>
      <c r="P408" s="112"/>
      <c r="Q408" s="112">
        <f t="shared" si="170"/>
        <v>0</v>
      </c>
    </row>
    <row r="409" spans="1:17" s="84" customFormat="1" ht="75">
      <c r="A409" s="77" t="s">
        <v>725</v>
      </c>
      <c r="B409" s="19" t="s">
        <v>485</v>
      </c>
      <c r="C409" s="19" t="s">
        <v>719</v>
      </c>
      <c r="D409" s="19"/>
      <c r="E409" s="112">
        <f>E410</f>
        <v>0</v>
      </c>
      <c r="F409" s="112">
        <f>F410</f>
        <v>0</v>
      </c>
      <c r="G409" s="112">
        <f t="shared" si="165"/>
        <v>0</v>
      </c>
      <c r="H409" s="112">
        <f>H410</f>
        <v>0</v>
      </c>
      <c r="I409" s="112">
        <f t="shared" si="166"/>
        <v>0</v>
      </c>
      <c r="J409" s="112">
        <f>J410</f>
        <v>0</v>
      </c>
      <c r="K409" s="112">
        <f t="shared" si="167"/>
        <v>0</v>
      </c>
      <c r="L409" s="112">
        <f>L410</f>
        <v>0</v>
      </c>
      <c r="M409" s="112">
        <f t="shared" si="168"/>
        <v>0</v>
      </c>
      <c r="N409" s="112">
        <f>N410</f>
        <v>461.7</v>
      </c>
      <c r="O409" s="112">
        <f t="shared" si="169"/>
        <v>461.7</v>
      </c>
      <c r="P409" s="112">
        <f>P410</f>
        <v>0</v>
      </c>
      <c r="Q409" s="112">
        <f t="shared" si="170"/>
        <v>461.7</v>
      </c>
    </row>
    <row r="410" spans="1:17" s="84" customFormat="1" ht="37.5">
      <c r="A410" s="77" t="s">
        <v>303</v>
      </c>
      <c r="B410" s="19" t="s">
        <v>485</v>
      </c>
      <c r="C410" s="19" t="s">
        <v>719</v>
      </c>
      <c r="D410" s="19" t="s">
        <v>304</v>
      </c>
      <c r="E410" s="112"/>
      <c r="F410" s="112"/>
      <c r="G410" s="112">
        <f t="shared" si="165"/>
        <v>0</v>
      </c>
      <c r="H410" s="112"/>
      <c r="I410" s="112">
        <f t="shared" si="166"/>
        <v>0</v>
      </c>
      <c r="J410" s="112"/>
      <c r="K410" s="112">
        <f t="shared" si="167"/>
        <v>0</v>
      </c>
      <c r="L410" s="112"/>
      <c r="M410" s="112">
        <f t="shared" si="168"/>
        <v>0</v>
      </c>
      <c r="N410" s="112">
        <v>461.7</v>
      </c>
      <c r="O410" s="112">
        <f t="shared" si="169"/>
        <v>461.7</v>
      </c>
      <c r="P410" s="112"/>
      <c r="Q410" s="112">
        <f t="shared" si="170"/>
        <v>461.7</v>
      </c>
    </row>
    <row r="411" spans="1:17" s="84" customFormat="1" ht="75" hidden="1">
      <c r="A411" s="91" t="s">
        <v>707</v>
      </c>
      <c r="B411" s="19" t="s">
        <v>485</v>
      </c>
      <c r="C411" s="19" t="s">
        <v>712</v>
      </c>
      <c r="D411" s="19"/>
      <c r="E411" s="112">
        <f>E412</f>
        <v>0</v>
      </c>
      <c r="F411" s="112">
        <f>F412</f>
        <v>0</v>
      </c>
      <c r="G411" s="112">
        <f t="shared" si="165"/>
        <v>0</v>
      </c>
      <c r="H411" s="112">
        <f>H412</f>
        <v>0</v>
      </c>
      <c r="I411" s="112">
        <f t="shared" si="166"/>
        <v>0</v>
      </c>
      <c r="J411" s="112">
        <f>J412</f>
        <v>0</v>
      </c>
      <c r="K411" s="112">
        <f t="shared" si="167"/>
        <v>0</v>
      </c>
      <c r="L411" s="112">
        <f>L412</f>
        <v>0</v>
      </c>
      <c r="M411" s="112">
        <f t="shared" si="168"/>
        <v>0</v>
      </c>
      <c r="N411" s="112">
        <f>N412</f>
        <v>0</v>
      </c>
      <c r="O411" s="112">
        <f t="shared" si="169"/>
        <v>0</v>
      </c>
      <c r="P411" s="112">
        <f>P412</f>
        <v>0</v>
      </c>
      <c r="Q411" s="112">
        <f t="shared" si="170"/>
        <v>0</v>
      </c>
    </row>
    <row r="412" spans="1:17" s="84" customFormat="1" ht="56.25" hidden="1">
      <c r="A412" s="77" t="s">
        <v>387</v>
      </c>
      <c r="B412" s="19" t="s">
        <v>485</v>
      </c>
      <c r="C412" s="19" t="s">
        <v>712</v>
      </c>
      <c r="D412" s="19" t="s">
        <v>367</v>
      </c>
      <c r="E412" s="112"/>
      <c r="F412" s="112"/>
      <c r="G412" s="112">
        <f t="shared" si="165"/>
        <v>0</v>
      </c>
      <c r="H412" s="112"/>
      <c r="I412" s="112">
        <f t="shared" si="166"/>
        <v>0</v>
      </c>
      <c r="J412" s="112"/>
      <c r="K412" s="112">
        <f t="shared" si="167"/>
        <v>0</v>
      </c>
      <c r="L412" s="112"/>
      <c r="M412" s="112">
        <f t="shared" si="168"/>
        <v>0</v>
      </c>
      <c r="N412" s="112"/>
      <c r="O412" s="112">
        <f t="shared" si="169"/>
        <v>0</v>
      </c>
      <c r="P412" s="112"/>
      <c r="Q412" s="112">
        <f t="shared" si="170"/>
        <v>0</v>
      </c>
    </row>
    <row r="413" spans="1:17" s="84" customFormat="1" ht="75">
      <c r="A413" s="77" t="s">
        <v>711</v>
      </c>
      <c r="B413" s="19" t="s">
        <v>485</v>
      </c>
      <c r="C413" s="19" t="s">
        <v>716</v>
      </c>
      <c r="D413" s="19"/>
      <c r="E413" s="112">
        <f aca="true" t="shared" si="171" ref="E413:Q413">E414</f>
        <v>0</v>
      </c>
      <c r="F413" s="112">
        <f t="shared" si="171"/>
        <v>0</v>
      </c>
      <c r="G413" s="112">
        <f t="shared" si="171"/>
        <v>0</v>
      </c>
      <c r="H413" s="112">
        <f t="shared" si="171"/>
        <v>0</v>
      </c>
      <c r="I413" s="112">
        <f t="shared" si="171"/>
        <v>0</v>
      </c>
      <c r="J413" s="112">
        <f t="shared" si="171"/>
        <v>0</v>
      </c>
      <c r="K413" s="112">
        <f t="shared" si="171"/>
        <v>0</v>
      </c>
      <c r="L413" s="112">
        <f t="shared" si="171"/>
        <v>0</v>
      </c>
      <c r="M413" s="112">
        <f t="shared" si="171"/>
        <v>0</v>
      </c>
      <c r="N413" s="112">
        <f t="shared" si="171"/>
        <v>745.925</v>
      </c>
      <c r="O413" s="112">
        <f t="shared" si="171"/>
        <v>745.925</v>
      </c>
      <c r="P413" s="112">
        <f t="shared" si="171"/>
        <v>0</v>
      </c>
      <c r="Q413" s="112">
        <f t="shared" si="171"/>
        <v>745.925</v>
      </c>
    </row>
    <row r="414" spans="1:17" s="84" customFormat="1" ht="37.5">
      <c r="A414" s="77" t="s">
        <v>303</v>
      </c>
      <c r="B414" s="19" t="s">
        <v>485</v>
      </c>
      <c r="C414" s="19" t="s">
        <v>716</v>
      </c>
      <c r="D414" s="19" t="s">
        <v>304</v>
      </c>
      <c r="E414" s="112"/>
      <c r="F414" s="112"/>
      <c r="G414" s="112">
        <f>E414+F414</f>
        <v>0</v>
      </c>
      <c r="H414" s="112"/>
      <c r="I414" s="112">
        <f>G414+H414</f>
        <v>0</v>
      </c>
      <c r="J414" s="112"/>
      <c r="K414" s="112">
        <f>I414+J414</f>
        <v>0</v>
      </c>
      <c r="L414" s="112"/>
      <c r="M414" s="112">
        <f>K414+L414</f>
        <v>0</v>
      </c>
      <c r="N414" s="112">
        <v>745.925</v>
      </c>
      <c r="O414" s="112">
        <f>M414+N414</f>
        <v>745.925</v>
      </c>
      <c r="P414" s="112"/>
      <c r="Q414" s="112">
        <f>O414+P414</f>
        <v>745.925</v>
      </c>
    </row>
    <row r="415" spans="1:17" s="84" customFormat="1" ht="39">
      <c r="A415" s="86" t="s">
        <v>560</v>
      </c>
      <c r="B415" s="19" t="s">
        <v>485</v>
      </c>
      <c r="C415" s="19" t="s">
        <v>561</v>
      </c>
      <c r="D415" s="19"/>
      <c r="E415" s="112">
        <f>E416+E419+E422</f>
        <v>1200</v>
      </c>
      <c r="F415" s="112">
        <f>F416+F419+F422</f>
        <v>727.7</v>
      </c>
      <c r="G415" s="112">
        <f>E415+F415</f>
        <v>1927.7</v>
      </c>
      <c r="H415" s="112">
        <f>H416+H419+H422</f>
        <v>0</v>
      </c>
      <c r="I415" s="112">
        <f>G415+H415</f>
        <v>1927.7</v>
      </c>
      <c r="J415" s="112">
        <f>J416+J419+J422</f>
        <v>0</v>
      </c>
      <c r="K415" s="112">
        <f>I415+J415</f>
        <v>1927.7</v>
      </c>
      <c r="L415" s="112">
        <f>L416+L419+L422</f>
        <v>124.1</v>
      </c>
      <c r="M415" s="112">
        <f>K415+L415</f>
        <v>2051.8</v>
      </c>
      <c r="N415" s="112">
        <f>N416+N419+N422</f>
        <v>104.19</v>
      </c>
      <c r="O415" s="112">
        <f>M415+N415</f>
        <v>2155.9900000000002</v>
      </c>
      <c r="P415" s="112">
        <f>P416+P419+P422</f>
        <v>30.53</v>
      </c>
      <c r="Q415" s="112">
        <f>O415+P415</f>
        <v>2186.5200000000004</v>
      </c>
    </row>
    <row r="416" spans="1:17" s="84" customFormat="1" ht="37.5">
      <c r="A416" s="77" t="s">
        <v>562</v>
      </c>
      <c r="B416" s="19" t="s">
        <v>485</v>
      </c>
      <c r="C416" s="19" t="s">
        <v>563</v>
      </c>
      <c r="D416" s="19"/>
      <c r="E416" s="112">
        <f aca="true" t="shared" si="172" ref="E416:K416">E417+E418</f>
        <v>554.7</v>
      </c>
      <c r="F416" s="112">
        <f t="shared" si="172"/>
        <v>0</v>
      </c>
      <c r="G416" s="112">
        <f t="shared" si="172"/>
        <v>554.7</v>
      </c>
      <c r="H416" s="112">
        <f t="shared" si="172"/>
        <v>41.553999999999974</v>
      </c>
      <c r="I416" s="112">
        <f t="shared" si="172"/>
        <v>596.254</v>
      </c>
      <c r="J416" s="112">
        <f t="shared" si="172"/>
        <v>0</v>
      </c>
      <c r="K416" s="112">
        <f t="shared" si="172"/>
        <v>596.254</v>
      </c>
      <c r="L416" s="112">
        <f aca="true" t="shared" si="173" ref="L416:Q416">L417+L418</f>
        <v>0</v>
      </c>
      <c r="M416" s="112">
        <f t="shared" si="173"/>
        <v>596.254</v>
      </c>
      <c r="N416" s="112">
        <f t="shared" si="173"/>
        <v>64.464</v>
      </c>
      <c r="O416" s="112">
        <f t="shared" si="173"/>
        <v>660.7180000000001</v>
      </c>
      <c r="P416" s="112">
        <f t="shared" si="173"/>
        <v>0</v>
      </c>
      <c r="Q416" s="112">
        <f t="shared" si="173"/>
        <v>660.7180000000001</v>
      </c>
    </row>
    <row r="417" spans="1:17" s="84" customFormat="1" ht="37.5" hidden="1">
      <c r="A417" s="77" t="s">
        <v>259</v>
      </c>
      <c r="B417" s="19" t="s">
        <v>485</v>
      </c>
      <c r="C417" s="19" t="s">
        <v>563</v>
      </c>
      <c r="D417" s="19" t="s">
        <v>260</v>
      </c>
      <c r="E417" s="112">
        <v>554.7</v>
      </c>
      <c r="F417" s="112"/>
      <c r="G417" s="112">
        <f aca="true" t="shared" si="174" ref="G417:G423">E417+F417</f>
        <v>554.7</v>
      </c>
      <c r="H417" s="112">
        <v>-554.7</v>
      </c>
      <c r="I417" s="112">
        <f aca="true" t="shared" si="175" ref="I417:I423">G417+H417</f>
        <v>0</v>
      </c>
      <c r="J417" s="112"/>
      <c r="K417" s="112">
        <f aca="true" t="shared" si="176" ref="K417:K423">I417+J417</f>
        <v>0</v>
      </c>
      <c r="L417" s="112"/>
      <c r="M417" s="112">
        <f aca="true" t="shared" si="177" ref="M417:M423">K417+L417</f>
        <v>0</v>
      </c>
      <c r="N417" s="112"/>
      <c r="O417" s="112">
        <f aca="true" t="shared" si="178" ref="O417:O423">M417+N417</f>
        <v>0</v>
      </c>
      <c r="P417" s="112"/>
      <c r="Q417" s="112">
        <f aca="true" t="shared" si="179" ref="Q417:Q423">O417+P417</f>
        <v>0</v>
      </c>
    </row>
    <row r="418" spans="1:17" s="84" customFormat="1" ht="56.25">
      <c r="A418" s="77" t="s">
        <v>387</v>
      </c>
      <c r="B418" s="19" t="s">
        <v>485</v>
      </c>
      <c r="C418" s="19" t="s">
        <v>563</v>
      </c>
      <c r="D418" s="19" t="s">
        <v>367</v>
      </c>
      <c r="E418" s="112"/>
      <c r="F418" s="112"/>
      <c r="G418" s="112">
        <f t="shared" si="174"/>
        <v>0</v>
      </c>
      <c r="H418" s="112">
        <v>596.254</v>
      </c>
      <c r="I418" s="112">
        <f t="shared" si="175"/>
        <v>596.254</v>
      </c>
      <c r="J418" s="112"/>
      <c r="K418" s="112">
        <f t="shared" si="176"/>
        <v>596.254</v>
      </c>
      <c r="L418" s="112"/>
      <c r="M418" s="112">
        <f t="shared" si="177"/>
        <v>596.254</v>
      </c>
      <c r="N418" s="112">
        <v>64.464</v>
      </c>
      <c r="O418" s="112">
        <f t="shared" si="178"/>
        <v>660.7180000000001</v>
      </c>
      <c r="P418" s="112"/>
      <c r="Q418" s="112">
        <f t="shared" si="179"/>
        <v>660.7180000000001</v>
      </c>
    </row>
    <row r="419" spans="1:17" s="84" customFormat="1" ht="37.5">
      <c r="A419" s="77" t="s">
        <v>564</v>
      </c>
      <c r="B419" s="19" t="s">
        <v>485</v>
      </c>
      <c r="C419" s="19" t="s">
        <v>565</v>
      </c>
      <c r="D419" s="19"/>
      <c r="E419" s="112">
        <f>E420+E421</f>
        <v>645.3</v>
      </c>
      <c r="F419" s="112">
        <f>F420+F421</f>
        <v>0</v>
      </c>
      <c r="G419" s="112">
        <f t="shared" si="174"/>
        <v>645.3</v>
      </c>
      <c r="H419" s="112">
        <f>H420+H421</f>
        <v>-41.553999999999974</v>
      </c>
      <c r="I419" s="112">
        <f t="shared" si="175"/>
        <v>603.746</v>
      </c>
      <c r="J419" s="112">
        <f>J420+J421</f>
        <v>0</v>
      </c>
      <c r="K419" s="112">
        <f t="shared" si="176"/>
        <v>603.746</v>
      </c>
      <c r="L419" s="112">
        <f>L420+L421</f>
        <v>0</v>
      </c>
      <c r="M419" s="112">
        <f t="shared" si="177"/>
        <v>603.746</v>
      </c>
      <c r="N419" s="112">
        <f>N420+N421</f>
        <v>39.726</v>
      </c>
      <c r="O419" s="112">
        <f t="shared" si="178"/>
        <v>643.472</v>
      </c>
      <c r="P419" s="112">
        <f>P420+P421</f>
        <v>30.53</v>
      </c>
      <c r="Q419" s="112">
        <f t="shared" si="179"/>
        <v>674.002</v>
      </c>
    </row>
    <row r="420" spans="1:17" s="84" customFormat="1" ht="37.5" hidden="1">
      <c r="A420" s="77" t="s">
        <v>259</v>
      </c>
      <c r="B420" s="19" t="s">
        <v>485</v>
      </c>
      <c r="C420" s="19" t="s">
        <v>565</v>
      </c>
      <c r="D420" s="19" t="s">
        <v>260</v>
      </c>
      <c r="E420" s="112">
        <v>645.3</v>
      </c>
      <c r="F420" s="112"/>
      <c r="G420" s="112">
        <f t="shared" si="174"/>
        <v>645.3</v>
      </c>
      <c r="H420" s="112">
        <v>-645.3</v>
      </c>
      <c r="I420" s="112">
        <f t="shared" si="175"/>
        <v>0</v>
      </c>
      <c r="J420" s="112"/>
      <c r="K420" s="112">
        <f t="shared" si="176"/>
        <v>0</v>
      </c>
      <c r="L420" s="112"/>
      <c r="M420" s="112">
        <f t="shared" si="177"/>
        <v>0</v>
      </c>
      <c r="N420" s="112"/>
      <c r="O420" s="112">
        <f t="shared" si="178"/>
        <v>0</v>
      </c>
      <c r="P420" s="112"/>
      <c r="Q420" s="112">
        <f t="shared" si="179"/>
        <v>0</v>
      </c>
    </row>
    <row r="421" spans="1:17" s="84" customFormat="1" ht="56.25">
      <c r="A421" s="77" t="s">
        <v>387</v>
      </c>
      <c r="B421" s="19" t="s">
        <v>485</v>
      </c>
      <c r="C421" s="19" t="s">
        <v>565</v>
      </c>
      <c r="D421" s="19" t="s">
        <v>367</v>
      </c>
      <c r="E421" s="112"/>
      <c r="F421" s="112"/>
      <c r="G421" s="112">
        <f t="shared" si="174"/>
        <v>0</v>
      </c>
      <c r="H421" s="112">
        <v>603.746</v>
      </c>
      <c r="I421" s="112">
        <f t="shared" si="175"/>
        <v>603.746</v>
      </c>
      <c r="J421" s="112"/>
      <c r="K421" s="112">
        <f t="shared" si="176"/>
        <v>603.746</v>
      </c>
      <c r="L421" s="112"/>
      <c r="M421" s="112">
        <f t="shared" si="177"/>
        <v>603.746</v>
      </c>
      <c r="N421" s="112">
        <v>39.726</v>
      </c>
      <c r="O421" s="112">
        <f t="shared" si="178"/>
        <v>643.472</v>
      </c>
      <c r="P421" s="112">
        <v>30.53</v>
      </c>
      <c r="Q421" s="112">
        <f t="shared" si="179"/>
        <v>674.002</v>
      </c>
    </row>
    <row r="422" spans="1:17" s="84" customFormat="1" ht="37.5">
      <c r="A422" s="77" t="s">
        <v>566</v>
      </c>
      <c r="B422" s="19" t="s">
        <v>485</v>
      </c>
      <c r="C422" s="19" t="s">
        <v>567</v>
      </c>
      <c r="D422" s="19"/>
      <c r="E422" s="112">
        <f>E423</f>
        <v>0</v>
      </c>
      <c r="F422" s="112">
        <f>F423</f>
        <v>727.7</v>
      </c>
      <c r="G422" s="112">
        <f t="shared" si="174"/>
        <v>727.7</v>
      </c>
      <c r="H422" s="112">
        <f>H423</f>
        <v>0</v>
      </c>
      <c r="I422" s="112">
        <f t="shared" si="175"/>
        <v>727.7</v>
      </c>
      <c r="J422" s="112">
        <f>J423</f>
        <v>0</v>
      </c>
      <c r="K422" s="112">
        <f t="shared" si="176"/>
        <v>727.7</v>
      </c>
      <c r="L422" s="112">
        <f>L423</f>
        <v>124.1</v>
      </c>
      <c r="M422" s="112">
        <f t="shared" si="177"/>
        <v>851.8000000000001</v>
      </c>
      <c r="N422" s="112">
        <f>N423</f>
        <v>0</v>
      </c>
      <c r="O422" s="112">
        <f t="shared" si="178"/>
        <v>851.8000000000001</v>
      </c>
      <c r="P422" s="112">
        <f>P423</f>
        <v>0</v>
      </c>
      <c r="Q422" s="112">
        <f t="shared" si="179"/>
        <v>851.8000000000001</v>
      </c>
    </row>
    <row r="423" spans="1:17" s="84" customFormat="1" ht="56.25">
      <c r="A423" s="77" t="s">
        <v>387</v>
      </c>
      <c r="B423" s="19" t="s">
        <v>485</v>
      </c>
      <c r="C423" s="19" t="s">
        <v>567</v>
      </c>
      <c r="D423" s="19" t="s">
        <v>367</v>
      </c>
      <c r="E423" s="112"/>
      <c r="F423" s="112">
        <v>727.7</v>
      </c>
      <c r="G423" s="112">
        <f t="shared" si="174"/>
        <v>727.7</v>
      </c>
      <c r="H423" s="112"/>
      <c r="I423" s="112">
        <f t="shared" si="175"/>
        <v>727.7</v>
      </c>
      <c r="J423" s="112"/>
      <c r="K423" s="112">
        <f t="shared" si="176"/>
        <v>727.7</v>
      </c>
      <c r="L423" s="112">
        <v>124.1</v>
      </c>
      <c r="M423" s="112">
        <f t="shared" si="177"/>
        <v>851.8000000000001</v>
      </c>
      <c r="N423" s="112"/>
      <c r="O423" s="112">
        <f t="shared" si="178"/>
        <v>851.8000000000001</v>
      </c>
      <c r="P423" s="112"/>
      <c r="Q423" s="112">
        <f t="shared" si="179"/>
        <v>851.8000000000001</v>
      </c>
    </row>
    <row r="424" spans="1:17" s="84" customFormat="1" ht="39">
      <c r="A424" s="86" t="s">
        <v>568</v>
      </c>
      <c r="B424" s="19" t="s">
        <v>485</v>
      </c>
      <c r="C424" s="19" t="s">
        <v>569</v>
      </c>
      <c r="D424" s="19"/>
      <c r="E424" s="112">
        <f>E425+E428</f>
        <v>48.6</v>
      </c>
      <c r="F424" s="112">
        <f>F425</f>
        <v>0</v>
      </c>
      <c r="G424" s="112">
        <f>G425+G428</f>
        <v>48.6</v>
      </c>
      <c r="H424" s="112">
        <f>H425</f>
        <v>0</v>
      </c>
      <c r="I424" s="112">
        <f>I425+I428</f>
        <v>48.6</v>
      </c>
      <c r="J424" s="112">
        <f>J425</f>
        <v>0</v>
      </c>
      <c r="K424" s="112">
        <f>K425+K428</f>
        <v>48.6</v>
      </c>
      <c r="L424" s="112">
        <f>L425</f>
        <v>-0.02</v>
      </c>
      <c r="M424" s="112">
        <f>M425+M428</f>
        <v>48.58</v>
      </c>
      <c r="N424" s="112">
        <f>N425+N428</f>
        <v>-3.035</v>
      </c>
      <c r="O424" s="112">
        <f>O425+O428</f>
        <v>45.545</v>
      </c>
      <c r="P424" s="112">
        <f>P425+P428</f>
        <v>0</v>
      </c>
      <c r="Q424" s="112">
        <f>Q425+Q428</f>
        <v>45.545</v>
      </c>
    </row>
    <row r="425" spans="1:17" s="84" customFormat="1" ht="37.5">
      <c r="A425" s="77" t="s">
        <v>570</v>
      </c>
      <c r="B425" s="19" t="s">
        <v>485</v>
      </c>
      <c r="C425" s="19" t="s">
        <v>571</v>
      </c>
      <c r="D425" s="19"/>
      <c r="E425" s="112">
        <f>E426+E427</f>
        <v>27.5</v>
      </c>
      <c r="F425" s="112">
        <f>F426+F427</f>
        <v>0</v>
      </c>
      <c r="G425" s="112">
        <f aca="true" t="shared" si="180" ref="G425:G433">E425+F425</f>
        <v>27.5</v>
      </c>
      <c r="H425" s="112">
        <f>H426+H427</f>
        <v>0</v>
      </c>
      <c r="I425" s="112">
        <f aca="true" t="shared" si="181" ref="I425:I430">G425+H425</f>
        <v>27.5</v>
      </c>
      <c r="J425" s="112">
        <f>J426+J427</f>
        <v>0</v>
      </c>
      <c r="K425" s="112">
        <f aca="true" t="shared" si="182" ref="K425:K430">I425+J425</f>
        <v>27.5</v>
      </c>
      <c r="L425" s="112">
        <f>L426+L427</f>
        <v>-0.02</v>
      </c>
      <c r="M425" s="112">
        <f aca="true" t="shared" si="183" ref="M425:M430">K425+L425</f>
        <v>27.48</v>
      </c>
      <c r="N425" s="112">
        <f>N426+N427</f>
        <v>-2.585</v>
      </c>
      <c r="O425" s="112">
        <f aca="true" t="shared" si="184" ref="O425:O430">M425+N425</f>
        <v>24.895</v>
      </c>
      <c r="P425" s="112">
        <f>P426+P427</f>
        <v>0</v>
      </c>
      <c r="Q425" s="112">
        <f aca="true" t="shared" si="185" ref="Q425:Q430">O425+P425</f>
        <v>24.895</v>
      </c>
    </row>
    <row r="426" spans="1:17" s="84" customFormat="1" ht="37.5">
      <c r="A426" s="77" t="s">
        <v>259</v>
      </c>
      <c r="B426" s="19" t="s">
        <v>485</v>
      </c>
      <c r="C426" s="19" t="s">
        <v>571</v>
      </c>
      <c r="D426" s="19" t="s">
        <v>260</v>
      </c>
      <c r="E426" s="112"/>
      <c r="F426" s="112">
        <v>0</v>
      </c>
      <c r="G426" s="112">
        <f t="shared" si="180"/>
        <v>0</v>
      </c>
      <c r="H426" s="112">
        <v>12.5</v>
      </c>
      <c r="I426" s="112">
        <f t="shared" si="181"/>
        <v>12.5</v>
      </c>
      <c r="J426" s="112"/>
      <c r="K426" s="112">
        <f t="shared" si="182"/>
        <v>12.5</v>
      </c>
      <c r="L426" s="112"/>
      <c r="M426" s="112">
        <f t="shared" si="183"/>
        <v>12.5</v>
      </c>
      <c r="N426" s="112">
        <v>-2.585</v>
      </c>
      <c r="O426" s="112">
        <f t="shared" si="184"/>
        <v>9.915</v>
      </c>
      <c r="P426" s="112"/>
      <c r="Q426" s="112">
        <f t="shared" si="185"/>
        <v>9.915</v>
      </c>
    </row>
    <row r="427" spans="1:17" s="84" customFormat="1" ht="56.25">
      <c r="A427" s="77" t="s">
        <v>387</v>
      </c>
      <c r="B427" s="19" t="s">
        <v>485</v>
      </c>
      <c r="C427" s="19" t="s">
        <v>571</v>
      </c>
      <c r="D427" s="19" t="s">
        <v>367</v>
      </c>
      <c r="E427" s="112">
        <v>27.5</v>
      </c>
      <c r="F427" s="112">
        <v>0</v>
      </c>
      <c r="G427" s="112">
        <f t="shared" si="180"/>
        <v>27.5</v>
      </c>
      <c r="H427" s="112">
        <v>-12.5</v>
      </c>
      <c r="I427" s="112">
        <f t="shared" si="181"/>
        <v>15</v>
      </c>
      <c r="J427" s="112"/>
      <c r="K427" s="112">
        <f t="shared" si="182"/>
        <v>15</v>
      </c>
      <c r="L427" s="112">
        <v>-0.02</v>
      </c>
      <c r="M427" s="112">
        <f t="shared" si="183"/>
        <v>14.98</v>
      </c>
      <c r="N427" s="112"/>
      <c r="O427" s="112">
        <f t="shared" si="184"/>
        <v>14.98</v>
      </c>
      <c r="P427" s="112"/>
      <c r="Q427" s="112">
        <f t="shared" si="185"/>
        <v>14.98</v>
      </c>
    </row>
    <row r="428" spans="1:17" s="84" customFormat="1" ht="37.5">
      <c r="A428" s="77" t="s">
        <v>572</v>
      </c>
      <c r="B428" s="19" t="s">
        <v>485</v>
      </c>
      <c r="C428" s="19" t="s">
        <v>573</v>
      </c>
      <c r="D428" s="19"/>
      <c r="E428" s="112">
        <f>E429+E430</f>
        <v>21.1</v>
      </c>
      <c r="F428" s="112">
        <f>F429+F430</f>
        <v>0</v>
      </c>
      <c r="G428" s="112">
        <f t="shared" si="180"/>
        <v>21.1</v>
      </c>
      <c r="H428" s="112">
        <f>H429+H430</f>
        <v>0</v>
      </c>
      <c r="I428" s="112">
        <f t="shared" si="181"/>
        <v>21.1</v>
      </c>
      <c r="J428" s="112">
        <f>J429+J430</f>
        <v>0</v>
      </c>
      <c r="K428" s="112">
        <f t="shared" si="182"/>
        <v>21.1</v>
      </c>
      <c r="L428" s="112">
        <f>L429+L430</f>
        <v>0</v>
      </c>
      <c r="M428" s="112">
        <f t="shared" si="183"/>
        <v>21.1</v>
      </c>
      <c r="N428" s="112">
        <f>N429+N430</f>
        <v>-0.45</v>
      </c>
      <c r="O428" s="112">
        <f t="shared" si="184"/>
        <v>20.650000000000002</v>
      </c>
      <c r="P428" s="112">
        <f>P429+P430</f>
        <v>0</v>
      </c>
      <c r="Q428" s="112">
        <f t="shared" si="185"/>
        <v>20.650000000000002</v>
      </c>
    </row>
    <row r="429" spans="1:17" s="84" customFormat="1" ht="37.5">
      <c r="A429" s="77" t="s">
        <v>259</v>
      </c>
      <c r="B429" s="19" t="s">
        <v>485</v>
      </c>
      <c r="C429" s="19" t="s">
        <v>573</v>
      </c>
      <c r="D429" s="19" t="s">
        <v>260</v>
      </c>
      <c r="E429" s="112"/>
      <c r="F429" s="112"/>
      <c r="G429" s="112">
        <f t="shared" si="180"/>
        <v>0</v>
      </c>
      <c r="H429" s="112">
        <v>7.75</v>
      </c>
      <c r="I429" s="112">
        <f t="shared" si="181"/>
        <v>7.75</v>
      </c>
      <c r="J429" s="112"/>
      <c r="K429" s="112">
        <f t="shared" si="182"/>
        <v>7.75</v>
      </c>
      <c r="L429" s="112"/>
      <c r="M429" s="112">
        <f t="shared" si="183"/>
        <v>7.75</v>
      </c>
      <c r="N429" s="112">
        <v>-0.45</v>
      </c>
      <c r="O429" s="112">
        <f t="shared" si="184"/>
        <v>7.3</v>
      </c>
      <c r="P429" s="112"/>
      <c r="Q429" s="112">
        <f t="shared" si="185"/>
        <v>7.3</v>
      </c>
    </row>
    <row r="430" spans="1:17" s="84" customFormat="1" ht="56.25">
      <c r="A430" s="77" t="s">
        <v>387</v>
      </c>
      <c r="B430" s="19" t="s">
        <v>485</v>
      </c>
      <c r="C430" s="19" t="s">
        <v>573</v>
      </c>
      <c r="D430" s="19" t="s">
        <v>367</v>
      </c>
      <c r="E430" s="112">
        <v>21.1</v>
      </c>
      <c r="F430" s="112"/>
      <c r="G430" s="112">
        <f t="shared" si="180"/>
        <v>21.1</v>
      </c>
      <c r="H430" s="112">
        <v>-7.75</v>
      </c>
      <c r="I430" s="112">
        <f t="shared" si="181"/>
        <v>13.350000000000001</v>
      </c>
      <c r="J430" s="112"/>
      <c r="K430" s="112">
        <f t="shared" si="182"/>
        <v>13.350000000000001</v>
      </c>
      <c r="L430" s="112"/>
      <c r="M430" s="112">
        <f t="shared" si="183"/>
        <v>13.350000000000001</v>
      </c>
      <c r="N430" s="112"/>
      <c r="O430" s="112">
        <f t="shared" si="184"/>
        <v>13.350000000000001</v>
      </c>
      <c r="P430" s="112"/>
      <c r="Q430" s="112">
        <f t="shared" si="185"/>
        <v>13.350000000000001</v>
      </c>
    </row>
    <row r="431" spans="1:17" s="84" customFormat="1" ht="37.5">
      <c r="A431" s="87" t="s">
        <v>427</v>
      </c>
      <c r="B431" s="19" t="s">
        <v>485</v>
      </c>
      <c r="C431" s="19" t="s">
        <v>574</v>
      </c>
      <c r="D431" s="19"/>
      <c r="E431" s="112">
        <f aca="true" t="shared" si="186" ref="E431:K431">E432+E436</f>
        <v>17611</v>
      </c>
      <c r="F431" s="112">
        <f t="shared" si="186"/>
        <v>0</v>
      </c>
      <c r="G431" s="112">
        <f t="shared" si="186"/>
        <v>17611</v>
      </c>
      <c r="H431" s="112">
        <f t="shared" si="186"/>
        <v>0</v>
      </c>
      <c r="I431" s="112">
        <f t="shared" si="186"/>
        <v>17611</v>
      </c>
      <c r="J431" s="112">
        <f t="shared" si="186"/>
        <v>0</v>
      </c>
      <c r="K431" s="112">
        <f t="shared" si="186"/>
        <v>17611</v>
      </c>
      <c r="L431" s="112">
        <f aca="true" t="shared" si="187" ref="L431:Q431">L432+L436</f>
        <v>0</v>
      </c>
      <c r="M431" s="112">
        <f t="shared" si="187"/>
        <v>17611</v>
      </c>
      <c r="N431" s="112">
        <f t="shared" si="187"/>
        <v>2.886579864025407E-15</v>
      </c>
      <c r="O431" s="112">
        <f t="shared" si="187"/>
        <v>17611</v>
      </c>
      <c r="P431" s="112">
        <f t="shared" si="187"/>
        <v>0</v>
      </c>
      <c r="Q431" s="112">
        <f t="shared" si="187"/>
        <v>17611</v>
      </c>
    </row>
    <row r="432" spans="1:17" s="84" customFormat="1" ht="37.5">
      <c r="A432" s="77" t="s">
        <v>429</v>
      </c>
      <c r="B432" s="19" t="s">
        <v>485</v>
      </c>
      <c r="C432" s="19" t="s">
        <v>575</v>
      </c>
      <c r="D432" s="19"/>
      <c r="E432" s="112">
        <f>E433+E434+E435</f>
        <v>17611</v>
      </c>
      <c r="F432" s="112">
        <f>F433+F434+F435</f>
        <v>0</v>
      </c>
      <c r="G432" s="112">
        <f t="shared" si="180"/>
        <v>17611</v>
      </c>
      <c r="H432" s="112">
        <f>H433+H434+H435</f>
        <v>0</v>
      </c>
      <c r="I432" s="112">
        <f>G432+H432</f>
        <v>17611</v>
      </c>
      <c r="J432" s="112">
        <f>J433+J434+J435</f>
        <v>0</v>
      </c>
      <c r="K432" s="112">
        <f>I432+J432</f>
        <v>17611</v>
      </c>
      <c r="L432" s="112">
        <f>L433+L434+L435</f>
        <v>0</v>
      </c>
      <c r="M432" s="112">
        <f>K432+L432</f>
        <v>17611</v>
      </c>
      <c r="N432" s="112">
        <f>N433+N434+N435</f>
        <v>2.886579864025407E-15</v>
      </c>
      <c r="O432" s="112">
        <f>M432+N432</f>
        <v>17611</v>
      </c>
      <c r="P432" s="112">
        <f>P433+P434+P435</f>
        <v>0</v>
      </c>
      <c r="Q432" s="112">
        <f>O432+P432</f>
        <v>17611</v>
      </c>
    </row>
    <row r="433" spans="1:17" s="84" customFormat="1" ht="93.75">
      <c r="A433" s="77" t="s">
        <v>255</v>
      </c>
      <c r="B433" s="19" t="s">
        <v>485</v>
      </c>
      <c r="C433" s="19" t="s">
        <v>575</v>
      </c>
      <c r="D433" s="19" t="s">
        <v>256</v>
      </c>
      <c r="E433" s="112">
        <v>13832.5</v>
      </c>
      <c r="F433" s="112"/>
      <c r="G433" s="112">
        <f t="shared" si="180"/>
        <v>13832.5</v>
      </c>
      <c r="H433" s="112">
        <v>206</v>
      </c>
      <c r="I433" s="112">
        <f>G433+H433</f>
        <v>14038.5</v>
      </c>
      <c r="J433" s="112"/>
      <c r="K433" s="112">
        <f>I433+J433</f>
        <v>14038.5</v>
      </c>
      <c r="L433" s="112">
        <v>120</v>
      </c>
      <c r="M433" s="112">
        <f>K433+L433</f>
        <v>14158.5</v>
      </c>
      <c r="N433" s="112">
        <v>-38</v>
      </c>
      <c r="O433" s="112">
        <f>M433+N433</f>
        <v>14120.5</v>
      </c>
      <c r="P433" s="112">
        <v>-23.871</v>
      </c>
      <c r="Q433" s="112">
        <f>O433+P433</f>
        <v>14096.629</v>
      </c>
    </row>
    <row r="434" spans="1:17" s="84" customFormat="1" ht="37.5">
      <c r="A434" s="77" t="s">
        <v>259</v>
      </c>
      <c r="B434" s="19" t="s">
        <v>485</v>
      </c>
      <c r="C434" s="19" t="s">
        <v>575</v>
      </c>
      <c r="D434" s="19" t="s">
        <v>260</v>
      </c>
      <c r="E434" s="112">
        <v>3776.5</v>
      </c>
      <c r="F434" s="112"/>
      <c r="G434" s="112">
        <f>E434+F434</f>
        <v>3776.5</v>
      </c>
      <c r="H434" s="112">
        <v>-206</v>
      </c>
      <c r="I434" s="112">
        <f>G434+H434</f>
        <v>3570.5</v>
      </c>
      <c r="J434" s="112"/>
      <c r="K434" s="112">
        <f>I434+J434</f>
        <v>3570.5</v>
      </c>
      <c r="L434" s="112">
        <v>-120</v>
      </c>
      <c r="M434" s="112">
        <f>K434+L434</f>
        <v>3450.5</v>
      </c>
      <c r="N434" s="112">
        <v>39.2</v>
      </c>
      <c r="O434" s="112">
        <f>M434+N434</f>
        <v>3489.7</v>
      </c>
      <c r="P434" s="112">
        <v>23.871</v>
      </c>
      <c r="Q434" s="112">
        <f>O434+P434</f>
        <v>3513.571</v>
      </c>
    </row>
    <row r="435" spans="1:17" s="84" customFormat="1" ht="18.75">
      <c r="A435" s="77" t="s">
        <v>269</v>
      </c>
      <c r="B435" s="19" t="s">
        <v>485</v>
      </c>
      <c r="C435" s="19" t="s">
        <v>575</v>
      </c>
      <c r="D435" s="19" t="s">
        <v>270</v>
      </c>
      <c r="E435" s="112">
        <v>2</v>
      </c>
      <c r="F435" s="112"/>
      <c r="G435" s="112">
        <f>E435+F435</f>
        <v>2</v>
      </c>
      <c r="H435" s="112"/>
      <c r="I435" s="112">
        <f>G435+H435</f>
        <v>2</v>
      </c>
      <c r="J435" s="112"/>
      <c r="K435" s="112">
        <f>I435+J435</f>
        <v>2</v>
      </c>
      <c r="L435" s="112"/>
      <c r="M435" s="112">
        <f>K435+L435</f>
        <v>2</v>
      </c>
      <c r="N435" s="112">
        <v>-1.2</v>
      </c>
      <c r="O435" s="112">
        <f>M435+N435</f>
        <v>0.8</v>
      </c>
      <c r="P435" s="112"/>
      <c r="Q435" s="112">
        <f>O435+P435</f>
        <v>0.8</v>
      </c>
    </row>
    <row r="436" spans="1:17" s="84" customFormat="1" ht="37.5" hidden="1">
      <c r="A436" s="77" t="s">
        <v>576</v>
      </c>
      <c r="B436" s="19" t="s">
        <v>485</v>
      </c>
      <c r="C436" s="19" t="s">
        <v>577</v>
      </c>
      <c r="D436" s="19"/>
      <c r="E436" s="112">
        <f aca="true" t="shared" si="188" ref="E436:K436">E437+E438+E439</f>
        <v>0</v>
      </c>
      <c r="F436" s="112">
        <f t="shared" si="188"/>
        <v>0</v>
      </c>
      <c r="G436" s="112">
        <f t="shared" si="188"/>
        <v>0</v>
      </c>
      <c r="H436" s="112">
        <f t="shared" si="188"/>
        <v>0</v>
      </c>
      <c r="I436" s="112">
        <f t="shared" si="188"/>
        <v>0</v>
      </c>
      <c r="J436" s="112">
        <f t="shared" si="188"/>
        <v>0</v>
      </c>
      <c r="K436" s="112">
        <f t="shared" si="188"/>
        <v>0</v>
      </c>
      <c r="L436" s="112">
        <f aca="true" t="shared" si="189" ref="L436:Q436">L437+L438+L439</f>
        <v>0</v>
      </c>
      <c r="M436" s="112">
        <f t="shared" si="189"/>
        <v>0</v>
      </c>
      <c r="N436" s="112">
        <f t="shared" si="189"/>
        <v>0</v>
      </c>
      <c r="O436" s="112">
        <f t="shared" si="189"/>
        <v>0</v>
      </c>
      <c r="P436" s="112">
        <f t="shared" si="189"/>
        <v>0</v>
      </c>
      <c r="Q436" s="112">
        <f t="shared" si="189"/>
        <v>0</v>
      </c>
    </row>
    <row r="437" spans="1:17" s="84" customFormat="1" ht="93.75" hidden="1">
      <c r="A437" s="77" t="s">
        <v>255</v>
      </c>
      <c r="B437" s="19" t="s">
        <v>485</v>
      </c>
      <c r="C437" s="19" t="s">
        <v>577</v>
      </c>
      <c r="D437" s="17" t="s">
        <v>256</v>
      </c>
      <c r="E437" s="112"/>
      <c r="F437" s="113">
        <v>0</v>
      </c>
      <c r="G437" s="112">
        <f>E437+F437</f>
        <v>0</v>
      </c>
      <c r="H437" s="113">
        <v>0</v>
      </c>
      <c r="I437" s="112">
        <f>G437+H437</f>
        <v>0</v>
      </c>
      <c r="J437" s="113">
        <v>0</v>
      </c>
      <c r="K437" s="112">
        <f>I437+J437</f>
        <v>0</v>
      </c>
      <c r="L437" s="113">
        <v>0</v>
      </c>
      <c r="M437" s="112">
        <f>K437+L437</f>
        <v>0</v>
      </c>
      <c r="N437" s="113">
        <v>0</v>
      </c>
      <c r="O437" s="112">
        <f>M437+N437</f>
        <v>0</v>
      </c>
      <c r="P437" s="113">
        <v>0</v>
      </c>
      <c r="Q437" s="112">
        <f>O437+P437</f>
        <v>0</v>
      </c>
    </row>
    <row r="438" spans="1:17" s="84" customFormat="1" ht="37.5" hidden="1">
      <c r="A438" s="77" t="s">
        <v>259</v>
      </c>
      <c r="B438" s="19" t="s">
        <v>485</v>
      </c>
      <c r="C438" s="19" t="s">
        <v>577</v>
      </c>
      <c r="D438" s="19" t="s">
        <v>260</v>
      </c>
      <c r="E438" s="112"/>
      <c r="F438" s="112"/>
      <c r="G438" s="112">
        <f>E438+F438</f>
        <v>0</v>
      </c>
      <c r="H438" s="112"/>
      <c r="I438" s="112">
        <f>G438+H438</f>
        <v>0</v>
      </c>
      <c r="J438" s="112"/>
      <c r="K438" s="112">
        <f>I438+J438</f>
        <v>0</v>
      </c>
      <c r="L438" s="112"/>
      <c r="M438" s="112">
        <f>K438+L438</f>
        <v>0</v>
      </c>
      <c r="N438" s="112"/>
      <c r="O438" s="112">
        <f>M438+N438</f>
        <v>0</v>
      </c>
      <c r="P438" s="112"/>
      <c r="Q438" s="112">
        <f>O438+P438</f>
        <v>0</v>
      </c>
    </row>
    <row r="439" spans="1:17" s="84" customFormat="1" ht="18.75" hidden="1">
      <c r="A439" s="77" t="s">
        <v>269</v>
      </c>
      <c r="B439" s="19" t="s">
        <v>485</v>
      </c>
      <c r="C439" s="19" t="s">
        <v>577</v>
      </c>
      <c r="D439" s="19" t="s">
        <v>270</v>
      </c>
      <c r="E439" s="112"/>
      <c r="F439" s="112">
        <v>0</v>
      </c>
      <c r="G439" s="112">
        <f>E439+F439</f>
        <v>0</v>
      </c>
      <c r="H439" s="112">
        <v>0</v>
      </c>
      <c r="I439" s="112">
        <f>G439+H439</f>
        <v>0</v>
      </c>
      <c r="J439" s="112">
        <v>0</v>
      </c>
      <c r="K439" s="112">
        <f>I439+J439</f>
        <v>0</v>
      </c>
      <c r="L439" s="112">
        <v>0</v>
      </c>
      <c r="M439" s="112">
        <f>K439+L439</f>
        <v>0</v>
      </c>
      <c r="N439" s="112">
        <v>0</v>
      </c>
      <c r="O439" s="112">
        <f>M439+N439</f>
        <v>0</v>
      </c>
      <c r="P439" s="112">
        <v>0</v>
      </c>
      <c r="Q439" s="112">
        <f>O439+P439</f>
        <v>0</v>
      </c>
    </row>
    <row r="440" spans="1:17" s="84" customFormat="1" ht="56.25">
      <c r="A440" s="87" t="s">
        <v>325</v>
      </c>
      <c r="B440" s="17" t="s">
        <v>485</v>
      </c>
      <c r="C440" s="17" t="s">
        <v>326</v>
      </c>
      <c r="D440" s="19"/>
      <c r="E440" s="112">
        <f aca="true" t="shared" si="190" ref="E440:Q442">E441</f>
        <v>5788</v>
      </c>
      <c r="F440" s="112">
        <f t="shared" si="190"/>
        <v>0</v>
      </c>
      <c r="G440" s="112">
        <f t="shared" si="190"/>
        <v>5788</v>
      </c>
      <c r="H440" s="112">
        <f t="shared" si="190"/>
        <v>0</v>
      </c>
      <c r="I440" s="112">
        <f t="shared" si="190"/>
        <v>5788</v>
      </c>
      <c r="J440" s="112">
        <f t="shared" si="190"/>
        <v>0</v>
      </c>
      <c r="K440" s="112">
        <f t="shared" si="190"/>
        <v>5788</v>
      </c>
      <c r="L440" s="112">
        <f t="shared" si="190"/>
        <v>0</v>
      </c>
      <c r="M440" s="112">
        <f t="shared" si="190"/>
        <v>5788</v>
      </c>
      <c r="N440" s="112">
        <f t="shared" si="190"/>
        <v>0</v>
      </c>
      <c r="O440" s="112">
        <f t="shared" si="190"/>
        <v>5788</v>
      </c>
      <c r="P440" s="112">
        <f t="shared" si="190"/>
        <v>-200</v>
      </c>
      <c r="Q440" s="112">
        <f t="shared" si="190"/>
        <v>5588</v>
      </c>
    </row>
    <row r="441" spans="1:17" s="84" customFormat="1" ht="39">
      <c r="A441" s="86" t="s">
        <v>436</v>
      </c>
      <c r="B441" s="17" t="s">
        <v>485</v>
      </c>
      <c r="C441" s="17" t="s">
        <v>437</v>
      </c>
      <c r="D441" s="19"/>
      <c r="E441" s="112">
        <f>E442+E444</f>
        <v>5788</v>
      </c>
      <c r="F441" s="112">
        <f>F442+F444</f>
        <v>0</v>
      </c>
      <c r="G441" s="112">
        <f>G442+G444</f>
        <v>5788</v>
      </c>
      <c r="H441" s="112">
        <f>H442+H444</f>
        <v>0</v>
      </c>
      <c r="I441" s="112">
        <f>G441+H441</f>
        <v>5788</v>
      </c>
      <c r="J441" s="112">
        <f>J442+J444</f>
        <v>0</v>
      </c>
      <c r="K441" s="112">
        <f>I441+J441</f>
        <v>5788</v>
      </c>
      <c r="L441" s="112">
        <f>L442+L444</f>
        <v>0</v>
      </c>
      <c r="M441" s="112">
        <f>K441+L441</f>
        <v>5788</v>
      </c>
      <c r="N441" s="112">
        <f>N442+N444</f>
        <v>0</v>
      </c>
      <c r="O441" s="112">
        <f>M441+N441</f>
        <v>5788</v>
      </c>
      <c r="P441" s="112">
        <f>P442+P444</f>
        <v>-200</v>
      </c>
      <c r="Q441" s="112">
        <f>O441+P441</f>
        <v>5588</v>
      </c>
    </row>
    <row r="442" spans="1:17" s="84" customFormat="1" ht="37.5">
      <c r="A442" s="77" t="s">
        <v>438</v>
      </c>
      <c r="B442" s="17" t="s">
        <v>485</v>
      </c>
      <c r="C442" s="17" t="s">
        <v>439</v>
      </c>
      <c r="D442" s="19"/>
      <c r="E442" s="112">
        <f t="shared" si="190"/>
        <v>30</v>
      </c>
      <c r="F442" s="112">
        <f t="shared" si="190"/>
        <v>0</v>
      </c>
      <c r="G442" s="112">
        <f t="shared" si="190"/>
        <v>30</v>
      </c>
      <c r="H442" s="112">
        <f t="shared" si="190"/>
        <v>0</v>
      </c>
      <c r="I442" s="112">
        <f t="shared" si="190"/>
        <v>30</v>
      </c>
      <c r="J442" s="112">
        <f t="shared" si="190"/>
        <v>0</v>
      </c>
      <c r="K442" s="112">
        <f t="shared" si="190"/>
        <v>30</v>
      </c>
      <c r="L442" s="112">
        <f t="shared" si="190"/>
        <v>0</v>
      </c>
      <c r="M442" s="112">
        <f t="shared" si="190"/>
        <v>30</v>
      </c>
      <c r="N442" s="112">
        <f t="shared" si="190"/>
        <v>0</v>
      </c>
      <c r="O442" s="112">
        <f t="shared" si="190"/>
        <v>30</v>
      </c>
      <c r="P442" s="112">
        <f t="shared" si="190"/>
        <v>0</v>
      </c>
      <c r="Q442" s="112">
        <f t="shared" si="190"/>
        <v>30</v>
      </c>
    </row>
    <row r="443" spans="1:17" s="84" customFormat="1" ht="37.5">
      <c r="A443" s="77" t="s">
        <v>303</v>
      </c>
      <c r="B443" s="17" t="s">
        <v>485</v>
      </c>
      <c r="C443" s="17" t="s">
        <v>439</v>
      </c>
      <c r="D443" s="17" t="s">
        <v>304</v>
      </c>
      <c r="E443" s="112">
        <v>30</v>
      </c>
      <c r="F443" s="113">
        <f>F446</f>
        <v>0</v>
      </c>
      <c r="G443" s="112">
        <f>E443+F443</f>
        <v>30</v>
      </c>
      <c r="H443" s="113"/>
      <c r="I443" s="112">
        <f>G443+H443</f>
        <v>30</v>
      </c>
      <c r="J443" s="113"/>
      <c r="K443" s="112">
        <f>I443+J443</f>
        <v>30</v>
      </c>
      <c r="L443" s="113"/>
      <c r="M443" s="112">
        <f>K443+L443</f>
        <v>30</v>
      </c>
      <c r="N443" s="113"/>
      <c r="O443" s="112">
        <f>M443+N443</f>
        <v>30</v>
      </c>
      <c r="P443" s="113"/>
      <c r="Q443" s="112">
        <f>O443+P443</f>
        <v>30</v>
      </c>
    </row>
    <row r="444" spans="1:17" s="84" customFormat="1" ht="93.75" customHeight="1">
      <c r="A444" s="25" t="s">
        <v>767</v>
      </c>
      <c r="B444" s="17" t="s">
        <v>485</v>
      </c>
      <c r="C444" s="17" t="s">
        <v>768</v>
      </c>
      <c r="D444" s="17"/>
      <c r="E444" s="112">
        <f>E445</f>
        <v>5758</v>
      </c>
      <c r="F444" s="113">
        <f>F445</f>
        <v>0</v>
      </c>
      <c r="G444" s="112">
        <f>E444+F444</f>
        <v>5758</v>
      </c>
      <c r="H444" s="113">
        <f>H445</f>
        <v>0</v>
      </c>
      <c r="I444" s="112">
        <f>G444+H444</f>
        <v>5758</v>
      </c>
      <c r="J444" s="113">
        <f>J445</f>
        <v>0</v>
      </c>
      <c r="K444" s="112">
        <f>I444+J444</f>
        <v>5758</v>
      </c>
      <c r="L444" s="113">
        <f>L445</f>
        <v>0</v>
      </c>
      <c r="M444" s="112">
        <f>K444+L444</f>
        <v>5758</v>
      </c>
      <c r="N444" s="113">
        <f>N445</f>
        <v>0</v>
      </c>
      <c r="O444" s="112">
        <f>M444+N444</f>
        <v>5758</v>
      </c>
      <c r="P444" s="113">
        <f>P445</f>
        <v>-200</v>
      </c>
      <c r="Q444" s="112">
        <f>O444+P444</f>
        <v>5558</v>
      </c>
    </row>
    <row r="445" spans="1:17" s="84" customFormat="1" ht="37.5">
      <c r="A445" s="77" t="s">
        <v>303</v>
      </c>
      <c r="B445" s="17" t="s">
        <v>485</v>
      </c>
      <c r="C445" s="17" t="s">
        <v>768</v>
      </c>
      <c r="D445" s="17" t="s">
        <v>304</v>
      </c>
      <c r="E445" s="112">
        <v>5758</v>
      </c>
      <c r="F445" s="113"/>
      <c r="G445" s="112">
        <f>E445+F445</f>
        <v>5758</v>
      </c>
      <c r="H445" s="113"/>
      <c r="I445" s="112">
        <f>G445+H445</f>
        <v>5758</v>
      </c>
      <c r="J445" s="113"/>
      <c r="K445" s="112">
        <f>I445+J445</f>
        <v>5758</v>
      </c>
      <c r="L445" s="113"/>
      <c r="M445" s="112">
        <f>K445+L445</f>
        <v>5758</v>
      </c>
      <c r="N445" s="113"/>
      <c r="O445" s="112">
        <f>M445+N445</f>
        <v>5758</v>
      </c>
      <c r="P445" s="113">
        <v>-200</v>
      </c>
      <c r="Q445" s="112">
        <f>O445+P445</f>
        <v>5558</v>
      </c>
    </row>
    <row r="446" spans="1:17" s="84" customFormat="1" ht="18.75">
      <c r="A446" s="87" t="s">
        <v>251</v>
      </c>
      <c r="B446" s="17" t="s">
        <v>485</v>
      </c>
      <c r="C446" s="17" t="s">
        <v>346</v>
      </c>
      <c r="D446" s="19"/>
      <c r="E446" s="112">
        <f aca="true" t="shared" si="191" ref="E446:Q447">E447</f>
        <v>28.4</v>
      </c>
      <c r="F446" s="112">
        <f t="shared" si="191"/>
        <v>0</v>
      </c>
      <c r="G446" s="112">
        <f t="shared" si="191"/>
        <v>28.4</v>
      </c>
      <c r="H446" s="112">
        <f t="shared" si="191"/>
        <v>-0.3</v>
      </c>
      <c r="I446" s="112">
        <f t="shared" si="191"/>
        <v>28.1</v>
      </c>
      <c r="J446" s="112">
        <f t="shared" si="191"/>
        <v>0</v>
      </c>
      <c r="K446" s="112">
        <f t="shared" si="191"/>
        <v>28.1</v>
      </c>
      <c r="L446" s="112">
        <f t="shared" si="191"/>
        <v>0</v>
      </c>
      <c r="M446" s="112">
        <f t="shared" si="191"/>
        <v>28.1</v>
      </c>
      <c r="N446" s="112">
        <f t="shared" si="191"/>
        <v>0</v>
      </c>
      <c r="O446" s="112">
        <f t="shared" si="191"/>
        <v>28.1</v>
      </c>
      <c r="P446" s="112">
        <f t="shared" si="191"/>
        <v>0</v>
      </c>
      <c r="Q446" s="112">
        <f t="shared" si="191"/>
        <v>28.1</v>
      </c>
    </row>
    <row r="447" spans="1:17" s="84" customFormat="1" ht="18.75">
      <c r="A447" s="77" t="s">
        <v>348</v>
      </c>
      <c r="B447" s="17" t="s">
        <v>485</v>
      </c>
      <c r="C447" s="17" t="s">
        <v>349</v>
      </c>
      <c r="D447" s="19"/>
      <c r="E447" s="112">
        <f t="shared" si="191"/>
        <v>28.4</v>
      </c>
      <c r="F447" s="112">
        <f t="shared" si="191"/>
        <v>0</v>
      </c>
      <c r="G447" s="112">
        <f t="shared" si="191"/>
        <v>28.4</v>
      </c>
      <c r="H447" s="112">
        <f t="shared" si="191"/>
        <v>-0.3</v>
      </c>
      <c r="I447" s="112">
        <f t="shared" si="191"/>
        <v>28.1</v>
      </c>
      <c r="J447" s="112">
        <f t="shared" si="191"/>
        <v>0</v>
      </c>
      <c r="K447" s="112">
        <f t="shared" si="191"/>
        <v>28.1</v>
      </c>
      <c r="L447" s="112">
        <f t="shared" si="191"/>
        <v>0</v>
      </c>
      <c r="M447" s="112">
        <f t="shared" si="191"/>
        <v>28.1</v>
      </c>
      <c r="N447" s="112">
        <f t="shared" si="191"/>
        <v>0</v>
      </c>
      <c r="O447" s="112">
        <f t="shared" si="191"/>
        <v>28.1</v>
      </c>
      <c r="P447" s="112">
        <f t="shared" si="191"/>
        <v>0</v>
      </c>
      <c r="Q447" s="112">
        <f t="shared" si="191"/>
        <v>28.1</v>
      </c>
    </row>
    <row r="448" spans="1:17" s="84" customFormat="1" ht="168.75">
      <c r="A448" s="88" t="s">
        <v>578</v>
      </c>
      <c r="B448" s="17" t="s">
        <v>485</v>
      </c>
      <c r="C448" s="17" t="s">
        <v>579</v>
      </c>
      <c r="D448" s="19"/>
      <c r="E448" s="112">
        <f aca="true" t="shared" si="192" ref="E448:K448">E450+E449</f>
        <v>28.4</v>
      </c>
      <c r="F448" s="112">
        <f t="shared" si="192"/>
        <v>0</v>
      </c>
      <c r="G448" s="112">
        <f t="shared" si="192"/>
        <v>28.4</v>
      </c>
      <c r="H448" s="112">
        <f t="shared" si="192"/>
        <v>-0.3</v>
      </c>
      <c r="I448" s="112">
        <f t="shared" si="192"/>
        <v>28.1</v>
      </c>
      <c r="J448" s="112">
        <f t="shared" si="192"/>
        <v>0</v>
      </c>
      <c r="K448" s="112">
        <f t="shared" si="192"/>
        <v>28.1</v>
      </c>
      <c r="L448" s="112">
        <f aca="true" t="shared" si="193" ref="L448:Q448">L450+L449</f>
        <v>0</v>
      </c>
      <c r="M448" s="112">
        <f t="shared" si="193"/>
        <v>28.1</v>
      </c>
      <c r="N448" s="112">
        <f t="shared" si="193"/>
        <v>0</v>
      </c>
      <c r="O448" s="112">
        <f t="shared" si="193"/>
        <v>28.1</v>
      </c>
      <c r="P448" s="112">
        <f t="shared" si="193"/>
        <v>0</v>
      </c>
      <c r="Q448" s="112">
        <f t="shared" si="193"/>
        <v>28.1</v>
      </c>
    </row>
    <row r="449" spans="1:17" s="84" customFormat="1" ht="93.75">
      <c r="A449" s="77" t="s">
        <v>255</v>
      </c>
      <c r="B449" s="17" t="s">
        <v>485</v>
      </c>
      <c r="C449" s="17" t="s">
        <v>579</v>
      </c>
      <c r="D449" s="19" t="s">
        <v>256</v>
      </c>
      <c r="E449" s="112">
        <v>16.8</v>
      </c>
      <c r="F449" s="112"/>
      <c r="G449" s="112">
        <f>E449+F449</f>
        <v>16.8</v>
      </c>
      <c r="H449" s="112"/>
      <c r="I449" s="112">
        <f>G449+H449</f>
        <v>16.8</v>
      </c>
      <c r="J449" s="112"/>
      <c r="K449" s="112">
        <f>I449+J449</f>
        <v>16.8</v>
      </c>
      <c r="L449" s="112"/>
      <c r="M449" s="112">
        <f>K449+L449</f>
        <v>16.8</v>
      </c>
      <c r="N449" s="112"/>
      <c r="O449" s="112">
        <f>M449+N449</f>
        <v>16.8</v>
      </c>
      <c r="P449" s="112"/>
      <c r="Q449" s="112">
        <f>O449+P449</f>
        <v>16.8</v>
      </c>
    </row>
    <row r="450" spans="1:17" s="84" customFormat="1" ht="37.5">
      <c r="A450" s="77" t="s">
        <v>259</v>
      </c>
      <c r="B450" s="17" t="s">
        <v>485</v>
      </c>
      <c r="C450" s="17" t="s">
        <v>579</v>
      </c>
      <c r="D450" s="17" t="s">
        <v>260</v>
      </c>
      <c r="E450" s="112">
        <v>11.6</v>
      </c>
      <c r="F450" s="113"/>
      <c r="G450" s="112">
        <f>E450+F450</f>
        <v>11.6</v>
      </c>
      <c r="H450" s="113">
        <v>-0.3</v>
      </c>
      <c r="I450" s="112">
        <f>G450+H450</f>
        <v>11.299999999999999</v>
      </c>
      <c r="J450" s="113"/>
      <c r="K450" s="112">
        <f>I450+J450</f>
        <v>11.299999999999999</v>
      </c>
      <c r="L450" s="113"/>
      <c r="M450" s="112">
        <f>K450+L450</f>
        <v>11.299999999999999</v>
      </c>
      <c r="N450" s="113"/>
      <c r="O450" s="112">
        <f>M450+N450</f>
        <v>11.299999999999999</v>
      </c>
      <c r="P450" s="113"/>
      <c r="Q450" s="112">
        <f>O450+P450</f>
        <v>11.299999999999999</v>
      </c>
    </row>
    <row r="451" spans="1:17" s="84" customFormat="1" ht="37.5">
      <c r="A451" s="16" t="s">
        <v>580</v>
      </c>
      <c r="B451" s="290" t="s">
        <v>581</v>
      </c>
      <c r="C451" s="19"/>
      <c r="D451" s="14"/>
      <c r="E451" s="111">
        <f>E461+E473+E505+E515+E532+E497+E528+E491+E452</f>
        <v>56416.54</v>
      </c>
      <c r="F451" s="111">
        <f>F461+F473+F505+F515+F532+F497+F528+F491+F452</f>
        <v>9510.323999999999</v>
      </c>
      <c r="G451" s="111">
        <f>E451+F451</f>
        <v>65926.864</v>
      </c>
      <c r="H451" s="111">
        <f>H461+H473+H505+H515+H532+H497+H528+H491+H452</f>
        <v>7726.99</v>
      </c>
      <c r="I451" s="111">
        <f>G451+H451</f>
        <v>73653.854</v>
      </c>
      <c r="J451" s="111">
        <f>J461+J473+J505+J515+J532+J497+J528+J491+J452</f>
        <v>0</v>
      </c>
      <c r="K451" s="111">
        <f>I451+J451</f>
        <v>73653.854</v>
      </c>
      <c r="L451" s="111">
        <f>L461+L473+L505+L515+L532+L497+L528+L491+L452</f>
        <v>-567.5540000000001</v>
      </c>
      <c r="M451" s="111">
        <f>K451+L451</f>
        <v>73086.3</v>
      </c>
      <c r="N451" s="111">
        <f>N461+N473+N505+N515+N532+N497+N528+N491+N452</f>
        <v>-105.01</v>
      </c>
      <c r="O451" s="111">
        <f>M451+N451</f>
        <v>72981.29000000001</v>
      </c>
      <c r="P451" s="111">
        <f>P461+P473+P505+P515+P532+P497+P528+P491+P452</f>
        <v>-1737.7129999999997</v>
      </c>
      <c r="Q451" s="111">
        <f>O451+P451</f>
        <v>71243.577</v>
      </c>
    </row>
    <row r="452" spans="1:17" s="84" customFormat="1" ht="37.5">
      <c r="A452" s="16" t="s">
        <v>263</v>
      </c>
      <c r="B452" s="19" t="s">
        <v>581</v>
      </c>
      <c r="C452" s="19" t="s">
        <v>264</v>
      </c>
      <c r="D452" s="14"/>
      <c r="E452" s="111">
        <f aca="true" t="shared" si="194" ref="E452:F454">E453</f>
        <v>71.43</v>
      </c>
      <c r="F452" s="111">
        <f t="shared" si="194"/>
        <v>-71.43</v>
      </c>
      <c r="G452" s="111">
        <f>E452+F452</f>
        <v>0</v>
      </c>
      <c r="H452" s="111">
        <f>H453</f>
        <v>0</v>
      </c>
      <c r="I452" s="111">
        <f>G452+H452</f>
        <v>0</v>
      </c>
      <c r="J452" s="111">
        <f>J453+J456</f>
        <v>333.3</v>
      </c>
      <c r="K452" s="111">
        <f>I452+J452</f>
        <v>333.3</v>
      </c>
      <c r="L452" s="111">
        <f>L453+L456</f>
        <v>0</v>
      </c>
      <c r="M452" s="111">
        <f>K452+L452</f>
        <v>333.3</v>
      </c>
      <c r="N452" s="111">
        <f>N453+N456</f>
        <v>0</v>
      </c>
      <c r="O452" s="111">
        <f>M452+N452</f>
        <v>333.3</v>
      </c>
      <c r="P452" s="111">
        <f>P453+P456</f>
        <v>0</v>
      </c>
      <c r="Q452" s="111">
        <f>O452+P452</f>
        <v>333.3</v>
      </c>
    </row>
    <row r="453" spans="1:17" s="84" customFormat="1" ht="39">
      <c r="A453" s="22" t="s">
        <v>265</v>
      </c>
      <c r="B453" s="19" t="s">
        <v>581</v>
      </c>
      <c r="C453" s="19" t="s">
        <v>266</v>
      </c>
      <c r="D453" s="14"/>
      <c r="E453" s="111">
        <f t="shared" si="194"/>
        <v>71.43</v>
      </c>
      <c r="F453" s="111">
        <f t="shared" si="194"/>
        <v>-71.43</v>
      </c>
      <c r="G453" s="111">
        <f>E453+F453</f>
        <v>0</v>
      </c>
      <c r="H453" s="111">
        <f>H454</f>
        <v>0</v>
      </c>
      <c r="I453" s="111">
        <f>G453+H453</f>
        <v>0</v>
      </c>
      <c r="J453" s="111">
        <f>J454</f>
        <v>0</v>
      </c>
      <c r="K453" s="111">
        <f>I453+J453</f>
        <v>0</v>
      </c>
      <c r="L453" s="111">
        <f>L454</f>
        <v>0</v>
      </c>
      <c r="M453" s="111">
        <f>K453+L453</f>
        <v>0</v>
      </c>
      <c r="N453" s="111">
        <f>N454</f>
        <v>0</v>
      </c>
      <c r="O453" s="111">
        <f>M453+N453</f>
        <v>0</v>
      </c>
      <c r="P453" s="111">
        <f>P454</f>
        <v>0</v>
      </c>
      <c r="Q453" s="111">
        <f>O453+P453</f>
        <v>0</v>
      </c>
    </row>
    <row r="454" spans="1:17" s="84" customFormat="1" ht="56.25" hidden="1">
      <c r="A454" s="77" t="s">
        <v>796</v>
      </c>
      <c r="B454" s="17" t="s">
        <v>581</v>
      </c>
      <c r="C454" s="17" t="s">
        <v>774</v>
      </c>
      <c r="D454" s="77"/>
      <c r="E454" s="113">
        <f t="shared" si="194"/>
        <v>71.43</v>
      </c>
      <c r="F454" s="113">
        <f t="shared" si="194"/>
        <v>-71.43</v>
      </c>
      <c r="G454" s="113">
        <f>G455</f>
        <v>0</v>
      </c>
      <c r="H454" s="113">
        <f>H455</f>
        <v>0</v>
      </c>
      <c r="I454" s="113">
        <f>I455</f>
        <v>0</v>
      </c>
      <c r="J454" s="113">
        <f>J455</f>
        <v>0</v>
      </c>
      <c r="K454" s="113">
        <f>K455</f>
        <v>0</v>
      </c>
      <c r="L454" s="113">
        <f>L455</f>
        <v>0</v>
      </c>
      <c r="M454" s="113">
        <f>M455</f>
        <v>0</v>
      </c>
      <c r="N454" s="113">
        <f>N455</f>
        <v>0</v>
      </c>
      <c r="O454" s="113">
        <f>O455</f>
        <v>0</v>
      </c>
      <c r="P454" s="113">
        <f>P455</f>
        <v>0</v>
      </c>
      <c r="Q454" s="113">
        <f>Q455</f>
        <v>0</v>
      </c>
    </row>
    <row r="455" spans="1:17" s="84" customFormat="1" ht="18.75" hidden="1">
      <c r="A455" s="77" t="s">
        <v>584</v>
      </c>
      <c r="B455" s="17" t="s">
        <v>581</v>
      </c>
      <c r="C455" s="17" t="s">
        <v>774</v>
      </c>
      <c r="D455" s="77" t="s">
        <v>585</v>
      </c>
      <c r="E455" s="113">
        <v>71.43</v>
      </c>
      <c r="F455" s="113">
        <v>-71.43</v>
      </c>
      <c r="G455" s="113">
        <f>E455+F455</f>
        <v>0</v>
      </c>
      <c r="H455" s="113"/>
      <c r="I455" s="113">
        <f>G455+H455</f>
        <v>0</v>
      </c>
      <c r="J455" s="113"/>
      <c r="K455" s="113">
        <f aca="true" t="shared" si="195" ref="K455:K460">I455+J455</f>
        <v>0</v>
      </c>
      <c r="L455" s="113"/>
      <c r="M455" s="113">
        <f aca="true" t="shared" si="196" ref="M455:M460">K455+L455</f>
        <v>0</v>
      </c>
      <c r="N455" s="113"/>
      <c r="O455" s="113">
        <f aca="true" t="shared" si="197" ref="O455:O460">M455+N455</f>
        <v>0</v>
      </c>
      <c r="P455" s="113"/>
      <c r="Q455" s="113">
        <f aca="true" t="shared" si="198" ref="Q455:Q460">O455+P455</f>
        <v>0</v>
      </c>
    </row>
    <row r="456" spans="1:17" s="84" customFormat="1" ht="58.5" hidden="1">
      <c r="A456" s="86" t="s">
        <v>850</v>
      </c>
      <c r="B456" s="17" t="s">
        <v>581</v>
      </c>
      <c r="C456" s="17" t="s">
        <v>852</v>
      </c>
      <c r="D456" s="77"/>
      <c r="E456" s="113"/>
      <c r="F456" s="113"/>
      <c r="G456" s="113"/>
      <c r="H456" s="113"/>
      <c r="I456" s="113">
        <f>I457+I459</f>
        <v>0</v>
      </c>
      <c r="J456" s="113">
        <f>J457+J459</f>
        <v>333.3</v>
      </c>
      <c r="K456" s="113">
        <f t="shared" si="195"/>
        <v>333.3</v>
      </c>
      <c r="L456" s="113">
        <f>L457+L459</f>
        <v>0</v>
      </c>
      <c r="M456" s="113">
        <f t="shared" si="196"/>
        <v>333.3</v>
      </c>
      <c r="N456" s="113">
        <f>N457+N459</f>
        <v>0</v>
      </c>
      <c r="O456" s="113">
        <f t="shared" si="197"/>
        <v>333.3</v>
      </c>
      <c r="P456" s="113">
        <f>P457+P459</f>
        <v>0</v>
      </c>
      <c r="Q456" s="113">
        <f t="shared" si="198"/>
        <v>333.3</v>
      </c>
    </row>
    <row r="457" spans="1:17" s="84" customFormat="1" ht="37.5">
      <c r="A457" s="77" t="s">
        <v>854</v>
      </c>
      <c r="B457" s="17" t="s">
        <v>581</v>
      </c>
      <c r="C457" s="17" t="s">
        <v>851</v>
      </c>
      <c r="D457" s="77"/>
      <c r="E457" s="113"/>
      <c r="F457" s="113"/>
      <c r="G457" s="113"/>
      <c r="H457" s="113"/>
      <c r="I457" s="113">
        <f>I458</f>
        <v>0</v>
      </c>
      <c r="J457" s="113">
        <f>J458</f>
        <v>33.3</v>
      </c>
      <c r="K457" s="113">
        <f t="shared" si="195"/>
        <v>33.3</v>
      </c>
      <c r="L457" s="113">
        <f>L458</f>
        <v>0</v>
      </c>
      <c r="M457" s="113">
        <f t="shared" si="196"/>
        <v>33.3</v>
      </c>
      <c r="N457" s="113">
        <f>N458</f>
        <v>0</v>
      </c>
      <c r="O457" s="113">
        <f t="shared" si="197"/>
        <v>33.3</v>
      </c>
      <c r="P457" s="113">
        <f>P458</f>
        <v>0</v>
      </c>
      <c r="Q457" s="113">
        <f t="shared" si="198"/>
        <v>33.3</v>
      </c>
    </row>
    <row r="458" spans="1:19" s="84" customFormat="1" ht="18.75">
      <c r="A458" s="59" t="s">
        <v>597</v>
      </c>
      <c r="B458" s="17" t="s">
        <v>605</v>
      </c>
      <c r="C458" s="17" t="s">
        <v>851</v>
      </c>
      <c r="D458" s="77" t="s">
        <v>585</v>
      </c>
      <c r="E458" s="113"/>
      <c r="F458" s="113"/>
      <c r="G458" s="113"/>
      <c r="H458" s="113"/>
      <c r="I458" s="113"/>
      <c r="J458" s="113">
        <v>33.3</v>
      </c>
      <c r="K458" s="113">
        <f t="shared" si="195"/>
        <v>33.3</v>
      </c>
      <c r="L458" s="113"/>
      <c r="M458" s="113">
        <f t="shared" si="196"/>
        <v>33.3</v>
      </c>
      <c r="N458" s="113"/>
      <c r="O458" s="113">
        <f t="shared" si="197"/>
        <v>33.3</v>
      </c>
      <c r="P458" s="113"/>
      <c r="Q458" s="113">
        <f t="shared" si="198"/>
        <v>33.3</v>
      </c>
      <c r="S458" s="155">
        <f>Q458+Q460+Q464+Q468+Q470+Q472+Q476+Q479+Q481+Q483+Q485+Q487+Q490+Q494+Q496+Q500+Q502+Q504+Q508+Q514+Q518+Q520+Q522+Q524+Q527+Q531+Q535+Q537+Q547+Q551</f>
        <v>61421.10299999999</v>
      </c>
    </row>
    <row r="459" spans="1:17" s="84" customFormat="1" ht="37.5">
      <c r="A459" s="59" t="s">
        <v>833</v>
      </c>
      <c r="B459" s="17" t="s">
        <v>581</v>
      </c>
      <c r="C459" s="17" t="s">
        <v>853</v>
      </c>
      <c r="D459" s="17"/>
      <c r="E459" s="113"/>
      <c r="F459" s="113"/>
      <c r="G459" s="113"/>
      <c r="H459" s="113"/>
      <c r="I459" s="113">
        <v>0</v>
      </c>
      <c r="J459" s="113">
        <f>J460</f>
        <v>300</v>
      </c>
      <c r="K459" s="113">
        <f t="shared" si="195"/>
        <v>300</v>
      </c>
      <c r="L459" s="113">
        <f>L460</f>
        <v>0</v>
      </c>
      <c r="M459" s="113">
        <f t="shared" si="196"/>
        <v>300</v>
      </c>
      <c r="N459" s="113">
        <f>N460</f>
        <v>0</v>
      </c>
      <c r="O459" s="113">
        <f t="shared" si="197"/>
        <v>300</v>
      </c>
      <c r="P459" s="113">
        <f>P460</f>
        <v>0</v>
      </c>
      <c r="Q459" s="113">
        <f t="shared" si="198"/>
        <v>300</v>
      </c>
    </row>
    <row r="460" spans="1:17" s="84" customFormat="1" ht="18.75">
      <c r="A460" s="59" t="s">
        <v>597</v>
      </c>
      <c r="B460" s="17" t="s">
        <v>581</v>
      </c>
      <c r="C460" s="17" t="s">
        <v>853</v>
      </c>
      <c r="D460" s="17" t="s">
        <v>585</v>
      </c>
      <c r="E460" s="113"/>
      <c r="F460" s="113"/>
      <c r="G460" s="113"/>
      <c r="H460" s="113"/>
      <c r="I460" s="113">
        <v>0</v>
      </c>
      <c r="J460" s="113">
        <v>300</v>
      </c>
      <c r="K460" s="113">
        <f t="shared" si="195"/>
        <v>300</v>
      </c>
      <c r="L460" s="113"/>
      <c r="M460" s="113">
        <f t="shared" si="196"/>
        <v>300</v>
      </c>
      <c r="N460" s="113"/>
      <c r="O460" s="113">
        <f t="shared" si="197"/>
        <v>300</v>
      </c>
      <c r="P460" s="113"/>
      <c r="Q460" s="113">
        <f t="shared" si="198"/>
        <v>300</v>
      </c>
    </row>
    <row r="461" spans="1:17" s="84" customFormat="1" ht="56.25">
      <c r="A461" s="16" t="s">
        <v>442</v>
      </c>
      <c r="B461" s="17">
        <v>992</v>
      </c>
      <c r="C461" s="19" t="s">
        <v>443</v>
      </c>
      <c r="D461" s="19"/>
      <c r="E461" s="111">
        <f aca="true" t="shared" si="199" ref="E461:Q461">E462</f>
        <v>3624.647</v>
      </c>
      <c r="F461" s="112">
        <f t="shared" si="199"/>
        <v>5671.716</v>
      </c>
      <c r="G461" s="111">
        <f t="shared" si="199"/>
        <v>9296.363000000001</v>
      </c>
      <c r="H461" s="112">
        <f t="shared" si="199"/>
        <v>1062.668</v>
      </c>
      <c r="I461" s="111">
        <f t="shared" si="199"/>
        <v>10359.031</v>
      </c>
      <c r="J461" s="112">
        <f t="shared" si="199"/>
        <v>0</v>
      </c>
      <c r="K461" s="111">
        <f t="shared" si="199"/>
        <v>10359.031</v>
      </c>
      <c r="L461" s="112">
        <f t="shared" si="199"/>
        <v>0</v>
      </c>
      <c r="M461" s="111">
        <f t="shared" si="199"/>
        <v>10359.031</v>
      </c>
      <c r="N461" s="112">
        <f t="shared" si="199"/>
        <v>0</v>
      </c>
      <c r="O461" s="111">
        <f t="shared" si="199"/>
        <v>10359.031</v>
      </c>
      <c r="P461" s="112">
        <f t="shared" si="199"/>
        <v>0</v>
      </c>
      <c r="Q461" s="111">
        <f t="shared" si="199"/>
        <v>10359.031</v>
      </c>
    </row>
    <row r="462" spans="1:17" s="84" customFormat="1" ht="78">
      <c r="A462" s="22" t="s">
        <v>444</v>
      </c>
      <c r="B462" s="17">
        <v>992</v>
      </c>
      <c r="C462" s="19" t="s">
        <v>445</v>
      </c>
      <c r="D462" s="19"/>
      <c r="E462" s="112">
        <f>E463+E465+E467+E471+E469</f>
        <v>3624.647</v>
      </c>
      <c r="F462" s="112">
        <f>F463+F465+F469+F471+F467</f>
        <v>5671.716</v>
      </c>
      <c r="G462" s="112">
        <f>E462+F462</f>
        <v>9296.363000000001</v>
      </c>
      <c r="H462" s="112">
        <f>H463+H465+H469+H471+H467</f>
        <v>1062.668</v>
      </c>
      <c r="I462" s="112">
        <f>G462+H462</f>
        <v>10359.031</v>
      </c>
      <c r="J462" s="112">
        <f>J463+J465+J469+J471+J467</f>
        <v>0</v>
      </c>
      <c r="K462" s="112">
        <f>I462+J462</f>
        <v>10359.031</v>
      </c>
      <c r="L462" s="112">
        <f>L463+L465+L469+L471+L467</f>
        <v>0</v>
      </c>
      <c r="M462" s="112">
        <f>K462+L462</f>
        <v>10359.031</v>
      </c>
      <c r="N462" s="112">
        <f>N463+N465+N469+N471+N467</f>
        <v>0</v>
      </c>
      <c r="O462" s="112">
        <f>M462+N462</f>
        <v>10359.031</v>
      </c>
      <c r="P462" s="112">
        <f>P463+P465+P469+P471+P467</f>
        <v>0</v>
      </c>
      <c r="Q462" s="112">
        <f>O462+P462</f>
        <v>10359.031</v>
      </c>
    </row>
    <row r="463" spans="1:17" s="84" customFormat="1" ht="37.5">
      <c r="A463" s="20" t="s">
        <v>582</v>
      </c>
      <c r="B463" s="17" t="s">
        <v>581</v>
      </c>
      <c r="C463" s="19" t="s">
        <v>583</v>
      </c>
      <c r="D463" s="19"/>
      <c r="E463" s="112">
        <f aca="true" t="shared" si="200" ref="E463:Q463">E464</f>
        <v>36.247</v>
      </c>
      <c r="F463" s="112">
        <f t="shared" si="200"/>
        <v>0</v>
      </c>
      <c r="G463" s="112">
        <f t="shared" si="200"/>
        <v>36.247</v>
      </c>
      <c r="H463" s="112">
        <f t="shared" si="200"/>
        <v>406.70599999999996</v>
      </c>
      <c r="I463" s="112">
        <f t="shared" si="200"/>
        <v>442.953</v>
      </c>
      <c r="J463" s="112">
        <f t="shared" si="200"/>
        <v>0</v>
      </c>
      <c r="K463" s="112">
        <f t="shared" si="200"/>
        <v>442.953</v>
      </c>
      <c r="L463" s="112">
        <f t="shared" si="200"/>
        <v>0</v>
      </c>
      <c r="M463" s="112">
        <f t="shared" si="200"/>
        <v>442.953</v>
      </c>
      <c r="N463" s="112">
        <f t="shared" si="200"/>
        <v>0</v>
      </c>
      <c r="O463" s="112">
        <f t="shared" si="200"/>
        <v>442.953</v>
      </c>
      <c r="P463" s="112">
        <f t="shared" si="200"/>
        <v>0</v>
      </c>
      <c r="Q463" s="112">
        <f t="shared" si="200"/>
        <v>442.953</v>
      </c>
    </row>
    <row r="464" spans="1:17" s="84" customFormat="1" ht="18.75">
      <c r="A464" s="77" t="s">
        <v>584</v>
      </c>
      <c r="B464" s="17" t="s">
        <v>581</v>
      </c>
      <c r="C464" s="19" t="s">
        <v>583</v>
      </c>
      <c r="D464" s="19" t="s">
        <v>585</v>
      </c>
      <c r="E464" s="112">
        <v>36.247</v>
      </c>
      <c r="F464" s="112"/>
      <c r="G464" s="112">
        <f>E464+F464</f>
        <v>36.247</v>
      </c>
      <c r="H464" s="112">
        <f>400+6.703+0.003</f>
        <v>406.70599999999996</v>
      </c>
      <c r="I464" s="112">
        <f>G464+H464</f>
        <v>442.953</v>
      </c>
      <c r="J464" s="112"/>
      <c r="K464" s="112">
        <f>I464+J464</f>
        <v>442.953</v>
      </c>
      <c r="L464" s="112"/>
      <c r="M464" s="112">
        <f>K464+L464</f>
        <v>442.953</v>
      </c>
      <c r="N464" s="112"/>
      <c r="O464" s="112">
        <f>M464+N464</f>
        <v>442.953</v>
      </c>
      <c r="P464" s="112"/>
      <c r="Q464" s="112">
        <f>O464+P464</f>
        <v>442.953</v>
      </c>
    </row>
    <row r="465" spans="1:17" s="84" customFormat="1" ht="18.75" hidden="1">
      <c r="A465" s="20" t="s">
        <v>586</v>
      </c>
      <c r="B465" s="17" t="s">
        <v>581</v>
      </c>
      <c r="C465" s="19" t="s">
        <v>587</v>
      </c>
      <c r="D465" s="19"/>
      <c r="E465" s="112">
        <f aca="true" t="shared" si="201" ref="E465:Q465">E466</f>
        <v>0</v>
      </c>
      <c r="F465" s="112">
        <f t="shared" si="201"/>
        <v>0</v>
      </c>
      <c r="G465" s="112">
        <f t="shared" si="201"/>
        <v>0</v>
      </c>
      <c r="H465" s="112">
        <f t="shared" si="201"/>
        <v>0</v>
      </c>
      <c r="I465" s="112">
        <f t="shared" si="201"/>
        <v>0</v>
      </c>
      <c r="J465" s="112">
        <f t="shared" si="201"/>
        <v>0</v>
      </c>
      <c r="K465" s="112">
        <f t="shared" si="201"/>
        <v>0</v>
      </c>
      <c r="L465" s="112">
        <f t="shared" si="201"/>
        <v>0</v>
      </c>
      <c r="M465" s="112">
        <f t="shared" si="201"/>
        <v>0</v>
      </c>
      <c r="N465" s="112">
        <f t="shared" si="201"/>
        <v>0</v>
      </c>
      <c r="O465" s="112">
        <f t="shared" si="201"/>
        <v>0</v>
      </c>
      <c r="P465" s="112">
        <f t="shared" si="201"/>
        <v>0</v>
      </c>
      <c r="Q465" s="112">
        <f t="shared" si="201"/>
        <v>0</v>
      </c>
    </row>
    <row r="466" spans="1:17" s="84" customFormat="1" ht="18.75" hidden="1">
      <c r="A466" s="77" t="s">
        <v>584</v>
      </c>
      <c r="B466" s="17" t="s">
        <v>581</v>
      </c>
      <c r="C466" s="19" t="s">
        <v>587</v>
      </c>
      <c r="D466" s="19" t="s">
        <v>585</v>
      </c>
      <c r="E466" s="112"/>
      <c r="F466" s="112"/>
      <c r="G466" s="112">
        <f>E466+F466</f>
        <v>0</v>
      </c>
      <c r="H466" s="112"/>
      <c r="I466" s="112">
        <f>G466+H466</f>
        <v>0</v>
      </c>
      <c r="J466" s="112"/>
      <c r="K466" s="112">
        <f>I466+J466</f>
        <v>0</v>
      </c>
      <c r="L466" s="112"/>
      <c r="M466" s="112">
        <f>K466+L466</f>
        <v>0</v>
      </c>
      <c r="N466" s="112"/>
      <c r="O466" s="112">
        <f>M466+N466</f>
        <v>0</v>
      </c>
      <c r="P466" s="112"/>
      <c r="Q466" s="112">
        <f>O466+P466</f>
        <v>0</v>
      </c>
    </row>
    <row r="467" spans="1:17" s="84" customFormat="1" ht="75">
      <c r="A467" s="77" t="s">
        <v>588</v>
      </c>
      <c r="B467" s="17" t="s">
        <v>581</v>
      </c>
      <c r="C467" s="19" t="s">
        <v>589</v>
      </c>
      <c r="D467" s="19"/>
      <c r="E467" s="112">
        <f aca="true" t="shared" si="202" ref="E467:Q467">E468</f>
        <v>0</v>
      </c>
      <c r="F467" s="112">
        <f t="shared" si="202"/>
        <v>5671.716</v>
      </c>
      <c r="G467" s="112">
        <f t="shared" si="202"/>
        <v>5671.716</v>
      </c>
      <c r="H467" s="112">
        <f t="shared" si="202"/>
        <v>0</v>
      </c>
      <c r="I467" s="112">
        <f t="shared" si="202"/>
        <v>5671.716</v>
      </c>
      <c r="J467" s="112">
        <f t="shared" si="202"/>
        <v>0</v>
      </c>
      <c r="K467" s="112">
        <f t="shared" si="202"/>
        <v>5671.716</v>
      </c>
      <c r="L467" s="112">
        <f t="shared" si="202"/>
        <v>0</v>
      </c>
      <c r="M467" s="112">
        <f t="shared" si="202"/>
        <v>5671.716</v>
      </c>
      <c r="N467" s="112">
        <f t="shared" si="202"/>
        <v>0</v>
      </c>
      <c r="O467" s="112">
        <f t="shared" si="202"/>
        <v>5671.716</v>
      </c>
      <c r="P467" s="112">
        <f t="shared" si="202"/>
        <v>0</v>
      </c>
      <c r="Q467" s="112">
        <f t="shared" si="202"/>
        <v>5671.716</v>
      </c>
    </row>
    <row r="468" spans="1:17" s="84" customFormat="1" ht="18.75">
      <c r="A468" s="77" t="s">
        <v>584</v>
      </c>
      <c r="B468" s="17" t="s">
        <v>581</v>
      </c>
      <c r="C468" s="19" t="s">
        <v>589</v>
      </c>
      <c r="D468" s="19" t="s">
        <v>585</v>
      </c>
      <c r="E468" s="112"/>
      <c r="F468" s="112">
        <v>5671.716</v>
      </c>
      <c r="G468" s="112">
        <f>E468+F468</f>
        <v>5671.716</v>
      </c>
      <c r="H468" s="112"/>
      <c r="I468" s="112">
        <f>G468+H468</f>
        <v>5671.716</v>
      </c>
      <c r="J468" s="112"/>
      <c r="K468" s="112">
        <f>I468+J468</f>
        <v>5671.716</v>
      </c>
      <c r="L468" s="112"/>
      <c r="M468" s="112">
        <f>K468+L468</f>
        <v>5671.716</v>
      </c>
      <c r="N468" s="112"/>
      <c r="O468" s="112">
        <f>M468+N468</f>
        <v>5671.716</v>
      </c>
      <c r="P468" s="112"/>
      <c r="Q468" s="112">
        <f>O468+P468</f>
        <v>5671.716</v>
      </c>
    </row>
    <row r="469" spans="1:17" s="84" customFormat="1" ht="75" hidden="1">
      <c r="A469" s="92" t="s">
        <v>188</v>
      </c>
      <c r="B469" s="17" t="s">
        <v>581</v>
      </c>
      <c r="C469" s="19" t="s">
        <v>590</v>
      </c>
      <c r="D469" s="19"/>
      <c r="E469" s="112">
        <f aca="true" t="shared" si="203" ref="E469:Q469">E470</f>
        <v>0</v>
      </c>
      <c r="F469" s="112">
        <f t="shared" si="203"/>
        <v>0</v>
      </c>
      <c r="G469" s="112">
        <f t="shared" si="203"/>
        <v>0</v>
      </c>
      <c r="H469" s="112">
        <f t="shared" si="203"/>
        <v>0</v>
      </c>
      <c r="I469" s="112">
        <f t="shared" si="203"/>
        <v>0</v>
      </c>
      <c r="J469" s="112">
        <f t="shared" si="203"/>
        <v>0</v>
      </c>
      <c r="K469" s="112">
        <f t="shared" si="203"/>
        <v>0</v>
      </c>
      <c r="L469" s="112">
        <f t="shared" si="203"/>
        <v>0</v>
      </c>
      <c r="M469" s="112">
        <f t="shared" si="203"/>
        <v>0</v>
      </c>
      <c r="N469" s="112">
        <f t="shared" si="203"/>
        <v>0</v>
      </c>
      <c r="O469" s="112">
        <f t="shared" si="203"/>
        <v>0</v>
      </c>
      <c r="P469" s="112">
        <f t="shared" si="203"/>
        <v>0</v>
      </c>
      <c r="Q469" s="112">
        <f t="shared" si="203"/>
        <v>0</v>
      </c>
    </row>
    <row r="470" spans="1:17" s="84" customFormat="1" ht="18.75" hidden="1">
      <c r="A470" s="77" t="s">
        <v>584</v>
      </c>
      <c r="B470" s="19" t="s">
        <v>581</v>
      </c>
      <c r="C470" s="19" t="s">
        <v>590</v>
      </c>
      <c r="D470" s="19">
        <v>500</v>
      </c>
      <c r="E470" s="112"/>
      <c r="F470" s="112"/>
      <c r="G470" s="112">
        <f>E470+F470</f>
        <v>0</v>
      </c>
      <c r="H470" s="112"/>
      <c r="I470" s="112">
        <f>G470+H470</f>
        <v>0</v>
      </c>
      <c r="J470" s="112"/>
      <c r="K470" s="112">
        <f>I470+J470</f>
        <v>0</v>
      </c>
      <c r="L470" s="112"/>
      <c r="M470" s="112">
        <f>K470+L470</f>
        <v>0</v>
      </c>
      <c r="N470" s="112"/>
      <c r="O470" s="112">
        <f>M470+N470</f>
        <v>0</v>
      </c>
      <c r="P470" s="112"/>
      <c r="Q470" s="112">
        <f>O470+P470</f>
        <v>0</v>
      </c>
    </row>
    <row r="471" spans="1:17" s="84" customFormat="1" ht="37.5">
      <c r="A471" s="77" t="s">
        <v>591</v>
      </c>
      <c r="B471" s="17" t="s">
        <v>581</v>
      </c>
      <c r="C471" s="19" t="s">
        <v>592</v>
      </c>
      <c r="D471" s="19"/>
      <c r="E471" s="112">
        <f aca="true" t="shared" si="204" ref="E471:Q471">E472</f>
        <v>3588.4</v>
      </c>
      <c r="F471" s="112">
        <f t="shared" si="204"/>
        <v>0</v>
      </c>
      <c r="G471" s="112">
        <f t="shared" si="204"/>
        <v>3588.4</v>
      </c>
      <c r="H471" s="112">
        <f t="shared" si="204"/>
        <v>655.962</v>
      </c>
      <c r="I471" s="112">
        <f t="shared" si="204"/>
        <v>4244.362</v>
      </c>
      <c r="J471" s="112">
        <f t="shared" si="204"/>
        <v>0</v>
      </c>
      <c r="K471" s="112">
        <f t="shared" si="204"/>
        <v>4244.362</v>
      </c>
      <c r="L471" s="112">
        <f t="shared" si="204"/>
        <v>0</v>
      </c>
      <c r="M471" s="112">
        <f t="shared" si="204"/>
        <v>4244.362</v>
      </c>
      <c r="N471" s="112">
        <f t="shared" si="204"/>
        <v>0</v>
      </c>
      <c r="O471" s="112">
        <f t="shared" si="204"/>
        <v>4244.362</v>
      </c>
      <c r="P471" s="112">
        <f t="shared" si="204"/>
        <v>0</v>
      </c>
      <c r="Q471" s="112">
        <f t="shared" si="204"/>
        <v>4244.362</v>
      </c>
    </row>
    <row r="472" spans="1:17" s="84" customFormat="1" ht="18.75">
      <c r="A472" s="77" t="s">
        <v>584</v>
      </c>
      <c r="B472" s="17" t="s">
        <v>581</v>
      </c>
      <c r="C472" s="19" t="s">
        <v>592</v>
      </c>
      <c r="D472" s="19" t="s">
        <v>585</v>
      </c>
      <c r="E472" s="112">
        <v>3588.4</v>
      </c>
      <c r="F472" s="112"/>
      <c r="G472" s="112">
        <f>E472+F472</f>
        <v>3588.4</v>
      </c>
      <c r="H472" s="112">
        <v>655.962</v>
      </c>
      <c r="I472" s="112">
        <f>G472+H472</f>
        <v>4244.362</v>
      </c>
      <c r="J472" s="112"/>
      <c r="K472" s="112">
        <f>I472+J472</f>
        <v>4244.362</v>
      </c>
      <c r="L472" s="112"/>
      <c r="M472" s="112">
        <f>K472+L472</f>
        <v>4244.362</v>
      </c>
      <c r="N472" s="112"/>
      <c r="O472" s="112">
        <f>M472+N472</f>
        <v>4244.362</v>
      </c>
      <c r="P472" s="112"/>
      <c r="Q472" s="112">
        <f>O472+P472</f>
        <v>4244.362</v>
      </c>
    </row>
    <row r="473" spans="1:17" s="84" customFormat="1" ht="75">
      <c r="A473" s="16" t="s">
        <v>281</v>
      </c>
      <c r="B473" s="19" t="s">
        <v>581</v>
      </c>
      <c r="C473" s="19" t="s">
        <v>282</v>
      </c>
      <c r="D473" s="14"/>
      <c r="E473" s="112">
        <f>E477+E488+E474</f>
        <v>7333.2</v>
      </c>
      <c r="F473" s="112">
        <f>F477+F474+F488</f>
        <v>3214.639</v>
      </c>
      <c r="G473" s="112">
        <f>F473+E473</f>
        <v>10547.839</v>
      </c>
      <c r="H473" s="112">
        <f>H477+H474+H488</f>
        <v>1200</v>
      </c>
      <c r="I473" s="112">
        <f>H473+G473</f>
        <v>11747.839</v>
      </c>
      <c r="J473" s="112">
        <f>J477+J474+J488</f>
        <v>-333.3</v>
      </c>
      <c r="K473" s="112">
        <f>J473+I473</f>
        <v>11414.539</v>
      </c>
      <c r="L473" s="112">
        <f>L477+L474+L488</f>
        <v>-3703.362</v>
      </c>
      <c r="M473" s="112">
        <f>L473+K473</f>
        <v>7711.177000000001</v>
      </c>
      <c r="N473" s="112">
        <f>N477+N474+N488</f>
        <v>0</v>
      </c>
      <c r="O473" s="112">
        <f>N473+M473</f>
        <v>7711.177000000001</v>
      </c>
      <c r="P473" s="112">
        <f>P477+P474+P488</f>
        <v>-2463.638</v>
      </c>
      <c r="Q473" s="112">
        <f>P473+O473</f>
        <v>5247.539000000001</v>
      </c>
    </row>
    <row r="474" spans="1:17" s="84" customFormat="1" ht="58.5" hidden="1">
      <c r="A474" s="22" t="s">
        <v>447</v>
      </c>
      <c r="B474" s="19" t="s">
        <v>581</v>
      </c>
      <c r="C474" s="19" t="s">
        <v>448</v>
      </c>
      <c r="D474" s="14"/>
      <c r="E474" s="112">
        <f>E475</f>
        <v>0</v>
      </c>
      <c r="F474" s="112">
        <f>F475</f>
        <v>0</v>
      </c>
      <c r="G474" s="112">
        <f>E474+F474</f>
        <v>0</v>
      </c>
      <c r="H474" s="112">
        <f>H475</f>
        <v>0</v>
      </c>
      <c r="I474" s="112">
        <f>G474+H474</f>
        <v>0</v>
      </c>
      <c r="J474" s="112">
        <f>J475</f>
        <v>0</v>
      </c>
      <c r="K474" s="112">
        <f>I474+J474</f>
        <v>0</v>
      </c>
      <c r="L474" s="112">
        <f>L475</f>
        <v>0</v>
      </c>
      <c r="M474" s="112">
        <f>K474+L474</f>
        <v>0</v>
      </c>
      <c r="N474" s="112">
        <f>N475</f>
        <v>0</v>
      </c>
      <c r="O474" s="112">
        <f>M474+N474</f>
        <v>0</v>
      </c>
      <c r="P474" s="112">
        <f>P475</f>
        <v>0</v>
      </c>
      <c r="Q474" s="112">
        <f>O474+P474</f>
        <v>0</v>
      </c>
    </row>
    <row r="475" spans="1:17" s="84" customFormat="1" ht="75" hidden="1">
      <c r="A475" s="59" t="s">
        <v>681</v>
      </c>
      <c r="B475" s="19" t="s">
        <v>581</v>
      </c>
      <c r="C475" s="19" t="s">
        <v>449</v>
      </c>
      <c r="D475" s="14"/>
      <c r="E475" s="112">
        <f>E476</f>
        <v>0</v>
      </c>
      <c r="F475" s="112">
        <f>F476</f>
        <v>0</v>
      </c>
      <c r="G475" s="112">
        <f>E475+F475</f>
        <v>0</v>
      </c>
      <c r="H475" s="112">
        <f>H476</f>
        <v>0</v>
      </c>
      <c r="I475" s="112">
        <f>G475+H475</f>
        <v>0</v>
      </c>
      <c r="J475" s="112">
        <f>J476</f>
        <v>0</v>
      </c>
      <c r="K475" s="112">
        <f>I475+J475</f>
        <v>0</v>
      </c>
      <c r="L475" s="112">
        <f>L476</f>
        <v>0</v>
      </c>
      <c r="M475" s="112">
        <f>K475+L475</f>
        <v>0</v>
      </c>
      <c r="N475" s="112">
        <f>N476</f>
        <v>0</v>
      </c>
      <c r="O475" s="112">
        <f>M475+N475</f>
        <v>0</v>
      </c>
      <c r="P475" s="112">
        <f>P476</f>
        <v>0</v>
      </c>
      <c r="Q475" s="112">
        <f>O475+P475</f>
        <v>0</v>
      </c>
    </row>
    <row r="476" spans="1:17" s="84" customFormat="1" ht="18.75" hidden="1">
      <c r="A476" s="77" t="s">
        <v>584</v>
      </c>
      <c r="B476" s="19" t="s">
        <v>581</v>
      </c>
      <c r="C476" s="19" t="s">
        <v>449</v>
      </c>
      <c r="D476" s="18" t="s">
        <v>585</v>
      </c>
      <c r="E476" s="112"/>
      <c r="F476" s="112">
        <v>0</v>
      </c>
      <c r="G476" s="112">
        <f>E476+F476</f>
        <v>0</v>
      </c>
      <c r="H476" s="112">
        <v>0</v>
      </c>
      <c r="I476" s="112">
        <f>G476+H476</f>
        <v>0</v>
      </c>
      <c r="J476" s="112">
        <v>0</v>
      </c>
      <c r="K476" s="112">
        <f>I476+J476</f>
        <v>0</v>
      </c>
      <c r="L476" s="112">
        <v>0</v>
      </c>
      <c r="M476" s="112">
        <f>K476+L476</f>
        <v>0</v>
      </c>
      <c r="N476" s="112">
        <v>0</v>
      </c>
      <c r="O476" s="112">
        <f>M476+N476</f>
        <v>0</v>
      </c>
      <c r="P476" s="112">
        <v>0</v>
      </c>
      <c r="Q476" s="112">
        <f>O476+P476</f>
        <v>0</v>
      </c>
    </row>
    <row r="477" spans="1:17" s="84" customFormat="1" ht="58.5">
      <c r="A477" s="86" t="s">
        <v>283</v>
      </c>
      <c r="B477" s="17" t="s">
        <v>581</v>
      </c>
      <c r="C477" s="17" t="s">
        <v>284</v>
      </c>
      <c r="D477" s="14"/>
      <c r="E477" s="112">
        <f>E478+E480+E482+E484</f>
        <v>6133.2</v>
      </c>
      <c r="F477" s="112">
        <f>F478+F480+F482+F484</f>
        <v>3514.639</v>
      </c>
      <c r="G477" s="112">
        <f>E477+F477</f>
        <v>9647.839</v>
      </c>
      <c r="H477" s="112">
        <f>H478+H480+H482+H484+H486</f>
        <v>1200</v>
      </c>
      <c r="I477" s="112">
        <f>G477+H477</f>
        <v>10847.839</v>
      </c>
      <c r="J477" s="112">
        <f>J478+J480+J482+J484+J486</f>
        <v>-333.3</v>
      </c>
      <c r="K477" s="112">
        <f>I477+J477</f>
        <v>10514.539</v>
      </c>
      <c r="L477" s="112">
        <f>L478+L480+L482+L484+L486</f>
        <v>-3703.362</v>
      </c>
      <c r="M477" s="112">
        <f>K477+L477</f>
        <v>6811.177000000001</v>
      </c>
      <c r="N477" s="112">
        <f>N478+N480+N482+N484+N486</f>
        <v>0</v>
      </c>
      <c r="O477" s="112">
        <f>M477+N477</f>
        <v>6811.177000000001</v>
      </c>
      <c r="P477" s="112">
        <f>P478+P480+P482+P484+P486</f>
        <v>-2128.638</v>
      </c>
      <c r="Q477" s="112">
        <f>O477+P477</f>
        <v>4682.539000000001</v>
      </c>
    </row>
    <row r="478" spans="1:17" s="84" customFormat="1" ht="18.75">
      <c r="A478" s="77" t="s">
        <v>593</v>
      </c>
      <c r="B478" s="17" t="s">
        <v>581</v>
      </c>
      <c r="C478" s="17" t="s">
        <v>594</v>
      </c>
      <c r="D478" s="17" t="s">
        <v>347</v>
      </c>
      <c r="E478" s="112">
        <f aca="true" t="shared" si="205" ref="E478:Q478">E479</f>
        <v>6000</v>
      </c>
      <c r="F478" s="113">
        <f t="shared" si="205"/>
        <v>0</v>
      </c>
      <c r="G478" s="112">
        <f t="shared" si="205"/>
        <v>6000</v>
      </c>
      <c r="H478" s="113">
        <f t="shared" si="205"/>
        <v>0</v>
      </c>
      <c r="I478" s="112">
        <f t="shared" si="205"/>
        <v>6000</v>
      </c>
      <c r="J478" s="113">
        <f t="shared" si="205"/>
        <v>0</v>
      </c>
      <c r="K478" s="112">
        <f t="shared" si="205"/>
        <v>6000</v>
      </c>
      <c r="L478" s="113">
        <f t="shared" si="205"/>
        <v>-3703.362</v>
      </c>
      <c r="M478" s="112">
        <f t="shared" si="205"/>
        <v>2296.638</v>
      </c>
      <c r="N478" s="113">
        <f t="shared" si="205"/>
        <v>0</v>
      </c>
      <c r="O478" s="112">
        <f t="shared" si="205"/>
        <v>2296.638</v>
      </c>
      <c r="P478" s="113">
        <f t="shared" si="205"/>
        <v>-2128.638</v>
      </c>
      <c r="Q478" s="112">
        <f t="shared" si="205"/>
        <v>168</v>
      </c>
    </row>
    <row r="479" spans="1:17" s="84" customFormat="1" ht="18.75">
      <c r="A479" s="77" t="s">
        <v>584</v>
      </c>
      <c r="B479" s="17" t="s">
        <v>581</v>
      </c>
      <c r="C479" s="17" t="s">
        <v>594</v>
      </c>
      <c r="D479" s="17" t="s">
        <v>585</v>
      </c>
      <c r="E479" s="112">
        <v>6000</v>
      </c>
      <c r="F479" s="113"/>
      <c r="G479" s="112">
        <f>E479+F479</f>
        <v>6000</v>
      </c>
      <c r="H479" s="113"/>
      <c r="I479" s="112">
        <f>G479+H479</f>
        <v>6000</v>
      </c>
      <c r="J479" s="113"/>
      <c r="K479" s="112">
        <f>I479+J479</f>
        <v>6000</v>
      </c>
      <c r="L479" s="113">
        <v>-3703.362</v>
      </c>
      <c r="M479" s="112">
        <f>K479+L479</f>
        <v>2296.638</v>
      </c>
      <c r="N479" s="113"/>
      <c r="O479" s="112">
        <f>M479+N479</f>
        <v>2296.638</v>
      </c>
      <c r="P479" s="113">
        <v>-2128.638</v>
      </c>
      <c r="Q479" s="112">
        <f>O479+P479</f>
        <v>168</v>
      </c>
    </row>
    <row r="480" spans="1:17" s="84" customFormat="1" ht="37.5">
      <c r="A480" s="77" t="s">
        <v>595</v>
      </c>
      <c r="B480" s="17" t="s">
        <v>581</v>
      </c>
      <c r="C480" s="17" t="s">
        <v>596</v>
      </c>
      <c r="D480" s="17"/>
      <c r="E480" s="112">
        <f aca="true" t="shared" si="206" ref="E480:Q480">E481</f>
        <v>133.2</v>
      </c>
      <c r="F480" s="112">
        <f t="shared" si="206"/>
        <v>0</v>
      </c>
      <c r="G480" s="112">
        <f t="shared" si="206"/>
        <v>133.2</v>
      </c>
      <c r="H480" s="112">
        <f t="shared" si="206"/>
        <v>0</v>
      </c>
      <c r="I480" s="112">
        <f t="shared" si="206"/>
        <v>133.2</v>
      </c>
      <c r="J480" s="112">
        <f t="shared" si="206"/>
        <v>-33.3</v>
      </c>
      <c r="K480" s="112">
        <f t="shared" si="206"/>
        <v>99.89999999999999</v>
      </c>
      <c r="L480" s="112">
        <f t="shared" si="206"/>
        <v>0</v>
      </c>
      <c r="M480" s="112">
        <f t="shared" si="206"/>
        <v>99.89999999999999</v>
      </c>
      <c r="N480" s="112">
        <f t="shared" si="206"/>
        <v>0</v>
      </c>
      <c r="O480" s="112">
        <f t="shared" si="206"/>
        <v>99.89999999999999</v>
      </c>
      <c r="P480" s="112">
        <f t="shared" si="206"/>
        <v>0</v>
      </c>
      <c r="Q480" s="112">
        <f t="shared" si="206"/>
        <v>99.89999999999999</v>
      </c>
    </row>
    <row r="481" spans="1:17" s="84" customFormat="1" ht="18.75">
      <c r="A481" s="77" t="s">
        <v>584</v>
      </c>
      <c r="B481" s="17" t="s">
        <v>581</v>
      </c>
      <c r="C481" s="17" t="s">
        <v>596</v>
      </c>
      <c r="D481" s="17" t="s">
        <v>585</v>
      </c>
      <c r="E481" s="112">
        <v>133.2</v>
      </c>
      <c r="F481" s="113"/>
      <c r="G481" s="112">
        <f>E481+F481</f>
        <v>133.2</v>
      </c>
      <c r="H481" s="113"/>
      <c r="I481" s="112">
        <f>G481+H481</f>
        <v>133.2</v>
      </c>
      <c r="J481" s="113">
        <v>-33.3</v>
      </c>
      <c r="K481" s="112">
        <f>I481+J481</f>
        <v>99.89999999999999</v>
      </c>
      <c r="L481" s="113"/>
      <c r="M481" s="112">
        <f>K481+L481</f>
        <v>99.89999999999999</v>
      </c>
      <c r="N481" s="113"/>
      <c r="O481" s="112">
        <f>M481+N481</f>
        <v>99.89999999999999</v>
      </c>
      <c r="P481" s="113"/>
      <c r="Q481" s="112">
        <f>O481+P481</f>
        <v>99.89999999999999</v>
      </c>
    </row>
    <row r="482" spans="1:17" s="84" customFormat="1" ht="37.5">
      <c r="A482" s="77" t="s">
        <v>598</v>
      </c>
      <c r="B482" s="17" t="s">
        <v>581</v>
      </c>
      <c r="C482" s="17" t="s">
        <v>599</v>
      </c>
      <c r="D482" s="17"/>
      <c r="E482" s="112">
        <f aca="true" t="shared" si="207" ref="E482:Q482">E483</f>
        <v>0</v>
      </c>
      <c r="F482" s="113">
        <f t="shared" si="207"/>
        <v>0</v>
      </c>
      <c r="G482" s="112">
        <f t="shared" si="207"/>
        <v>0</v>
      </c>
      <c r="H482" s="113">
        <f t="shared" si="207"/>
        <v>900</v>
      </c>
      <c r="I482" s="112">
        <f t="shared" si="207"/>
        <v>900</v>
      </c>
      <c r="J482" s="113">
        <f t="shared" si="207"/>
        <v>0</v>
      </c>
      <c r="K482" s="112">
        <f t="shared" si="207"/>
        <v>900</v>
      </c>
      <c r="L482" s="113">
        <f t="shared" si="207"/>
        <v>0</v>
      </c>
      <c r="M482" s="112">
        <f t="shared" si="207"/>
        <v>900</v>
      </c>
      <c r="N482" s="113">
        <f t="shared" si="207"/>
        <v>0</v>
      </c>
      <c r="O482" s="112">
        <f t="shared" si="207"/>
        <v>900</v>
      </c>
      <c r="P482" s="113">
        <f t="shared" si="207"/>
        <v>0</v>
      </c>
      <c r="Q482" s="112">
        <f t="shared" si="207"/>
        <v>900</v>
      </c>
    </row>
    <row r="483" spans="1:17" s="84" customFormat="1" ht="18.75">
      <c r="A483" s="77" t="s">
        <v>597</v>
      </c>
      <c r="B483" s="17" t="s">
        <v>581</v>
      </c>
      <c r="C483" s="17" t="s">
        <v>599</v>
      </c>
      <c r="D483" s="17" t="s">
        <v>585</v>
      </c>
      <c r="E483" s="112"/>
      <c r="F483" s="113"/>
      <c r="G483" s="112">
        <f>E483+F483</f>
        <v>0</v>
      </c>
      <c r="H483" s="113">
        <v>900</v>
      </c>
      <c r="I483" s="112">
        <f>G483+H483</f>
        <v>900</v>
      </c>
      <c r="J483" s="113"/>
      <c r="K483" s="112">
        <f>I483+J483</f>
        <v>900</v>
      </c>
      <c r="L483" s="113"/>
      <c r="M483" s="112">
        <f>K483+L483</f>
        <v>900</v>
      </c>
      <c r="N483" s="113"/>
      <c r="O483" s="112">
        <f>M483+N483</f>
        <v>900</v>
      </c>
      <c r="P483" s="113"/>
      <c r="Q483" s="112">
        <f>O483+P483</f>
        <v>900</v>
      </c>
    </row>
    <row r="484" spans="1:17" s="84" customFormat="1" ht="40.5" customHeight="1">
      <c r="A484" s="59" t="s">
        <v>872</v>
      </c>
      <c r="B484" s="17" t="s">
        <v>581</v>
      </c>
      <c r="C484" s="17" t="s">
        <v>718</v>
      </c>
      <c r="D484" s="17"/>
      <c r="E484" s="112">
        <f aca="true" t="shared" si="208" ref="E484:Q484">E485</f>
        <v>0</v>
      </c>
      <c r="F484" s="113">
        <f t="shared" si="208"/>
        <v>3514.639</v>
      </c>
      <c r="G484" s="112">
        <f t="shared" si="208"/>
        <v>3514.639</v>
      </c>
      <c r="H484" s="113">
        <f t="shared" si="208"/>
        <v>0</v>
      </c>
      <c r="I484" s="112">
        <f t="shared" si="208"/>
        <v>3514.639</v>
      </c>
      <c r="J484" s="113">
        <f t="shared" si="208"/>
        <v>0</v>
      </c>
      <c r="K484" s="112">
        <f t="shared" si="208"/>
        <v>3514.639</v>
      </c>
      <c r="L484" s="113">
        <f t="shared" si="208"/>
        <v>0</v>
      </c>
      <c r="M484" s="112">
        <f t="shared" si="208"/>
        <v>3514.639</v>
      </c>
      <c r="N484" s="113">
        <f t="shared" si="208"/>
        <v>0</v>
      </c>
      <c r="O484" s="112">
        <f t="shared" si="208"/>
        <v>3514.639</v>
      </c>
      <c r="P484" s="113">
        <f t="shared" si="208"/>
        <v>0</v>
      </c>
      <c r="Q484" s="112">
        <f t="shared" si="208"/>
        <v>3514.639</v>
      </c>
    </row>
    <row r="485" spans="1:17" s="84" customFormat="1" ht="18.75">
      <c r="A485" s="59" t="s">
        <v>597</v>
      </c>
      <c r="B485" s="17" t="s">
        <v>581</v>
      </c>
      <c r="C485" s="17" t="s">
        <v>718</v>
      </c>
      <c r="D485" s="17" t="s">
        <v>585</v>
      </c>
      <c r="E485" s="112"/>
      <c r="F485" s="113">
        <v>3514.639</v>
      </c>
      <c r="G485" s="112">
        <f>E485+F485</f>
        <v>3514.639</v>
      </c>
      <c r="H485" s="113"/>
      <c r="I485" s="112">
        <f>G485+H485</f>
        <v>3514.639</v>
      </c>
      <c r="J485" s="113"/>
      <c r="K485" s="112">
        <f>I485+J485</f>
        <v>3514.639</v>
      </c>
      <c r="L485" s="113"/>
      <c r="M485" s="112">
        <f>K485+L485</f>
        <v>3514.639</v>
      </c>
      <c r="N485" s="113"/>
      <c r="O485" s="112">
        <f>M485+N485</f>
        <v>3514.639</v>
      </c>
      <c r="P485" s="113"/>
      <c r="Q485" s="112">
        <f>O485+P485</f>
        <v>3514.639</v>
      </c>
    </row>
    <row r="486" spans="1:17" s="84" customFormat="1" ht="37.5" hidden="1">
      <c r="A486" s="59" t="s">
        <v>833</v>
      </c>
      <c r="B486" s="17" t="s">
        <v>581</v>
      </c>
      <c r="C486" s="17" t="s">
        <v>832</v>
      </c>
      <c r="D486" s="17"/>
      <c r="E486" s="112"/>
      <c r="F486" s="113"/>
      <c r="G486" s="112"/>
      <c r="H486" s="113">
        <f>H487</f>
        <v>300</v>
      </c>
      <c r="I486" s="112">
        <f>G486+H486</f>
        <v>300</v>
      </c>
      <c r="J486" s="113">
        <f>J487</f>
        <v>-300</v>
      </c>
      <c r="K486" s="112">
        <f>I486+J486</f>
        <v>0</v>
      </c>
      <c r="L486" s="113">
        <f>L487</f>
        <v>0</v>
      </c>
      <c r="M486" s="112">
        <f>K486+L486</f>
        <v>0</v>
      </c>
      <c r="N486" s="113">
        <f>N487</f>
        <v>0</v>
      </c>
      <c r="O486" s="112">
        <f>M486+N486</f>
        <v>0</v>
      </c>
      <c r="P486" s="113">
        <f>P487</f>
        <v>0</v>
      </c>
      <c r="Q486" s="112">
        <f>O486+P486</f>
        <v>0</v>
      </c>
    </row>
    <row r="487" spans="1:17" s="84" customFormat="1" ht="18.75" hidden="1">
      <c r="A487" s="59" t="s">
        <v>597</v>
      </c>
      <c r="B487" s="17" t="s">
        <v>581</v>
      </c>
      <c r="C487" s="17" t="s">
        <v>832</v>
      </c>
      <c r="D487" s="17" t="s">
        <v>585</v>
      </c>
      <c r="E487" s="112"/>
      <c r="F487" s="113"/>
      <c r="G487" s="112"/>
      <c r="H487" s="113">
        <v>300</v>
      </c>
      <c r="I487" s="112">
        <f>G487+H487</f>
        <v>300</v>
      </c>
      <c r="J487" s="113">
        <v>-300</v>
      </c>
      <c r="K487" s="112">
        <f>I487+J487</f>
        <v>0</v>
      </c>
      <c r="L487" s="113"/>
      <c r="M487" s="112">
        <f>K487+L487</f>
        <v>0</v>
      </c>
      <c r="N487" s="113"/>
      <c r="O487" s="112">
        <f>M487+N487</f>
        <v>0</v>
      </c>
      <c r="P487" s="113"/>
      <c r="Q487" s="112">
        <f>O487+P487</f>
        <v>0</v>
      </c>
    </row>
    <row r="488" spans="1:17" s="84" customFormat="1" ht="39">
      <c r="A488" s="86" t="s">
        <v>600</v>
      </c>
      <c r="B488" s="17" t="s">
        <v>581</v>
      </c>
      <c r="C488" s="17" t="s">
        <v>286</v>
      </c>
      <c r="D488" s="17"/>
      <c r="E488" s="112">
        <f aca="true" t="shared" si="209" ref="E488:Q489">E489</f>
        <v>1200</v>
      </c>
      <c r="F488" s="113">
        <f t="shared" si="209"/>
        <v>-300</v>
      </c>
      <c r="G488" s="112">
        <f t="shared" si="209"/>
        <v>900</v>
      </c>
      <c r="H488" s="113">
        <f t="shared" si="209"/>
        <v>0</v>
      </c>
      <c r="I488" s="112">
        <f t="shared" si="209"/>
        <v>900</v>
      </c>
      <c r="J488" s="113">
        <f t="shared" si="209"/>
        <v>0</v>
      </c>
      <c r="K488" s="112">
        <f t="shared" si="209"/>
        <v>900</v>
      </c>
      <c r="L488" s="113">
        <f t="shared" si="209"/>
        <v>0</v>
      </c>
      <c r="M488" s="112">
        <f t="shared" si="209"/>
        <v>900</v>
      </c>
      <c r="N488" s="113">
        <f t="shared" si="209"/>
        <v>0</v>
      </c>
      <c r="O488" s="112">
        <f t="shared" si="209"/>
        <v>900</v>
      </c>
      <c r="P488" s="113">
        <f t="shared" si="209"/>
        <v>-335</v>
      </c>
      <c r="Q488" s="112">
        <f t="shared" si="209"/>
        <v>565</v>
      </c>
    </row>
    <row r="489" spans="1:17" s="84" customFormat="1" ht="37.5">
      <c r="A489" s="77" t="s">
        <v>601</v>
      </c>
      <c r="B489" s="17" t="s">
        <v>581</v>
      </c>
      <c r="C489" s="17" t="s">
        <v>602</v>
      </c>
      <c r="D489" s="17"/>
      <c r="E489" s="112">
        <f t="shared" si="209"/>
        <v>1200</v>
      </c>
      <c r="F489" s="113">
        <f t="shared" si="209"/>
        <v>-300</v>
      </c>
      <c r="G489" s="112">
        <f t="shared" si="209"/>
        <v>900</v>
      </c>
      <c r="H489" s="113">
        <f t="shared" si="209"/>
        <v>0</v>
      </c>
      <c r="I489" s="112">
        <f t="shared" si="209"/>
        <v>900</v>
      </c>
      <c r="J489" s="113">
        <f t="shared" si="209"/>
        <v>0</v>
      </c>
      <c r="K489" s="112">
        <f t="shared" si="209"/>
        <v>900</v>
      </c>
      <c r="L489" s="113">
        <f t="shared" si="209"/>
        <v>0</v>
      </c>
      <c r="M489" s="112">
        <f t="shared" si="209"/>
        <v>900</v>
      </c>
      <c r="N489" s="113">
        <f t="shared" si="209"/>
        <v>0</v>
      </c>
      <c r="O489" s="112">
        <f t="shared" si="209"/>
        <v>900</v>
      </c>
      <c r="P489" s="113">
        <f t="shared" si="209"/>
        <v>-335</v>
      </c>
      <c r="Q489" s="112">
        <f t="shared" si="209"/>
        <v>565</v>
      </c>
    </row>
    <row r="490" spans="1:17" s="84" customFormat="1" ht="18.75">
      <c r="A490" s="77" t="s">
        <v>584</v>
      </c>
      <c r="B490" s="17" t="s">
        <v>581</v>
      </c>
      <c r="C490" s="17" t="s">
        <v>602</v>
      </c>
      <c r="D490" s="17" t="s">
        <v>585</v>
      </c>
      <c r="E490" s="112">
        <v>1200</v>
      </c>
      <c r="F490" s="113">
        <v>-300</v>
      </c>
      <c r="G490" s="112">
        <f>E490+F490</f>
        <v>900</v>
      </c>
      <c r="H490" s="113"/>
      <c r="I490" s="112">
        <f>G490+H490</f>
        <v>900</v>
      </c>
      <c r="J490" s="113"/>
      <c r="K490" s="112">
        <f>I490+J490</f>
        <v>900</v>
      </c>
      <c r="L490" s="113"/>
      <c r="M490" s="112">
        <f>K490+L490</f>
        <v>900</v>
      </c>
      <c r="N490" s="113"/>
      <c r="O490" s="112">
        <f>M490+N490</f>
        <v>900</v>
      </c>
      <c r="P490" s="113">
        <f>-335</f>
        <v>-335</v>
      </c>
      <c r="Q490" s="112">
        <f>O490+P490</f>
        <v>565</v>
      </c>
    </row>
    <row r="491" spans="1:17" s="84" customFormat="1" ht="56.25" hidden="1">
      <c r="A491" s="16" t="s">
        <v>382</v>
      </c>
      <c r="B491" s="17" t="s">
        <v>581</v>
      </c>
      <c r="C491" s="17" t="s">
        <v>383</v>
      </c>
      <c r="D491" s="17"/>
      <c r="E491" s="112">
        <f>E492</f>
        <v>0</v>
      </c>
      <c r="F491" s="113">
        <f>F492</f>
        <v>0</v>
      </c>
      <c r="G491" s="112">
        <f>E491+F491</f>
        <v>0</v>
      </c>
      <c r="H491" s="113">
        <f>H492</f>
        <v>0</v>
      </c>
      <c r="I491" s="112">
        <f>G491+H491</f>
        <v>0</v>
      </c>
      <c r="J491" s="113">
        <f>J492</f>
        <v>0</v>
      </c>
      <c r="K491" s="112">
        <f>I491+J491</f>
        <v>0</v>
      </c>
      <c r="L491" s="113">
        <f>L492</f>
        <v>0</v>
      </c>
      <c r="M491" s="112">
        <f>K491+L491</f>
        <v>0</v>
      </c>
      <c r="N491" s="113">
        <f>N492</f>
        <v>0</v>
      </c>
      <c r="O491" s="112">
        <f>M491+N491</f>
        <v>0</v>
      </c>
      <c r="P491" s="113">
        <f>P492</f>
        <v>0</v>
      </c>
      <c r="Q491" s="112">
        <f>O491+P491</f>
        <v>0</v>
      </c>
    </row>
    <row r="492" spans="1:17" s="84" customFormat="1" ht="58.5" hidden="1">
      <c r="A492" s="86" t="s">
        <v>409</v>
      </c>
      <c r="B492" s="17" t="s">
        <v>581</v>
      </c>
      <c r="C492" s="17" t="s">
        <v>410</v>
      </c>
      <c r="D492" s="17"/>
      <c r="E492" s="112">
        <f>E493+E495</f>
        <v>0</v>
      </c>
      <c r="F492" s="112">
        <f>F493+F495</f>
        <v>0</v>
      </c>
      <c r="G492" s="112">
        <f>E492+F492</f>
        <v>0</v>
      </c>
      <c r="H492" s="112">
        <f>H493+H495</f>
        <v>0</v>
      </c>
      <c r="I492" s="112">
        <f>G492+H492</f>
        <v>0</v>
      </c>
      <c r="J492" s="112">
        <f>J493+J495</f>
        <v>0</v>
      </c>
      <c r="K492" s="112">
        <f>I492+J492</f>
        <v>0</v>
      </c>
      <c r="L492" s="112">
        <f>L493+L495</f>
        <v>0</v>
      </c>
      <c r="M492" s="112">
        <f>K492+L492</f>
        <v>0</v>
      </c>
      <c r="N492" s="112">
        <f>N493+N495</f>
        <v>0</v>
      </c>
      <c r="O492" s="112">
        <f>M492+N492</f>
        <v>0</v>
      </c>
      <c r="P492" s="112">
        <f>P493+P495</f>
        <v>0</v>
      </c>
      <c r="Q492" s="112">
        <f>O492+P492</f>
        <v>0</v>
      </c>
    </row>
    <row r="493" spans="1:17" s="84" customFormat="1" ht="18.75" hidden="1">
      <c r="A493" s="77" t="s">
        <v>420</v>
      </c>
      <c r="B493" s="17" t="s">
        <v>581</v>
      </c>
      <c r="C493" s="17" t="s">
        <v>421</v>
      </c>
      <c r="D493" s="17"/>
      <c r="E493" s="112">
        <f aca="true" t="shared" si="210" ref="E493:Q493">E494</f>
        <v>0</v>
      </c>
      <c r="F493" s="112">
        <f t="shared" si="210"/>
        <v>0</v>
      </c>
      <c r="G493" s="112">
        <f t="shared" si="210"/>
        <v>0</v>
      </c>
      <c r="H493" s="112">
        <f t="shared" si="210"/>
        <v>0</v>
      </c>
      <c r="I493" s="112">
        <f t="shared" si="210"/>
        <v>0</v>
      </c>
      <c r="J493" s="112">
        <f t="shared" si="210"/>
        <v>0</v>
      </c>
      <c r="K493" s="112">
        <f t="shared" si="210"/>
        <v>0</v>
      </c>
      <c r="L493" s="112">
        <f t="shared" si="210"/>
        <v>0</v>
      </c>
      <c r="M493" s="112">
        <f t="shared" si="210"/>
        <v>0</v>
      </c>
      <c r="N493" s="112">
        <f t="shared" si="210"/>
        <v>0</v>
      </c>
      <c r="O493" s="112">
        <f t="shared" si="210"/>
        <v>0</v>
      </c>
      <c r="P493" s="112">
        <f t="shared" si="210"/>
        <v>0</v>
      </c>
      <c r="Q493" s="112">
        <f t="shared" si="210"/>
        <v>0</v>
      </c>
    </row>
    <row r="494" spans="1:17" s="84" customFormat="1" ht="18.75" hidden="1">
      <c r="A494" s="77" t="s">
        <v>584</v>
      </c>
      <c r="B494" s="17" t="s">
        <v>581</v>
      </c>
      <c r="C494" s="17" t="s">
        <v>421</v>
      </c>
      <c r="D494" s="17" t="s">
        <v>585</v>
      </c>
      <c r="E494" s="112"/>
      <c r="F494" s="113"/>
      <c r="G494" s="112">
        <f>E494+F494</f>
        <v>0</v>
      </c>
      <c r="H494" s="113"/>
      <c r="I494" s="112">
        <f>G494+H494</f>
        <v>0</v>
      </c>
      <c r="J494" s="113"/>
      <c r="K494" s="112">
        <f>I494+J494</f>
        <v>0</v>
      </c>
      <c r="L494" s="113"/>
      <c r="M494" s="112">
        <f>K494+L494</f>
        <v>0</v>
      </c>
      <c r="N494" s="113"/>
      <c r="O494" s="112">
        <f>M494+N494</f>
        <v>0</v>
      </c>
      <c r="P494" s="113"/>
      <c r="Q494" s="112">
        <f>O494+P494</f>
        <v>0</v>
      </c>
    </row>
    <row r="495" spans="1:17" s="84" customFormat="1" ht="37.5" hidden="1">
      <c r="A495" s="77" t="s">
        <v>603</v>
      </c>
      <c r="B495" s="17" t="s">
        <v>581</v>
      </c>
      <c r="C495" s="17" t="s">
        <v>604</v>
      </c>
      <c r="D495" s="17"/>
      <c r="E495" s="112">
        <f>E496</f>
        <v>0</v>
      </c>
      <c r="F495" s="113">
        <f>F496</f>
        <v>0</v>
      </c>
      <c r="G495" s="112">
        <f>E495+F495</f>
        <v>0</v>
      </c>
      <c r="H495" s="113">
        <f>H496</f>
        <v>0</v>
      </c>
      <c r="I495" s="112">
        <f>G495+H495</f>
        <v>0</v>
      </c>
      <c r="J495" s="113">
        <f>J496</f>
        <v>0</v>
      </c>
      <c r="K495" s="112">
        <f>I495+J495</f>
        <v>0</v>
      </c>
      <c r="L495" s="113">
        <f>L496</f>
        <v>0</v>
      </c>
      <c r="M495" s="112">
        <f>K495+L495</f>
        <v>0</v>
      </c>
      <c r="N495" s="113">
        <f>N496</f>
        <v>0</v>
      </c>
      <c r="O495" s="112">
        <f>M495+N495</f>
        <v>0</v>
      </c>
      <c r="P495" s="113">
        <f>P496</f>
        <v>0</v>
      </c>
      <c r="Q495" s="112">
        <f>O495+P495</f>
        <v>0</v>
      </c>
    </row>
    <row r="496" spans="1:17" s="84" customFormat="1" ht="18.75" hidden="1">
      <c r="A496" s="77" t="s">
        <v>584</v>
      </c>
      <c r="B496" s="17" t="s">
        <v>605</v>
      </c>
      <c r="C496" s="17" t="s">
        <v>604</v>
      </c>
      <c r="D496" s="17" t="s">
        <v>585</v>
      </c>
      <c r="E496" s="112"/>
      <c r="F496" s="113"/>
      <c r="G496" s="112">
        <f>E496+F496</f>
        <v>0</v>
      </c>
      <c r="H496" s="113"/>
      <c r="I496" s="112">
        <f>G496+H496</f>
        <v>0</v>
      </c>
      <c r="J496" s="113"/>
      <c r="K496" s="112">
        <f>I496+J496</f>
        <v>0</v>
      </c>
      <c r="L496" s="113"/>
      <c r="M496" s="112">
        <f>K496+L496</f>
        <v>0</v>
      </c>
      <c r="N496" s="113"/>
      <c r="O496" s="112">
        <f>M496+N496</f>
        <v>0</v>
      </c>
      <c r="P496" s="113"/>
      <c r="Q496" s="112">
        <f>O496+P496</f>
        <v>0</v>
      </c>
    </row>
    <row r="497" spans="1:17" s="84" customFormat="1" ht="56.25">
      <c r="A497" s="87" t="s">
        <v>776</v>
      </c>
      <c r="B497" s="17" t="s">
        <v>581</v>
      </c>
      <c r="C497" s="17" t="s">
        <v>288</v>
      </c>
      <c r="D497" s="17"/>
      <c r="E497" s="112">
        <f>E498</f>
        <v>3533.3</v>
      </c>
      <c r="F497" s="113">
        <f>F498</f>
        <v>0</v>
      </c>
      <c r="G497" s="112">
        <f>E497+F497</f>
        <v>3533.3</v>
      </c>
      <c r="H497" s="113">
        <f>H498</f>
        <v>300</v>
      </c>
      <c r="I497" s="112">
        <f>G497+H497</f>
        <v>3833.3</v>
      </c>
      <c r="J497" s="113">
        <f>J498</f>
        <v>0</v>
      </c>
      <c r="K497" s="112">
        <f>I497+J497</f>
        <v>3833.3</v>
      </c>
      <c r="L497" s="113">
        <f>L498</f>
        <v>0</v>
      </c>
      <c r="M497" s="112">
        <f>K497+L497</f>
        <v>3833.3</v>
      </c>
      <c r="N497" s="113">
        <f>N498</f>
        <v>0</v>
      </c>
      <c r="O497" s="112">
        <f>M497+N497</f>
        <v>3833.3</v>
      </c>
      <c r="P497" s="113">
        <f>P498</f>
        <v>0</v>
      </c>
      <c r="Q497" s="112">
        <f>O497+P497</f>
        <v>3833.3</v>
      </c>
    </row>
    <row r="498" spans="1:17" s="84" customFormat="1" ht="39">
      <c r="A498" s="86" t="s">
        <v>289</v>
      </c>
      <c r="B498" s="17" t="s">
        <v>581</v>
      </c>
      <c r="C498" s="17" t="s">
        <v>290</v>
      </c>
      <c r="D498" s="17"/>
      <c r="E498" s="112">
        <f>E499+E501+E503</f>
        <v>3533.3</v>
      </c>
      <c r="F498" s="112">
        <f>F499+F501+F503</f>
        <v>0</v>
      </c>
      <c r="G498" s="112">
        <f>E498+F498</f>
        <v>3533.3</v>
      </c>
      <c r="H498" s="112">
        <f>H499+H501+H503</f>
        <v>300</v>
      </c>
      <c r="I498" s="112">
        <f>G498+H498</f>
        <v>3833.3</v>
      </c>
      <c r="J498" s="112">
        <f>J499+J501+J503</f>
        <v>0</v>
      </c>
      <c r="K498" s="112">
        <f>I498+J498</f>
        <v>3833.3</v>
      </c>
      <c r="L498" s="112">
        <f>L499+L501+L503</f>
        <v>0</v>
      </c>
      <c r="M498" s="112">
        <f>K498+L498</f>
        <v>3833.3</v>
      </c>
      <c r="N498" s="112">
        <f>N499+N501+N503</f>
        <v>0</v>
      </c>
      <c r="O498" s="112">
        <f>M498+N498</f>
        <v>3833.3</v>
      </c>
      <c r="P498" s="112">
        <f>P499+P501+P503</f>
        <v>0</v>
      </c>
      <c r="Q498" s="112">
        <f>O498+P498</f>
        <v>3833.3</v>
      </c>
    </row>
    <row r="499" spans="1:17" s="84" customFormat="1" ht="37.5">
      <c r="A499" s="59" t="s">
        <v>788</v>
      </c>
      <c r="B499" s="17" t="s">
        <v>581</v>
      </c>
      <c r="C499" s="17" t="s">
        <v>607</v>
      </c>
      <c r="D499" s="17"/>
      <c r="E499" s="112">
        <f>E500</f>
        <v>3500</v>
      </c>
      <c r="F499" s="113">
        <f>F500</f>
        <v>0</v>
      </c>
      <c r="G499" s="112">
        <f aca="true" t="shared" si="211" ref="G499:G504">E499+F499</f>
        <v>3500</v>
      </c>
      <c r="H499" s="113">
        <f>H500</f>
        <v>0</v>
      </c>
      <c r="I499" s="112">
        <f aca="true" t="shared" si="212" ref="I499:I504">G499+H499</f>
        <v>3500</v>
      </c>
      <c r="J499" s="113">
        <f>J500</f>
        <v>0</v>
      </c>
      <c r="K499" s="112">
        <f aca="true" t="shared" si="213" ref="K499:K504">I499+J499</f>
        <v>3500</v>
      </c>
      <c r="L499" s="113">
        <f>L500</f>
        <v>0</v>
      </c>
      <c r="M499" s="112">
        <f aca="true" t="shared" si="214" ref="M499:M504">K499+L499</f>
        <v>3500</v>
      </c>
      <c r="N499" s="113">
        <f>N500</f>
        <v>0</v>
      </c>
      <c r="O499" s="112">
        <f aca="true" t="shared" si="215" ref="O499:O504">M499+N499</f>
        <v>3500</v>
      </c>
      <c r="P499" s="113">
        <f>P500</f>
        <v>0</v>
      </c>
      <c r="Q499" s="112">
        <f aca="true" t="shared" si="216" ref="Q499:Q504">O499+P499</f>
        <v>3500</v>
      </c>
    </row>
    <row r="500" spans="1:17" s="84" customFormat="1" ht="18.75">
      <c r="A500" s="59" t="s">
        <v>584</v>
      </c>
      <c r="B500" s="17" t="s">
        <v>581</v>
      </c>
      <c r="C500" s="17" t="s">
        <v>607</v>
      </c>
      <c r="D500" s="17" t="s">
        <v>585</v>
      </c>
      <c r="E500" s="112">
        <v>3500</v>
      </c>
      <c r="F500" s="113">
        <v>0</v>
      </c>
      <c r="G500" s="112">
        <f t="shared" si="211"/>
        <v>3500</v>
      </c>
      <c r="H500" s="113">
        <v>0</v>
      </c>
      <c r="I500" s="112">
        <f t="shared" si="212"/>
        <v>3500</v>
      </c>
      <c r="J500" s="113">
        <v>0</v>
      </c>
      <c r="K500" s="112">
        <f t="shared" si="213"/>
        <v>3500</v>
      </c>
      <c r="L500" s="113">
        <v>0</v>
      </c>
      <c r="M500" s="112">
        <f t="shared" si="214"/>
        <v>3500</v>
      </c>
      <c r="N500" s="113">
        <v>0</v>
      </c>
      <c r="O500" s="112">
        <f t="shared" si="215"/>
        <v>3500</v>
      </c>
      <c r="P500" s="113">
        <v>0</v>
      </c>
      <c r="Q500" s="112">
        <f t="shared" si="216"/>
        <v>3500</v>
      </c>
    </row>
    <row r="501" spans="1:17" s="84" customFormat="1" ht="37.5">
      <c r="A501" s="59" t="s">
        <v>608</v>
      </c>
      <c r="B501" s="17" t="s">
        <v>581</v>
      </c>
      <c r="C501" s="17" t="s">
        <v>609</v>
      </c>
      <c r="D501" s="17"/>
      <c r="E501" s="112">
        <f>E502</f>
        <v>0</v>
      </c>
      <c r="F501" s="113">
        <f>F502</f>
        <v>33.3</v>
      </c>
      <c r="G501" s="112">
        <f t="shared" si="211"/>
        <v>33.3</v>
      </c>
      <c r="H501" s="113">
        <f>H502</f>
        <v>0</v>
      </c>
      <c r="I501" s="112">
        <f t="shared" si="212"/>
        <v>33.3</v>
      </c>
      <c r="J501" s="113">
        <f>J502</f>
        <v>0</v>
      </c>
      <c r="K501" s="112">
        <f t="shared" si="213"/>
        <v>33.3</v>
      </c>
      <c r="L501" s="113">
        <f>L502</f>
        <v>0</v>
      </c>
      <c r="M501" s="112">
        <f t="shared" si="214"/>
        <v>33.3</v>
      </c>
      <c r="N501" s="113">
        <f>N502</f>
        <v>0</v>
      </c>
      <c r="O501" s="112">
        <f t="shared" si="215"/>
        <v>33.3</v>
      </c>
      <c r="P501" s="113">
        <f>P502</f>
        <v>0</v>
      </c>
      <c r="Q501" s="112">
        <f t="shared" si="216"/>
        <v>33.3</v>
      </c>
    </row>
    <row r="502" spans="1:17" s="84" customFormat="1" ht="18.75">
      <c r="A502" s="77" t="s">
        <v>584</v>
      </c>
      <c r="B502" s="17" t="s">
        <v>581</v>
      </c>
      <c r="C502" s="17" t="s">
        <v>610</v>
      </c>
      <c r="D502" s="17" t="s">
        <v>585</v>
      </c>
      <c r="E502" s="112"/>
      <c r="F502" s="113">
        <v>33.3</v>
      </c>
      <c r="G502" s="112">
        <f t="shared" si="211"/>
        <v>33.3</v>
      </c>
      <c r="H502" s="113"/>
      <c r="I502" s="112">
        <f t="shared" si="212"/>
        <v>33.3</v>
      </c>
      <c r="J502" s="113"/>
      <c r="K502" s="112">
        <f t="shared" si="213"/>
        <v>33.3</v>
      </c>
      <c r="L502" s="113"/>
      <c r="M502" s="112">
        <f t="shared" si="214"/>
        <v>33.3</v>
      </c>
      <c r="N502" s="113"/>
      <c r="O502" s="112">
        <f t="shared" si="215"/>
        <v>33.3</v>
      </c>
      <c r="P502" s="113"/>
      <c r="Q502" s="112">
        <f t="shared" si="216"/>
        <v>33.3</v>
      </c>
    </row>
    <row r="503" spans="1:17" s="84" customFormat="1" ht="37.5">
      <c r="A503" s="77" t="s">
        <v>215</v>
      </c>
      <c r="B503" s="17" t="s">
        <v>581</v>
      </c>
      <c r="C503" s="17" t="s">
        <v>611</v>
      </c>
      <c r="D503" s="17"/>
      <c r="E503" s="112">
        <f>E504</f>
        <v>33.3</v>
      </c>
      <c r="F503" s="113">
        <f>F504</f>
        <v>-33.3</v>
      </c>
      <c r="G503" s="112">
        <f t="shared" si="211"/>
        <v>0</v>
      </c>
      <c r="H503" s="113">
        <f>H504</f>
        <v>300</v>
      </c>
      <c r="I503" s="112">
        <f t="shared" si="212"/>
        <v>300</v>
      </c>
      <c r="J503" s="113">
        <f>J504</f>
        <v>0</v>
      </c>
      <c r="K503" s="112">
        <f t="shared" si="213"/>
        <v>300</v>
      </c>
      <c r="L503" s="113">
        <f>L504</f>
        <v>0</v>
      </c>
      <c r="M503" s="112">
        <f t="shared" si="214"/>
        <v>300</v>
      </c>
      <c r="N503" s="113">
        <f>N504</f>
        <v>0</v>
      </c>
      <c r="O503" s="112">
        <f t="shared" si="215"/>
        <v>300</v>
      </c>
      <c r="P503" s="113">
        <f>P504</f>
        <v>0</v>
      </c>
      <c r="Q503" s="112">
        <f t="shared" si="216"/>
        <v>300</v>
      </c>
    </row>
    <row r="504" spans="1:17" s="84" customFormat="1" ht="18.75">
      <c r="A504" s="77" t="s">
        <v>584</v>
      </c>
      <c r="B504" s="17" t="s">
        <v>581</v>
      </c>
      <c r="C504" s="17" t="s">
        <v>611</v>
      </c>
      <c r="D504" s="17" t="s">
        <v>585</v>
      </c>
      <c r="E504" s="112">
        <v>33.3</v>
      </c>
      <c r="F504" s="113">
        <v>-33.3</v>
      </c>
      <c r="G504" s="112">
        <f t="shared" si="211"/>
        <v>0</v>
      </c>
      <c r="H504" s="113">
        <v>300</v>
      </c>
      <c r="I504" s="112">
        <f t="shared" si="212"/>
        <v>300</v>
      </c>
      <c r="J504" s="113"/>
      <c r="K504" s="112">
        <f t="shared" si="213"/>
        <v>300</v>
      </c>
      <c r="L504" s="113"/>
      <c r="M504" s="112">
        <f t="shared" si="214"/>
        <v>300</v>
      </c>
      <c r="N504" s="113"/>
      <c r="O504" s="112">
        <f t="shared" si="215"/>
        <v>300</v>
      </c>
      <c r="P504" s="113"/>
      <c r="Q504" s="112">
        <f t="shared" si="216"/>
        <v>300</v>
      </c>
    </row>
    <row r="505" spans="1:17" s="84" customFormat="1" ht="56.25">
      <c r="A505" s="16" t="s">
        <v>305</v>
      </c>
      <c r="B505" s="17" t="s">
        <v>581</v>
      </c>
      <c r="C505" s="19" t="s">
        <v>306</v>
      </c>
      <c r="D505" s="17"/>
      <c r="E505" s="112">
        <f aca="true" t="shared" si="217" ref="E505:Q505">E506</f>
        <v>39001.248999999996</v>
      </c>
      <c r="F505" s="113">
        <f t="shared" si="217"/>
        <v>0</v>
      </c>
      <c r="G505" s="112">
        <f t="shared" si="217"/>
        <v>39001.248999999996</v>
      </c>
      <c r="H505" s="113">
        <f t="shared" si="217"/>
        <v>5566</v>
      </c>
      <c r="I505" s="112">
        <f t="shared" si="217"/>
        <v>44567.248999999996</v>
      </c>
      <c r="J505" s="113">
        <f t="shared" si="217"/>
        <v>0</v>
      </c>
      <c r="K505" s="112">
        <f t="shared" si="217"/>
        <v>44567.248999999996</v>
      </c>
      <c r="L505" s="113">
        <f t="shared" si="217"/>
        <v>3135.808</v>
      </c>
      <c r="M505" s="112">
        <f t="shared" si="217"/>
        <v>47703.05699999999</v>
      </c>
      <c r="N505" s="113">
        <f t="shared" si="217"/>
        <v>0</v>
      </c>
      <c r="O505" s="112">
        <f t="shared" si="217"/>
        <v>47703.05699999999</v>
      </c>
      <c r="P505" s="113">
        <f t="shared" si="217"/>
        <v>725.9250000000001</v>
      </c>
      <c r="Q505" s="112">
        <f t="shared" si="217"/>
        <v>48428.981999999996</v>
      </c>
    </row>
    <row r="506" spans="1:17" s="84" customFormat="1" ht="39">
      <c r="A506" s="86" t="s">
        <v>612</v>
      </c>
      <c r="B506" s="17" t="s">
        <v>581</v>
      </c>
      <c r="C506" s="17" t="s">
        <v>613</v>
      </c>
      <c r="D506" s="17"/>
      <c r="E506" s="112">
        <f>E509+E507+E513</f>
        <v>39001.248999999996</v>
      </c>
      <c r="F506" s="113">
        <f>F507+F509+F513</f>
        <v>0</v>
      </c>
      <c r="G506" s="112">
        <f>G509+G507+G513</f>
        <v>39001.248999999996</v>
      </c>
      <c r="H506" s="113">
        <f>H507+H509+H513</f>
        <v>5566</v>
      </c>
      <c r="I506" s="112">
        <f>I509+I507+I513</f>
        <v>44567.248999999996</v>
      </c>
      <c r="J506" s="113">
        <f>J507+J509+J513</f>
        <v>0</v>
      </c>
      <c r="K506" s="112">
        <f>K509+K507+K513</f>
        <v>44567.248999999996</v>
      </c>
      <c r="L506" s="113">
        <f>L507+L509+L513</f>
        <v>3135.808</v>
      </c>
      <c r="M506" s="112">
        <f>M509+M507+M513</f>
        <v>47703.05699999999</v>
      </c>
      <c r="N506" s="113">
        <f>N507+N509+N513</f>
        <v>0</v>
      </c>
      <c r="O506" s="112">
        <f>O509+O507+O513</f>
        <v>47703.05699999999</v>
      </c>
      <c r="P506" s="113">
        <f>P507+P509+P513</f>
        <v>725.9250000000001</v>
      </c>
      <c r="Q506" s="112">
        <f>Q509+Q507+Q513</f>
        <v>48428.981999999996</v>
      </c>
    </row>
    <row r="507" spans="1:17" s="84" customFormat="1" ht="18.75">
      <c r="A507" s="77" t="s">
        <v>614</v>
      </c>
      <c r="B507" s="17" t="s">
        <v>581</v>
      </c>
      <c r="C507" s="17" t="s">
        <v>615</v>
      </c>
      <c r="D507" s="17" t="s">
        <v>347</v>
      </c>
      <c r="E507" s="113">
        <f aca="true" t="shared" si="218" ref="E507:Q507">E508</f>
        <v>28250</v>
      </c>
      <c r="F507" s="113">
        <f t="shared" si="218"/>
        <v>0</v>
      </c>
      <c r="G507" s="113">
        <f t="shared" si="218"/>
        <v>28250</v>
      </c>
      <c r="H507" s="113">
        <f t="shared" si="218"/>
        <v>5566</v>
      </c>
      <c r="I507" s="113">
        <f t="shared" si="218"/>
        <v>33816</v>
      </c>
      <c r="J507" s="113">
        <f t="shared" si="218"/>
        <v>0</v>
      </c>
      <c r="K507" s="113">
        <f t="shared" si="218"/>
        <v>33816</v>
      </c>
      <c r="L507" s="113">
        <f t="shared" si="218"/>
        <v>3135.808</v>
      </c>
      <c r="M507" s="113">
        <f t="shared" si="218"/>
        <v>36951.808</v>
      </c>
      <c r="N507" s="113">
        <f t="shared" si="218"/>
        <v>0</v>
      </c>
      <c r="O507" s="113">
        <f t="shared" si="218"/>
        <v>36951.808</v>
      </c>
      <c r="P507" s="113">
        <f t="shared" si="218"/>
        <v>1020.5</v>
      </c>
      <c r="Q507" s="113">
        <f t="shared" si="218"/>
        <v>37972.308</v>
      </c>
    </row>
    <row r="508" spans="1:17" s="84" customFormat="1" ht="18.75">
      <c r="A508" s="77" t="s">
        <v>584</v>
      </c>
      <c r="B508" s="17" t="s">
        <v>581</v>
      </c>
      <c r="C508" s="17" t="s">
        <v>615</v>
      </c>
      <c r="D508" s="17" t="s">
        <v>585</v>
      </c>
      <c r="E508" s="113">
        <v>28250</v>
      </c>
      <c r="F508" s="113"/>
      <c r="G508" s="113">
        <f>E508+F508</f>
        <v>28250</v>
      </c>
      <c r="H508" s="113">
        <v>5566</v>
      </c>
      <c r="I508" s="113">
        <f>G508+H508</f>
        <v>33816</v>
      </c>
      <c r="J508" s="113"/>
      <c r="K508" s="113">
        <f>I508+J508</f>
        <v>33816</v>
      </c>
      <c r="L508" s="113">
        <v>3135.808</v>
      </c>
      <c r="M508" s="113">
        <f>K508+L508</f>
        <v>36951.808</v>
      </c>
      <c r="N508" s="113"/>
      <c r="O508" s="113">
        <f>M508+N508</f>
        <v>36951.808</v>
      </c>
      <c r="P508" s="113">
        <f>100+840.5+80</f>
        <v>1020.5</v>
      </c>
      <c r="Q508" s="113">
        <f>O508+P508</f>
        <v>37972.308</v>
      </c>
    </row>
    <row r="509" spans="1:17" s="84" customFormat="1" ht="18.75">
      <c r="A509" s="77" t="s">
        <v>616</v>
      </c>
      <c r="B509" s="17" t="s">
        <v>581</v>
      </c>
      <c r="C509" s="17" t="s">
        <v>617</v>
      </c>
      <c r="D509" s="17" t="s">
        <v>347</v>
      </c>
      <c r="E509" s="113">
        <f>E510+E511+E512</f>
        <v>10098.049</v>
      </c>
      <c r="F509" s="113">
        <f>F510+F511+F512</f>
        <v>0</v>
      </c>
      <c r="G509" s="113">
        <f>E509+F509</f>
        <v>10098.049</v>
      </c>
      <c r="H509" s="113">
        <f>H510+H511+H512</f>
        <v>0</v>
      </c>
      <c r="I509" s="113">
        <f>G509+H509</f>
        <v>10098.049</v>
      </c>
      <c r="J509" s="113">
        <f>J510+J511+J512</f>
        <v>0</v>
      </c>
      <c r="K509" s="113">
        <f>I509+J509</f>
        <v>10098.049</v>
      </c>
      <c r="L509" s="113">
        <f>L510+L511+L512</f>
        <v>0</v>
      </c>
      <c r="M509" s="113">
        <f>K509+L509</f>
        <v>10098.049</v>
      </c>
      <c r="N509" s="113">
        <f>N510+N511+N512</f>
        <v>0</v>
      </c>
      <c r="O509" s="113">
        <f>M509+N509</f>
        <v>10098.049</v>
      </c>
      <c r="P509" s="113">
        <f>P510+P511+P512</f>
        <v>-294.57499999999993</v>
      </c>
      <c r="Q509" s="113">
        <f>O509+P509</f>
        <v>9803.474</v>
      </c>
    </row>
    <row r="510" spans="1:17" s="84" customFormat="1" ht="93.75">
      <c r="A510" s="77" t="s">
        <v>255</v>
      </c>
      <c r="B510" s="17" t="s">
        <v>581</v>
      </c>
      <c r="C510" s="17" t="s">
        <v>617</v>
      </c>
      <c r="D510" s="17" t="s">
        <v>256</v>
      </c>
      <c r="E510" s="113">
        <v>9518.349</v>
      </c>
      <c r="F510" s="113"/>
      <c r="G510" s="113">
        <f>E510+F510</f>
        <v>9518.349</v>
      </c>
      <c r="H510" s="113"/>
      <c r="I510" s="113">
        <f>G510+H510</f>
        <v>9518.349</v>
      </c>
      <c r="J510" s="113"/>
      <c r="K510" s="113">
        <f>I510+J510</f>
        <v>9518.349</v>
      </c>
      <c r="L510" s="113"/>
      <c r="M510" s="113">
        <f>K510+L510</f>
        <v>9518.349</v>
      </c>
      <c r="N510" s="113">
        <v>2.5</v>
      </c>
      <c r="O510" s="113">
        <f>M510+N510</f>
        <v>9520.849</v>
      </c>
      <c r="P510" s="113">
        <v>1.571</v>
      </c>
      <c r="Q510" s="113">
        <f>O510+P510</f>
        <v>9522.42</v>
      </c>
    </row>
    <row r="511" spans="1:17" s="84" customFormat="1" ht="37.5">
      <c r="A511" s="77" t="s">
        <v>259</v>
      </c>
      <c r="B511" s="17" t="s">
        <v>581</v>
      </c>
      <c r="C511" s="17" t="s">
        <v>617</v>
      </c>
      <c r="D511" s="17" t="s">
        <v>260</v>
      </c>
      <c r="E511" s="113">
        <v>576.6</v>
      </c>
      <c r="F511" s="113"/>
      <c r="G511" s="113">
        <f>E511+F511</f>
        <v>576.6</v>
      </c>
      <c r="H511" s="113"/>
      <c r="I511" s="113">
        <f>G511+H511</f>
        <v>576.6</v>
      </c>
      <c r="J511" s="113"/>
      <c r="K511" s="113">
        <f>I511+J511</f>
        <v>576.6</v>
      </c>
      <c r="L511" s="113"/>
      <c r="M511" s="113">
        <f>K511+L511</f>
        <v>576.6</v>
      </c>
      <c r="N511" s="113"/>
      <c r="O511" s="113">
        <f>M511+N511</f>
        <v>576.6</v>
      </c>
      <c r="P511" s="113">
        <v>-295.556</v>
      </c>
      <c r="Q511" s="113">
        <f>O511+P511</f>
        <v>281.04400000000004</v>
      </c>
    </row>
    <row r="512" spans="1:17" s="84" customFormat="1" ht="18.75">
      <c r="A512" s="77" t="s">
        <v>269</v>
      </c>
      <c r="B512" s="17" t="s">
        <v>581</v>
      </c>
      <c r="C512" s="17" t="s">
        <v>617</v>
      </c>
      <c r="D512" s="17" t="s">
        <v>270</v>
      </c>
      <c r="E512" s="112">
        <v>3.1</v>
      </c>
      <c r="F512" s="113"/>
      <c r="G512" s="112">
        <f>E512+F512</f>
        <v>3.1</v>
      </c>
      <c r="H512" s="113"/>
      <c r="I512" s="112">
        <f>G512+H512</f>
        <v>3.1</v>
      </c>
      <c r="J512" s="113"/>
      <c r="K512" s="112">
        <f>I512+J512</f>
        <v>3.1</v>
      </c>
      <c r="L512" s="113"/>
      <c r="M512" s="112">
        <f>K512+L512</f>
        <v>3.1</v>
      </c>
      <c r="N512" s="113">
        <v>-2.5</v>
      </c>
      <c r="O512" s="112">
        <f>M512+N512</f>
        <v>0.6000000000000001</v>
      </c>
      <c r="P512" s="113">
        <v>-0.59</v>
      </c>
      <c r="Q512" s="112">
        <f>O512+P512</f>
        <v>0.01000000000000012</v>
      </c>
    </row>
    <row r="513" spans="1:17" s="84" customFormat="1" ht="56.25">
      <c r="A513" s="77" t="s">
        <v>618</v>
      </c>
      <c r="B513" s="17" t="s">
        <v>581</v>
      </c>
      <c r="C513" s="17" t="s">
        <v>619</v>
      </c>
      <c r="D513" s="17"/>
      <c r="E513" s="112">
        <f aca="true" t="shared" si="219" ref="E513:Q513">E514</f>
        <v>653.2</v>
      </c>
      <c r="F513" s="113">
        <f t="shared" si="219"/>
        <v>0</v>
      </c>
      <c r="G513" s="112">
        <f t="shared" si="219"/>
        <v>653.2</v>
      </c>
      <c r="H513" s="113">
        <f t="shared" si="219"/>
        <v>0</v>
      </c>
      <c r="I513" s="112">
        <f t="shared" si="219"/>
        <v>653.2</v>
      </c>
      <c r="J513" s="113">
        <f t="shared" si="219"/>
        <v>0</v>
      </c>
      <c r="K513" s="112">
        <f t="shared" si="219"/>
        <v>653.2</v>
      </c>
      <c r="L513" s="113">
        <f t="shared" si="219"/>
        <v>0</v>
      </c>
      <c r="M513" s="112">
        <f t="shared" si="219"/>
        <v>653.2</v>
      </c>
      <c r="N513" s="113">
        <f t="shared" si="219"/>
        <v>0</v>
      </c>
      <c r="O513" s="112">
        <f t="shared" si="219"/>
        <v>653.2</v>
      </c>
      <c r="P513" s="113">
        <f t="shared" si="219"/>
        <v>0</v>
      </c>
      <c r="Q513" s="112">
        <f t="shared" si="219"/>
        <v>653.2</v>
      </c>
    </row>
    <row r="514" spans="1:17" s="84" customFormat="1" ht="18.75">
      <c r="A514" s="77" t="s">
        <v>584</v>
      </c>
      <c r="B514" s="17" t="s">
        <v>581</v>
      </c>
      <c r="C514" s="17" t="s">
        <v>619</v>
      </c>
      <c r="D514" s="17" t="s">
        <v>585</v>
      </c>
      <c r="E514" s="113">
        <v>653.2</v>
      </c>
      <c r="F514" s="113"/>
      <c r="G514" s="113">
        <f>E514+F514</f>
        <v>653.2</v>
      </c>
      <c r="H514" s="113"/>
      <c r="I514" s="113">
        <f>G514+H514</f>
        <v>653.2</v>
      </c>
      <c r="J514" s="113"/>
      <c r="K514" s="113">
        <f>I514+J514</f>
        <v>653.2</v>
      </c>
      <c r="L514" s="113"/>
      <c r="M514" s="113">
        <f>K514+L514</f>
        <v>653.2</v>
      </c>
      <c r="N514" s="113"/>
      <c r="O514" s="113">
        <f>M514+N514</f>
        <v>653.2</v>
      </c>
      <c r="P514" s="113"/>
      <c r="Q514" s="113">
        <f>O514+P514</f>
        <v>653.2</v>
      </c>
    </row>
    <row r="515" spans="1:17" s="84" customFormat="1" ht="56.25">
      <c r="A515" s="87" t="s">
        <v>325</v>
      </c>
      <c r="B515" s="17" t="s">
        <v>581</v>
      </c>
      <c r="C515" s="17" t="s">
        <v>326</v>
      </c>
      <c r="D515" s="17"/>
      <c r="E515" s="112">
        <f>E525+E516</f>
        <v>1406</v>
      </c>
      <c r="F515" s="113">
        <f>F516+F525</f>
        <v>700.365</v>
      </c>
      <c r="G515" s="112">
        <f>E515+F515</f>
        <v>2106.365</v>
      </c>
      <c r="H515" s="113">
        <f>H516+H525</f>
        <v>-400</v>
      </c>
      <c r="I515" s="112">
        <f>G515+H515</f>
        <v>1706.3649999999998</v>
      </c>
      <c r="J515" s="113">
        <f>J516+J525</f>
        <v>0</v>
      </c>
      <c r="K515" s="112">
        <f>I515+J515</f>
        <v>1706.3649999999998</v>
      </c>
      <c r="L515" s="113">
        <f>L516+L525</f>
        <v>0</v>
      </c>
      <c r="M515" s="112">
        <f>K515+L515</f>
        <v>1706.3649999999998</v>
      </c>
      <c r="N515" s="113">
        <f>N516+N525</f>
        <v>0</v>
      </c>
      <c r="O515" s="112">
        <f>M515+N515</f>
        <v>1706.3649999999998</v>
      </c>
      <c r="P515" s="113">
        <f>P516+P525</f>
        <v>0</v>
      </c>
      <c r="Q515" s="112">
        <f>O515+P515</f>
        <v>1706.3649999999998</v>
      </c>
    </row>
    <row r="516" spans="1:17" s="84" customFormat="1" ht="58.5">
      <c r="A516" s="86" t="s">
        <v>620</v>
      </c>
      <c r="B516" s="17" t="s">
        <v>581</v>
      </c>
      <c r="C516" s="17" t="s">
        <v>621</v>
      </c>
      <c r="D516" s="17"/>
      <c r="E516" s="112">
        <f>E517+E519+E521+E523</f>
        <v>1406</v>
      </c>
      <c r="F516" s="112">
        <f>F517+F519+F521+F523</f>
        <v>0</v>
      </c>
      <c r="G516" s="112">
        <f>G517+G519</f>
        <v>0</v>
      </c>
      <c r="H516" s="112">
        <f>H517+H519+H521+H523</f>
        <v>-400</v>
      </c>
      <c r="I516" s="112">
        <f>I517+I519</f>
        <v>100</v>
      </c>
      <c r="J516" s="112">
        <f>J517+J519+J521+J523</f>
        <v>0</v>
      </c>
      <c r="K516" s="112">
        <f>K517+K519</f>
        <v>100</v>
      </c>
      <c r="L516" s="112">
        <f>L517+L519+L521+L523</f>
        <v>0</v>
      </c>
      <c r="M516" s="112">
        <f>M517+M519</f>
        <v>100</v>
      </c>
      <c r="N516" s="112">
        <f>N517+N519+N521+N523</f>
        <v>0</v>
      </c>
      <c r="O516" s="112">
        <f>O517+O519</f>
        <v>100</v>
      </c>
      <c r="P516" s="112">
        <f>P517+P519+P521+P523</f>
        <v>0</v>
      </c>
      <c r="Q516" s="112">
        <f>Q517+Q519</f>
        <v>100</v>
      </c>
    </row>
    <row r="517" spans="1:17" s="84" customFormat="1" ht="56.25" hidden="1">
      <c r="A517" s="77" t="s">
        <v>622</v>
      </c>
      <c r="B517" s="17" t="s">
        <v>581</v>
      </c>
      <c r="C517" s="17" t="s">
        <v>623</v>
      </c>
      <c r="D517" s="17"/>
      <c r="E517" s="112">
        <f aca="true" t="shared" si="220" ref="E517:Q517">E518</f>
        <v>0</v>
      </c>
      <c r="F517" s="113">
        <f t="shared" si="220"/>
        <v>0</v>
      </c>
      <c r="G517" s="112">
        <f t="shared" si="220"/>
        <v>0</v>
      </c>
      <c r="H517" s="113">
        <f t="shared" si="220"/>
        <v>0</v>
      </c>
      <c r="I517" s="112">
        <f t="shared" si="220"/>
        <v>0</v>
      </c>
      <c r="J517" s="113">
        <f t="shared" si="220"/>
        <v>0</v>
      </c>
      <c r="K517" s="112">
        <f t="shared" si="220"/>
        <v>0</v>
      </c>
      <c r="L517" s="113">
        <f t="shared" si="220"/>
        <v>0</v>
      </c>
      <c r="M517" s="112">
        <f t="shared" si="220"/>
        <v>0</v>
      </c>
      <c r="N517" s="113">
        <f t="shared" si="220"/>
        <v>0</v>
      </c>
      <c r="O517" s="112">
        <f t="shared" si="220"/>
        <v>0</v>
      </c>
      <c r="P517" s="113">
        <f t="shared" si="220"/>
        <v>0</v>
      </c>
      <c r="Q517" s="112">
        <f t="shared" si="220"/>
        <v>0</v>
      </c>
    </row>
    <row r="518" spans="1:17" s="84" customFormat="1" ht="18.75" hidden="1">
      <c r="A518" s="77" t="s">
        <v>584</v>
      </c>
      <c r="B518" s="17" t="s">
        <v>581</v>
      </c>
      <c r="C518" s="17" t="s">
        <v>623</v>
      </c>
      <c r="D518" s="17" t="s">
        <v>585</v>
      </c>
      <c r="E518" s="112"/>
      <c r="F518" s="113"/>
      <c r="G518" s="112">
        <f>E518+F518</f>
        <v>0</v>
      </c>
      <c r="H518" s="113"/>
      <c r="I518" s="112">
        <f>G518+H518</f>
        <v>0</v>
      </c>
      <c r="J518" s="113"/>
      <c r="K518" s="112">
        <f>I518+J518</f>
        <v>0</v>
      </c>
      <c r="L518" s="113"/>
      <c r="M518" s="112">
        <f>K518+L518</f>
        <v>0</v>
      </c>
      <c r="N518" s="113"/>
      <c r="O518" s="112">
        <f>M518+N518</f>
        <v>0</v>
      </c>
      <c r="P518" s="113"/>
      <c r="Q518" s="112">
        <f>O518+P518</f>
        <v>0</v>
      </c>
    </row>
    <row r="519" spans="1:17" s="84" customFormat="1" ht="37.5">
      <c r="A519" s="77" t="s">
        <v>624</v>
      </c>
      <c r="B519" s="17" t="s">
        <v>581</v>
      </c>
      <c r="C519" s="17" t="s">
        <v>625</v>
      </c>
      <c r="D519" s="17"/>
      <c r="E519" s="112">
        <f aca="true" t="shared" si="221" ref="E519:Q519">E520</f>
        <v>0</v>
      </c>
      <c r="F519" s="113">
        <f t="shared" si="221"/>
        <v>0</v>
      </c>
      <c r="G519" s="112">
        <f t="shared" si="221"/>
        <v>0</v>
      </c>
      <c r="H519" s="113">
        <f t="shared" si="221"/>
        <v>100</v>
      </c>
      <c r="I519" s="112">
        <f t="shared" si="221"/>
        <v>100</v>
      </c>
      <c r="J519" s="113">
        <f t="shared" si="221"/>
        <v>0</v>
      </c>
      <c r="K519" s="112">
        <f t="shared" si="221"/>
        <v>100</v>
      </c>
      <c r="L519" s="113">
        <f t="shared" si="221"/>
        <v>0</v>
      </c>
      <c r="M519" s="112">
        <f t="shared" si="221"/>
        <v>100</v>
      </c>
      <c r="N519" s="113">
        <f t="shared" si="221"/>
        <v>0</v>
      </c>
      <c r="O519" s="112">
        <f t="shared" si="221"/>
        <v>100</v>
      </c>
      <c r="P519" s="113">
        <f t="shared" si="221"/>
        <v>0</v>
      </c>
      <c r="Q519" s="112">
        <f t="shared" si="221"/>
        <v>100</v>
      </c>
    </row>
    <row r="520" spans="1:17" s="84" customFormat="1" ht="18.75">
      <c r="A520" s="77" t="s">
        <v>584</v>
      </c>
      <c r="B520" s="17" t="s">
        <v>581</v>
      </c>
      <c r="C520" s="17" t="s">
        <v>625</v>
      </c>
      <c r="D520" s="17" t="s">
        <v>585</v>
      </c>
      <c r="E520" s="112">
        <v>0</v>
      </c>
      <c r="F520" s="113"/>
      <c r="G520" s="112">
        <f aca="true" t="shared" si="222" ref="G520:G527">E520+F520</f>
        <v>0</v>
      </c>
      <c r="H520" s="113">
        <v>100</v>
      </c>
      <c r="I520" s="112">
        <f aca="true" t="shared" si="223" ref="I520:I527">G520+H520</f>
        <v>100</v>
      </c>
      <c r="J520" s="113"/>
      <c r="K520" s="112">
        <f aca="true" t="shared" si="224" ref="K520:K527">I520+J520</f>
        <v>100</v>
      </c>
      <c r="L520" s="113"/>
      <c r="M520" s="112">
        <f aca="true" t="shared" si="225" ref="M520:M527">K520+L520</f>
        <v>100</v>
      </c>
      <c r="N520" s="113"/>
      <c r="O520" s="112">
        <f aca="true" t="shared" si="226" ref="O520:O527">M520+N520</f>
        <v>100</v>
      </c>
      <c r="P520" s="113"/>
      <c r="Q520" s="112">
        <f aca="true" t="shared" si="227" ref="Q520:Q527">O520+P520</f>
        <v>100</v>
      </c>
    </row>
    <row r="521" spans="1:17" s="84" customFormat="1" ht="37.5" hidden="1">
      <c r="A521" s="25" t="s">
        <v>769</v>
      </c>
      <c r="B521" s="17" t="s">
        <v>581</v>
      </c>
      <c r="C521" s="17" t="s">
        <v>770</v>
      </c>
      <c r="D521" s="17"/>
      <c r="E521" s="112">
        <f>E522</f>
        <v>856</v>
      </c>
      <c r="F521" s="113">
        <f>F522</f>
        <v>0</v>
      </c>
      <c r="G521" s="112">
        <f t="shared" si="222"/>
        <v>856</v>
      </c>
      <c r="H521" s="113">
        <f>H522</f>
        <v>-856</v>
      </c>
      <c r="I521" s="112">
        <f t="shared" si="223"/>
        <v>0</v>
      </c>
      <c r="J521" s="113">
        <f>J522</f>
        <v>0</v>
      </c>
      <c r="K521" s="112">
        <f t="shared" si="224"/>
        <v>0</v>
      </c>
      <c r="L521" s="113">
        <f>L522</f>
        <v>0</v>
      </c>
      <c r="M521" s="112">
        <f t="shared" si="225"/>
        <v>0</v>
      </c>
      <c r="N521" s="113">
        <f>N522</f>
        <v>0</v>
      </c>
      <c r="O521" s="112">
        <f t="shared" si="226"/>
        <v>0</v>
      </c>
      <c r="P521" s="113">
        <f>P522</f>
        <v>0</v>
      </c>
      <c r="Q521" s="112">
        <f t="shared" si="227"/>
        <v>0</v>
      </c>
    </row>
    <row r="522" spans="1:17" s="84" customFormat="1" ht="18.75" hidden="1">
      <c r="A522" s="77" t="s">
        <v>584</v>
      </c>
      <c r="B522" s="17" t="s">
        <v>581</v>
      </c>
      <c r="C522" s="17" t="s">
        <v>770</v>
      </c>
      <c r="D522" s="17" t="s">
        <v>585</v>
      </c>
      <c r="E522" s="112">
        <v>856</v>
      </c>
      <c r="F522" s="113"/>
      <c r="G522" s="112">
        <f t="shared" si="222"/>
        <v>856</v>
      </c>
      <c r="H522" s="113">
        <f>-356-100-400</f>
        <v>-856</v>
      </c>
      <c r="I522" s="112">
        <f t="shared" si="223"/>
        <v>0</v>
      </c>
      <c r="J522" s="113"/>
      <c r="K522" s="112">
        <f t="shared" si="224"/>
        <v>0</v>
      </c>
      <c r="L522" s="113"/>
      <c r="M522" s="112">
        <f t="shared" si="225"/>
        <v>0</v>
      </c>
      <c r="N522" s="113"/>
      <c r="O522" s="112">
        <f t="shared" si="226"/>
        <v>0</v>
      </c>
      <c r="P522" s="113"/>
      <c r="Q522" s="112">
        <f t="shared" si="227"/>
        <v>0</v>
      </c>
    </row>
    <row r="523" spans="1:17" s="84" customFormat="1" ht="37.5">
      <c r="A523" s="25" t="s">
        <v>771</v>
      </c>
      <c r="B523" s="17" t="s">
        <v>581</v>
      </c>
      <c r="C523" s="17" t="s">
        <v>772</v>
      </c>
      <c r="D523" s="17"/>
      <c r="E523" s="112">
        <f>E524</f>
        <v>550</v>
      </c>
      <c r="F523" s="113">
        <f>F524</f>
        <v>0</v>
      </c>
      <c r="G523" s="112">
        <f t="shared" si="222"/>
        <v>550</v>
      </c>
      <c r="H523" s="113">
        <f>H524</f>
        <v>356</v>
      </c>
      <c r="I523" s="112">
        <f t="shared" si="223"/>
        <v>906</v>
      </c>
      <c r="J523" s="113">
        <f>J524</f>
        <v>0</v>
      </c>
      <c r="K523" s="112">
        <f t="shared" si="224"/>
        <v>906</v>
      </c>
      <c r="L523" s="113">
        <f>L524</f>
        <v>0</v>
      </c>
      <c r="M523" s="112">
        <f t="shared" si="225"/>
        <v>906</v>
      </c>
      <c r="N523" s="113">
        <f>N524</f>
        <v>0</v>
      </c>
      <c r="O523" s="112">
        <f t="shared" si="226"/>
        <v>906</v>
      </c>
      <c r="P523" s="113">
        <f>P524</f>
        <v>0</v>
      </c>
      <c r="Q523" s="112">
        <f t="shared" si="227"/>
        <v>906</v>
      </c>
    </row>
    <row r="524" spans="1:17" s="84" customFormat="1" ht="18.75">
      <c r="A524" s="77" t="s">
        <v>584</v>
      </c>
      <c r="B524" s="17" t="s">
        <v>581</v>
      </c>
      <c r="C524" s="17" t="s">
        <v>773</v>
      </c>
      <c r="D524" s="17" t="s">
        <v>585</v>
      </c>
      <c r="E524" s="112">
        <v>550</v>
      </c>
      <c r="F524" s="113"/>
      <c r="G524" s="112">
        <f t="shared" si="222"/>
        <v>550</v>
      </c>
      <c r="H524" s="113">
        <v>356</v>
      </c>
      <c r="I524" s="112">
        <f t="shared" si="223"/>
        <v>906</v>
      </c>
      <c r="J524" s="113"/>
      <c r="K524" s="112">
        <f t="shared" si="224"/>
        <v>906</v>
      </c>
      <c r="L524" s="113"/>
      <c r="M524" s="112">
        <f t="shared" si="225"/>
        <v>906</v>
      </c>
      <c r="N524" s="113"/>
      <c r="O524" s="112">
        <f t="shared" si="226"/>
        <v>906</v>
      </c>
      <c r="P524" s="113"/>
      <c r="Q524" s="112">
        <f t="shared" si="227"/>
        <v>906</v>
      </c>
    </row>
    <row r="525" spans="1:17" s="84" customFormat="1" ht="39">
      <c r="A525" s="86" t="s">
        <v>626</v>
      </c>
      <c r="B525" s="17" t="s">
        <v>581</v>
      </c>
      <c r="C525" s="17" t="s">
        <v>627</v>
      </c>
      <c r="D525" s="17"/>
      <c r="E525" s="112">
        <f>E526</f>
        <v>0</v>
      </c>
      <c r="F525" s="113">
        <f>F526</f>
        <v>700.365</v>
      </c>
      <c r="G525" s="112">
        <f t="shared" si="222"/>
        <v>700.365</v>
      </c>
      <c r="H525" s="113">
        <f>H526</f>
        <v>0</v>
      </c>
      <c r="I525" s="112">
        <f t="shared" si="223"/>
        <v>700.365</v>
      </c>
      <c r="J525" s="113">
        <f>J526</f>
        <v>0</v>
      </c>
      <c r="K525" s="112">
        <f t="shared" si="224"/>
        <v>700.365</v>
      </c>
      <c r="L525" s="113">
        <f>L526</f>
        <v>0</v>
      </c>
      <c r="M525" s="112">
        <f t="shared" si="225"/>
        <v>700.365</v>
      </c>
      <c r="N525" s="113">
        <f>N526</f>
        <v>0</v>
      </c>
      <c r="O525" s="112">
        <f t="shared" si="226"/>
        <v>700.365</v>
      </c>
      <c r="P525" s="113">
        <f>P526</f>
        <v>0</v>
      </c>
      <c r="Q525" s="112">
        <f t="shared" si="227"/>
        <v>700.365</v>
      </c>
    </row>
    <row r="526" spans="1:17" s="84" customFormat="1" ht="18.75">
      <c r="A526" s="77" t="s">
        <v>628</v>
      </c>
      <c r="B526" s="17" t="s">
        <v>581</v>
      </c>
      <c r="C526" s="17" t="s">
        <v>629</v>
      </c>
      <c r="D526" s="17"/>
      <c r="E526" s="112">
        <f>E527</f>
        <v>0</v>
      </c>
      <c r="F526" s="113">
        <f>F527</f>
        <v>700.365</v>
      </c>
      <c r="G526" s="112">
        <f t="shared" si="222"/>
        <v>700.365</v>
      </c>
      <c r="H526" s="113">
        <f>H527</f>
        <v>0</v>
      </c>
      <c r="I526" s="112">
        <f t="shared" si="223"/>
        <v>700.365</v>
      </c>
      <c r="J526" s="113">
        <f>J527</f>
        <v>0</v>
      </c>
      <c r="K526" s="112">
        <f t="shared" si="224"/>
        <v>700.365</v>
      </c>
      <c r="L526" s="113">
        <f>L527</f>
        <v>0</v>
      </c>
      <c r="M526" s="112">
        <f t="shared" si="225"/>
        <v>700.365</v>
      </c>
      <c r="N526" s="113">
        <f>N527</f>
        <v>0</v>
      </c>
      <c r="O526" s="112">
        <f t="shared" si="226"/>
        <v>700.365</v>
      </c>
      <c r="P526" s="113">
        <f>P527</f>
        <v>0</v>
      </c>
      <c r="Q526" s="112">
        <f t="shared" si="227"/>
        <v>700.365</v>
      </c>
    </row>
    <row r="527" spans="1:17" s="84" customFormat="1" ht="18.75">
      <c r="A527" s="77" t="s">
        <v>584</v>
      </c>
      <c r="B527" s="17" t="s">
        <v>581</v>
      </c>
      <c r="C527" s="17" t="s">
        <v>629</v>
      </c>
      <c r="D527" s="17" t="s">
        <v>585</v>
      </c>
      <c r="E527" s="112"/>
      <c r="F527" s="113">
        <v>700.365</v>
      </c>
      <c r="G527" s="112">
        <f t="shared" si="222"/>
        <v>700.365</v>
      </c>
      <c r="H527" s="113"/>
      <c r="I527" s="112">
        <f t="shared" si="223"/>
        <v>700.365</v>
      </c>
      <c r="J527" s="113"/>
      <c r="K527" s="112">
        <f t="shared" si="224"/>
        <v>700.365</v>
      </c>
      <c r="L527" s="113"/>
      <c r="M527" s="112">
        <f t="shared" si="225"/>
        <v>700.365</v>
      </c>
      <c r="N527" s="113"/>
      <c r="O527" s="112">
        <f t="shared" si="226"/>
        <v>700.365</v>
      </c>
      <c r="P527" s="113"/>
      <c r="Q527" s="112">
        <f t="shared" si="227"/>
        <v>700.365</v>
      </c>
    </row>
    <row r="528" spans="1:17" s="84" customFormat="1" ht="37.5" hidden="1">
      <c r="A528" s="87" t="s">
        <v>331</v>
      </c>
      <c r="B528" s="17" t="s">
        <v>581</v>
      </c>
      <c r="C528" s="17" t="s">
        <v>332</v>
      </c>
      <c r="D528" s="17"/>
      <c r="E528" s="112">
        <f aca="true" t="shared" si="228" ref="E528:Q530">E529</f>
        <v>0</v>
      </c>
      <c r="F528" s="112">
        <f t="shared" si="228"/>
        <v>0</v>
      </c>
      <c r="G528" s="112">
        <f t="shared" si="228"/>
        <v>0</v>
      </c>
      <c r="H528" s="112">
        <f t="shared" si="228"/>
        <v>0</v>
      </c>
      <c r="I528" s="112">
        <f t="shared" si="228"/>
        <v>0</v>
      </c>
      <c r="J528" s="112">
        <f t="shared" si="228"/>
        <v>0</v>
      </c>
      <c r="K528" s="112">
        <f t="shared" si="228"/>
        <v>0</v>
      </c>
      <c r="L528" s="112">
        <f t="shared" si="228"/>
        <v>0</v>
      </c>
      <c r="M528" s="112">
        <f t="shared" si="228"/>
        <v>0</v>
      </c>
      <c r="N528" s="112">
        <f t="shared" si="228"/>
        <v>0</v>
      </c>
      <c r="O528" s="112">
        <f t="shared" si="228"/>
        <v>0</v>
      </c>
      <c r="P528" s="112">
        <f t="shared" si="228"/>
        <v>0</v>
      </c>
      <c r="Q528" s="112">
        <f t="shared" si="228"/>
        <v>0</v>
      </c>
    </row>
    <row r="529" spans="1:17" s="84" customFormat="1" ht="39" hidden="1">
      <c r="A529" s="86" t="s">
        <v>632</v>
      </c>
      <c r="B529" s="23">
        <v>992</v>
      </c>
      <c r="C529" s="23" t="s">
        <v>633</v>
      </c>
      <c r="D529" s="23"/>
      <c r="E529" s="112">
        <f t="shared" si="228"/>
        <v>0</v>
      </c>
      <c r="F529" s="112">
        <f t="shared" si="228"/>
        <v>0</v>
      </c>
      <c r="G529" s="112">
        <f t="shared" si="228"/>
        <v>0</v>
      </c>
      <c r="H529" s="112">
        <f t="shared" si="228"/>
        <v>0</v>
      </c>
      <c r="I529" s="112">
        <f t="shared" si="228"/>
        <v>0</v>
      </c>
      <c r="J529" s="112">
        <f t="shared" si="228"/>
        <v>0</v>
      </c>
      <c r="K529" s="112">
        <f t="shared" si="228"/>
        <v>0</v>
      </c>
      <c r="L529" s="112">
        <f t="shared" si="228"/>
        <v>0</v>
      </c>
      <c r="M529" s="112">
        <f t="shared" si="228"/>
        <v>0</v>
      </c>
      <c r="N529" s="112">
        <f t="shared" si="228"/>
        <v>0</v>
      </c>
      <c r="O529" s="112">
        <f t="shared" si="228"/>
        <v>0</v>
      </c>
      <c r="P529" s="112">
        <f t="shared" si="228"/>
        <v>0</v>
      </c>
      <c r="Q529" s="112">
        <f t="shared" si="228"/>
        <v>0</v>
      </c>
    </row>
    <row r="530" spans="1:17" s="84" customFormat="1" ht="75" hidden="1">
      <c r="A530" s="77" t="s">
        <v>634</v>
      </c>
      <c r="B530" s="23">
        <v>992</v>
      </c>
      <c r="C530" s="23" t="s">
        <v>635</v>
      </c>
      <c r="D530" s="23"/>
      <c r="E530" s="112">
        <f t="shared" si="228"/>
        <v>0</v>
      </c>
      <c r="F530" s="112">
        <f t="shared" si="228"/>
        <v>0</v>
      </c>
      <c r="G530" s="112">
        <f t="shared" si="228"/>
        <v>0</v>
      </c>
      <c r="H530" s="112">
        <f t="shared" si="228"/>
        <v>0</v>
      </c>
      <c r="I530" s="112">
        <f t="shared" si="228"/>
        <v>0</v>
      </c>
      <c r="J530" s="112">
        <f t="shared" si="228"/>
        <v>0</v>
      </c>
      <c r="K530" s="112">
        <f t="shared" si="228"/>
        <v>0</v>
      </c>
      <c r="L530" s="112">
        <f t="shared" si="228"/>
        <v>0</v>
      </c>
      <c r="M530" s="112">
        <f t="shared" si="228"/>
        <v>0</v>
      </c>
      <c r="N530" s="112">
        <f t="shared" si="228"/>
        <v>0</v>
      </c>
      <c r="O530" s="112">
        <f t="shared" si="228"/>
        <v>0</v>
      </c>
      <c r="P530" s="112">
        <f t="shared" si="228"/>
        <v>0</v>
      </c>
      <c r="Q530" s="112">
        <f t="shared" si="228"/>
        <v>0</v>
      </c>
    </row>
    <row r="531" spans="1:17" s="84" customFormat="1" ht="18.75" hidden="1">
      <c r="A531" s="77" t="s">
        <v>584</v>
      </c>
      <c r="B531" s="23">
        <v>992</v>
      </c>
      <c r="C531" s="23" t="s">
        <v>635</v>
      </c>
      <c r="D531" s="23">
        <v>500</v>
      </c>
      <c r="E531" s="112"/>
      <c r="F531" s="112"/>
      <c r="G531" s="112">
        <f>E531+F531</f>
        <v>0</v>
      </c>
      <c r="H531" s="112"/>
      <c r="I531" s="112">
        <f>G531+H531</f>
        <v>0</v>
      </c>
      <c r="J531" s="112"/>
      <c r="K531" s="112">
        <f>I531+J531</f>
        <v>0</v>
      </c>
      <c r="L531" s="112"/>
      <c r="M531" s="112">
        <f>K531+L531</f>
        <v>0</v>
      </c>
      <c r="N531" s="112"/>
      <c r="O531" s="112">
        <f>M531+N531</f>
        <v>0</v>
      </c>
      <c r="P531" s="112"/>
      <c r="Q531" s="112">
        <f>O531+P531</f>
        <v>0</v>
      </c>
    </row>
    <row r="532" spans="1:17" s="84" customFormat="1" ht="18.75">
      <c r="A532" s="77" t="s">
        <v>251</v>
      </c>
      <c r="B532" s="17" t="s">
        <v>581</v>
      </c>
      <c r="C532" s="17" t="s">
        <v>346</v>
      </c>
      <c r="D532" s="17" t="s">
        <v>347</v>
      </c>
      <c r="E532" s="113">
        <f>E533</f>
        <v>1446.714</v>
      </c>
      <c r="F532" s="113">
        <f>F533</f>
        <v>-4.966000000000003</v>
      </c>
      <c r="G532" s="113">
        <f>E532+F532</f>
        <v>1441.748</v>
      </c>
      <c r="H532" s="113">
        <f>H533</f>
        <v>-1.678</v>
      </c>
      <c r="I532" s="113">
        <f>G532+H532</f>
        <v>1440.07</v>
      </c>
      <c r="J532" s="113">
        <f>J533</f>
        <v>0</v>
      </c>
      <c r="K532" s="113">
        <f>I532+J532</f>
        <v>1440.07</v>
      </c>
      <c r="L532" s="113">
        <f>L533</f>
        <v>0</v>
      </c>
      <c r="M532" s="113">
        <f>K532+L532</f>
        <v>1440.07</v>
      </c>
      <c r="N532" s="113">
        <f>N533</f>
        <v>-105.01</v>
      </c>
      <c r="O532" s="113">
        <f>M532+N532</f>
        <v>1335.06</v>
      </c>
      <c r="P532" s="113">
        <f>P533</f>
        <v>0</v>
      </c>
      <c r="Q532" s="113">
        <f>O532+P532</f>
        <v>1335.06</v>
      </c>
    </row>
    <row r="533" spans="1:17" s="84" customFormat="1" ht="18.75">
      <c r="A533" s="77" t="s">
        <v>348</v>
      </c>
      <c r="B533" s="17" t="s">
        <v>581</v>
      </c>
      <c r="C533" s="17" t="s">
        <v>252</v>
      </c>
      <c r="D533" s="17"/>
      <c r="E533" s="113">
        <f>E534+E538+E540+E536+E542+E550+E546+E548+E552+E544</f>
        <v>1446.714</v>
      </c>
      <c r="F533" s="113">
        <f>F534+F538+F540+F536+F542+F550+F546+F548+F552+F544</f>
        <v>-4.966000000000003</v>
      </c>
      <c r="G533" s="113">
        <f>E533+F533</f>
        <v>1441.748</v>
      </c>
      <c r="H533" s="113">
        <f>H534+H538+H540+H536+H542+H550+H546+H548+H552+H544</f>
        <v>-1.678</v>
      </c>
      <c r="I533" s="113">
        <f>G533+H533</f>
        <v>1440.07</v>
      </c>
      <c r="J533" s="113">
        <f>J534+J538+J540+J536+J542+J550+J546+J548+J552+J544</f>
        <v>0</v>
      </c>
      <c r="K533" s="113">
        <f>I533+J533</f>
        <v>1440.07</v>
      </c>
      <c r="L533" s="113">
        <f>L534+L538+L540+L536+L542+L550+L546+L548+L552+L544</f>
        <v>0</v>
      </c>
      <c r="M533" s="113">
        <f>K533+L533</f>
        <v>1440.07</v>
      </c>
      <c r="N533" s="113">
        <f>N534+N538+N540+N536+N542+N550+N546+N548+N552+N544</f>
        <v>-105.01</v>
      </c>
      <c r="O533" s="113">
        <f>M533+N533</f>
        <v>1335.06</v>
      </c>
      <c r="P533" s="113">
        <f>P534+P538+P540+P536+P542+P550+P546+P548+P552+P544</f>
        <v>0</v>
      </c>
      <c r="Q533" s="113">
        <f>O533+P533</f>
        <v>1335.06</v>
      </c>
    </row>
    <row r="534" spans="1:17" s="84" customFormat="1" ht="56.25">
      <c r="A534" s="77" t="s">
        <v>636</v>
      </c>
      <c r="B534" s="17" t="s">
        <v>581</v>
      </c>
      <c r="C534" s="17" t="s">
        <v>637</v>
      </c>
      <c r="D534" s="17" t="s">
        <v>347</v>
      </c>
      <c r="E534" s="113">
        <f aca="true" t="shared" si="229" ref="E534:Q534">E535</f>
        <v>1158.3</v>
      </c>
      <c r="F534" s="113">
        <f t="shared" si="229"/>
        <v>0.03</v>
      </c>
      <c r="G534" s="113">
        <f t="shared" si="229"/>
        <v>1158.33</v>
      </c>
      <c r="H534" s="113">
        <f t="shared" si="229"/>
        <v>0</v>
      </c>
      <c r="I534" s="113">
        <f t="shared" si="229"/>
        <v>1158.33</v>
      </c>
      <c r="J534" s="113">
        <f t="shared" si="229"/>
        <v>0</v>
      </c>
      <c r="K534" s="113">
        <f t="shared" si="229"/>
        <v>1158.33</v>
      </c>
      <c r="L534" s="113">
        <f t="shared" si="229"/>
        <v>0</v>
      </c>
      <c r="M534" s="113">
        <f t="shared" si="229"/>
        <v>1158.33</v>
      </c>
      <c r="N534" s="113">
        <f t="shared" si="229"/>
        <v>-94.01</v>
      </c>
      <c r="O534" s="113">
        <f t="shared" si="229"/>
        <v>1064.32</v>
      </c>
      <c r="P534" s="113">
        <f t="shared" si="229"/>
        <v>0</v>
      </c>
      <c r="Q534" s="113">
        <f t="shared" si="229"/>
        <v>1064.32</v>
      </c>
    </row>
    <row r="535" spans="1:17" s="84" customFormat="1" ht="18.75">
      <c r="A535" s="77" t="s">
        <v>584</v>
      </c>
      <c r="B535" s="17" t="s">
        <v>581</v>
      </c>
      <c r="C535" s="17" t="s">
        <v>637</v>
      </c>
      <c r="D535" s="17" t="s">
        <v>585</v>
      </c>
      <c r="E535" s="113">
        <v>1158.3</v>
      </c>
      <c r="F535" s="113">
        <v>0.03</v>
      </c>
      <c r="G535" s="113">
        <f>E535+F535</f>
        <v>1158.33</v>
      </c>
      <c r="H535" s="113"/>
      <c r="I535" s="113">
        <f>G535+H535</f>
        <v>1158.33</v>
      </c>
      <c r="J535" s="113"/>
      <c r="K535" s="113">
        <f>I535+J535</f>
        <v>1158.33</v>
      </c>
      <c r="L535" s="113"/>
      <c r="M535" s="113">
        <f>K535+L535</f>
        <v>1158.33</v>
      </c>
      <c r="N535" s="113">
        <v>-94.01</v>
      </c>
      <c r="O535" s="113">
        <f>M535+N535</f>
        <v>1064.32</v>
      </c>
      <c r="P535" s="113"/>
      <c r="Q535" s="113">
        <f>O535+P535</f>
        <v>1064.32</v>
      </c>
    </row>
    <row r="536" spans="1:17" s="84" customFormat="1" ht="75">
      <c r="A536" s="77" t="s">
        <v>638</v>
      </c>
      <c r="B536" s="17" t="s">
        <v>581</v>
      </c>
      <c r="C536" s="17" t="s">
        <v>639</v>
      </c>
      <c r="D536" s="17"/>
      <c r="E536" s="113">
        <f aca="true" t="shared" si="230" ref="E536:Q536">E537</f>
        <v>81.914</v>
      </c>
      <c r="F536" s="113">
        <f t="shared" si="230"/>
        <v>-0.014</v>
      </c>
      <c r="G536" s="113">
        <f t="shared" si="230"/>
        <v>81.9</v>
      </c>
      <c r="H536" s="113">
        <f t="shared" si="230"/>
        <v>0</v>
      </c>
      <c r="I536" s="113">
        <f t="shared" si="230"/>
        <v>81.9</v>
      </c>
      <c r="J536" s="113">
        <f t="shared" si="230"/>
        <v>0</v>
      </c>
      <c r="K536" s="113">
        <f t="shared" si="230"/>
        <v>81.9</v>
      </c>
      <c r="L536" s="113">
        <f t="shared" si="230"/>
        <v>0</v>
      </c>
      <c r="M536" s="113">
        <f t="shared" si="230"/>
        <v>81.9</v>
      </c>
      <c r="N536" s="113">
        <f t="shared" si="230"/>
        <v>-11</v>
      </c>
      <c r="O536" s="113">
        <f t="shared" si="230"/>
        <v>70.9</v>
      </c>
      <c r="P536" s="113">
        <f t="shared" si="230"/>
        <v>0</v>
      </c>
      <c r="Q536" s="113">
        <f t="shared" si="230"/>
        <v>70.9</v>
      </c>
    </row>
    <row r="537" spans="1:17" s="84" customFormat="1" ht="18.75">
      <c r="A537" s="77" t="s">
        <v>584</v>
      </c>
      <c r="B537" s="17" t="s">
        <v>581</v>
      </c>
      <c r="C537" s="17" t="s">
        <v>639</v>
      </c>
      <c r="D537" s="17" t="s">
        <v>585</v>
      </c>
      <c r="E537" s="113">
        <v>81.914</v>
      </c>
      <c r="F537" s="113">
        <v>-0.014</v>
      </c>
      <c r="G537" s="113">
        <f>E537+F537</f>
        <v>81.9</v>
      </c>
      <c r="H537" s="113"/>
      <c r="I537" s="113">
        <f>G537+H537</f>
        <v>81.9</v>
      </c>
      <c r="J537" s="113"/>
      <c r="K537" s="113">
        <f>I537+J537</f>
        <v>81.9</v>
      </c>
      <c r="L537" s="113"/>
      <c r="M537" s="113">
        <f>K537+L537</f>
        <v>81.9</v>
      </c>
      <c r="N537" s="113">
        <v>-11</v>
      </c>
      <c r="O537" s="113">
        <f>M537+N537</f>
        <v>70.9</v>
      </c>
      <c r="P537" s="113"/>
      <c r="Q537" s="113">
        <f>O537+P537</f>
        <v>70.9</v>
      </c>
    </row>
    <row r="538" spans="1:17" s="84" customFormat="1" ht="131.25">
      <c r="A538" s="88" t="s">
        <v>640</v>
      </c>
      <c r="B538" s="17" t="s">
        <v>581</v>
      </c>
      <c r="C538" s="17" t="s">
        <v>641</v>
      </c>
      <c r="D538" s="17"/>
      <c r="E538" s="113">
        <f aca="true" t="shared" si="231" ref="E538:Q538">E539</f>
        <v>4.5</v>
      </c>
      <c r="F538" s="113">
        <f t="shared" si="231"/>
        <v>0</v>
      </c>
      <c r="G538" s="113">
        <f t="shared" si="231"/>
        <v>4.5</v>
      </c>
      <c r="H538" s="113">
        <f t="shared" si="231"/>
        <v>0</v>
      </c>
      <c r="I538" s="113">
        <f t="shared" si="231"/>
        <v>4.5</v>
      </c>
      <c r="J538" s="113">
        <f t="shared" si="231"/>
        <v>0</v>
      </c>
      <c r="K538" s="113">
        <f t="shared" si="231"/>
        <v>4.5</v>
      </c>
      <c r="L538" s="113">
        <f t="shared" si="231"/>
        <v>0</v>
      </c>
      <c r="M538" s="113">
        <f t="shared" si="231"/>
        <v>4.5</v>
      </c>
      <c r="N538" s="113">
        <f t="shared" si="231"/>
        <v>0</v>
      </c>
      <c r="O538" s="113">
        <f t="shared" si="231"/>
        <v>4.5</v>
      </c>
      <c r="P538" s="113">
        <f t="shared" si="231"/>
        <v>0</v>
      </c>
      <c r="Q538" s="113">
        <f t="shared" si="231"/>
        <v>4.5</v>
      </c>
    </row>
    <row r="539" spans="1:17" s="84" customFormat="1" ht="37.5">
      <c r="A539" s="77" t="s">
        <v>259</v>
      </c>
      <c r="B539" s="17" t="s">
        <v>581</v>
      </c>
      <c r="C539" s="17" t="s">
        <v>641</v>
      </c>
      <c r="D539" s="17" t="s">
        <v>260</v>
      </c>
      <c r="E539" s="113">
        <v>4.5</v>
      </c>
      <c r="F539" s="113"/>
      <c r="G539" s="113">
        <f>E539+F539</f>
        <v>4.5</v>
      </c>
      <c r="H539" s="113"/>
      <c r="I539" s="113">
        <f>G539+H539</f>
        <v>4.5</v>
      </c>
      <c r="J539" s="113"/>
      <c r="K539" s="113">
        <f>I539+J539</f>
        <v>4.5</v>
      </c>
      <c r="L539" s="113"/>
      <c r="M539" s="113">
        <f>K539+L539</f>
        <v>4.5</v>
      </c>
      <c r="N539" s="113"/>
      <c r="O539" s="113">
        <f>M539+N539</f>
        <v>4.5</v>
      </c>
      <c r="P539" s="113"/>
      <c r="Q539" s="113">
        <f>O539+P539</f>
        <v>4.5</v>
      </c>
    </row>
    <row r="540" spans="1:17" s="84" customFormat="1" ht="262.5">
      <c r="A540" s="88" t="s">
        <v>642</v>
      </c>
      <c r="B540" s="17" t="s">
        <v>581</v>
      </c>
      <c r="C540" s="17" t="s">
        <v>643</v>
      </c>
      <c r="D540" s="17"/>
      <c r="E540" s="113">
        <f aca="true" t="shared" si="232" ref="E540:Q540">E541</f>
        <v>4.5</v>
      </c>
      <c r="F540" s="113">
        <f t="shared" si="232"/>
        <v>0</v>
      </c>
      <c r="G540" s="113">
        <f t="shared" si="232"/>
        <v>4.5</v>
      </c>
      <c r="H540" s="113">
        <f t="shared" si="232"/>
        <v>0</v>
      </c>
      <c r="I540" s="113">
        <f t="shared" si="232"/>
        <v>4.5</v>
      </c>
      <c r="J540" s="113">
        <f t="shared" si="232"/>
        <v>0</v>
      </c>
      <c r="K540" s="113">
        <f t="shared" si="232"/>
        <v>4.5</v>
      </c>
      <c r="L540" s="113">
        <f t="shared" si="232"/>
        <v>0</v>
      </c>
      <c r="M540" s="113">
        <f t="shared" si="232"/>
        <v>4.5</v>
      </c>
      <c r="N540" s="113">
        <f t="shared" si="232"/>
        <v>0</v>
      </c>
      <c r="O540" s="113">
        <f t="shared" si="232"/>
        <v>4.5</v>
      </c>
      <c r="P540" s="113">
        <f t="shared" si="232"/>
        <v>0</v>
      </c>
      <c r="Q540" s="113">
        <f t="shared" si="232"/>
        <v>4.5</v>
      </c>
    </row>
    <row r="541" spans="1:17" s="84" customFormat="1" ht="37.5">
      <c r="A541" s="77" t="s">
        <v>259</v>
      </c>
      <c r="B541" s="17" t="s">
        <v>581</v>
      </c>
      <c r="C541" s="17" t="s">
        <v>643</v>
      </c>
      <c r="D541" s="17" t="s">
        <v>260</v>
      </c>
      <c r="E541" s="113">
        <v>4.5</v>
      </c>
      <c r="F541" s="112"/>
      <c r="G541" s="113">
        <f>E541+F541</f>
        <v>4.5</v>
      </c>
      <c r="H541" s="112"/>
      <c r="I541" s="113">
        <f aca="true" t="shared" si="233" ref="I541:I553">G541+H541</f>
        <v>4.5</v>
      </c>
      <c r="J541" s="112"/>
      <c r="K541" s="113">
        <f aca="true" t="shared" si="234" ref="K541:K553">I541+J541</f>
        <v>4.5</v>
      </c>
      <c r="L541" s="112"/>
      <c r="M541" s="113">
        <f aca="true" t="shared" si="235" ref="M541:M553">K541+L541</f>
        <v>4.5</v>
      </c>
      <c r="N541" s="112"/>
      <c r="O541" s="113">
        <f aca="true" t="shared" si="236" ref="O541:O553">M541+N541</f>
        <v>4.5</v>
      </c>
      <c r="P541" s="112"/>
      <c r="Q541" s="113">
        <f aca="true" t="shared" si="237" ref="Q541:Q553">O541+P541</f>
        <v>4.5</v>
      </c>
    </row>
    <row r="542" spans="1:17" s="84" customFormat="1" ht="187.5" hidden="1">
      <c r="A542" s="77" t="s">
        <v>644</v>
      </c>
      <c r="B542" s="17" t="s">
        <v>581</v>
      </c>
      <c r="C542" s="17" t="s">
        <v>645</v>
      </c>
      <c r="D542" s="80"/>
      <c r="E542" s="113">
        <f>E543</f>
        <v>60.845</v>
      </c>
      <c r="F542" s="112">
        <f>F543</f>
        <v>-60.845</v>
      </c>
      <c r="G542" s="113">
        <f aca="true" t="shared" si="238" ref="G542:G551">E542+F542</f>
        <v>0</v>
      </c>
      <c r="H542" s="112">
        <f>H543</f>
        <v>0</v>
      </c>
      <c r="I542" s="113">
        <f t="shared" si="233"/>
        <v>0</v>
      </c>
      <c r="J542" s="112">
        <f>J543</f>
        <v>0</v>
      </c>
      <c r="K542" s="113">
        <f t="shared" si="234"/>
        <v>0</v>
      </c>
      <c r="L542" s="112">
        <f>L543</f>
        <v>0</v>
      </c>
      <c r="M542" s="113">
        <f t="shared" si="235"/>
        <v>0</v>
      </c>
      <c r="N542" s="112">
        <f>N543</f>
        <v>0</v>
      </c>
      <c r="O542" s="113">
        <f t="shared" si="236"/>
        <v>0</v>
      </c>
      <c r="P542" s="112">
        <f>P543</f>
        <v>0</v>
      </c>
      <c r="Q542" s="113">
        <f t="shared" si="237"/>
        <v>0</v>
      </c>
    </row>
    <row r="543" spans="1:17" s="84" customFormat="1" ht="18.75" hidden="1">
      <c r="A543" s="77" t="s">
        <v>584</v>
      </c>
      <c r="B543" s="23">
        <v>992</v>
      </c>
      <c r="C543" s="23" t="s">
        <v>645</v>
      </c>
      <c r="D543" s="28">
        <v>500</v>
      </c>
      <c r="E543" s="112">
        <v>60.845</v>
      </c>
      <c r="F543" s="112">
        <v>-60.845</v>
      </c>
      <c r="G543" s="112">
        <f t="shared" si="238"/>
        <v>0</v>
      </c>
      <c r="H543" s="112"/>
      <c r="I543" s="112">
        <f t="shared" si="233"/>
        <v>0</v>
      </c>
      <c r="J543" s="112"/>
      <c r="K543" s="112">
        <f t="shared" si="234"/>
        <v>0</v>
      </c>
      <c r="L543" s="112"/>
      <c r="M543" s="112">
        <f t="shared" si="235"/>
        <v>0</v>
      </c>
      <c r="N543" s="112"/>
      <c r="O543" s="112">
        <f t="shared" si="236"/>
        <v>0</v>
      </c>
      <c r="P543" s="112"/>
      <c r="Q543" s="112">
        <f t="shared" si="237"/>
        <v>0</v>
      </c>
    </row>
    <row r="544" spans="1:17" s="84" customFormat="1" ht="222" customHeight="1">
      <c r="A544" s="77" t="s">
        <v>729</v>
      </c>
      <c r="B544" s="19" t="s">
        <v>581</v>
      </c>
      <c r="C544" s="19" t="s">
        <v>356</v>
      </c>
      <c r="D544" s="19"/>
      <c r="E544" s="112">
        <f>E545</f>
        <v>4.99</v>
      </c>
      <c r="F544" s="112">
        <f>F545</f>
        <v>-4.99</v>
      </c>
      <c r="G544" s="112">
        <f>E544+F544</f>
        <v>0</v>
      </c>
      <c r="H544" s="112">
        <f>H545</f>
        <v>0</v>
      </c>
      <c r="I544" s="112">
        <f t="shared" si="233"/>
        <v>0</v>
      </c>
      <c r="J544" s="112">
        <f>J545</f>
        <v>0</v>
      </c>
      <c r="K544" s="112">
        <f t="shared" si="234"/>
        <v>0</v>
      </c>
      <c r="L544" s="112">
        <f>L545</f>
        <v>0</v>
      </c>
      <c r="M544" s="112">
        <f t="shared" si="235"/>
        <v>0</v>
      </c>
      <c r="N544" s="112">
        <f>N545</f>
        <v>0</v>
      </c>
      <c r="O544" s="112">
        <f t="shared" si="236"/>
        <v>0</v>
      </c>
      <c r="P544" s="112">
        <f>P545</f>
        <v>0</v>
      </c>
      <c r="Q544" s="112">
        <f t="shared" si="237"/>
        <v>0</v>
      </c>
    </row>
    <row r="545" spans="1:17" s="84" customFormat="1" ht="37.5">
      <c r="A545" s="77" t="s">
        <v>259</v>
      </c>
      <c r="B545" s="19" t="s">
        <v>581</v>
      </c>
      <c r="C545" s="19" t="s">
        <v>356</v>
      </c>
      <c r="D545" s="19" t="s">
        <v>260</v>
      </c>
      <c r="E545" s="112">
        <v>4.99</v>
      </c>
      <c r="F545" s="112">
        <v>-4.99</v>
      </c>
      <c r="G545" s="112">
        <f>E545+F545</f>
        <v>0</v>
      </c>
      <c r="H545" s="112"/>
      <c r="I545" s="112">
        <f t="shared" si="233"/>
        <v>0</v>
      </c>
      <c r="J545" s="112"/>
      <c r="K545" s="112">
        <f t="shared" si="234"/>
        <v>0</v>
      </c>
      <c r="L545" s="112"/>
      <c r="M545" s="112">
        <f t="shared" si="235"/>
        <v>0</v>
      </c>
      <c r="N545" s="112"/>
      <c r="O545" s="112">
        <f t="shared" si="236"/>
        <v>0</v>
      </c>
      <c r="P545" s="112"/>
      <c r="Q545" s="112">
        <f t="shared" si="237"/>
        <v>0</v>
      </c>
    </row>
    <row r="546" spans="1:17" s="84" customFormat="1" ht="216" customHeight="1">
      <c r="A546" s="69" t="s">
        <v>792</v>
      </c>
      <c r="B546" s="23">
        <v>992</v>
      </c>
      <c r="C546" s="23" t="s">
        <v>646</v>
      </c>
      <c r="D546" s="28"/>
      <c r="E546" s="112">
        <f>E547</f>
        <v>60.845</v>
      </c>
      <c r="F546" s="112">
        <f>F547</f>
        <v>60.855</v>
      </c>
      <c r="G546" s="112">
        <f t="shared" si="238"/>
        <v>121.69999999999999</v>
      </c>
      <c r="H546" s="112">
        <f>H547</f>
        <v>-1.14</v>
      </c>
      <c r="I546" s="112">
        <f t="shared" si="233"/>
        <v>120.55999999999999</v>
      </c>
      <c r="J546" s="112">
        <f>J547</f>
        <v>0</v>
      </c>
      <c r="K546" s="112">
        <f t="shared" si="234"/>
        <v>120.55999999999999</v>
      </c>
      <c r="L546" s="112">
        <f>L547</f>
        <v>0</v>
      </c>
      <c r="M546" s="112">
        <f t="shared" si="235"/>
        <v>120.55999999999999</v>
      </c>
      <c r="N546" s="112">
        <f>N547</f>
        <v>0</v>
      </c>
      <c r="O546" s="112">
        <f t="shared" si="236"/>
        <v>120.55999999999999</v>
      </c>
      <c r="P546" s="112">
        <f>P547</f>
        <v>0</v>
      </c>
      <c r="Q546" s="112">
        <f t="shared" si="237"/>
        <v>120.55999999999999</v>
      </c>
    </row>
    <row r="547" spans="1:17" s="84" customFormat="1" ht="18.75">
      <c r="A547" s="77" t="s">
        <v>584</v>
      </c>
      <c r="B547" s="23">
        <v>992</v>
      </c>
      <c r="C547" s="23" t="s">
        <v>646</v>
      </c>
      <c r="D547" s="28">
        <v>500</v>
      </c>
      <c r="E547" s="112">
        <v>60.845</v>
      </c>
      <c r="F547" s="112">
        <f>60.845+0.01</f>
        <v>60.855</v>
      </c>
      <c r="G547" s="112">
        <f t="shared" si="238"/>
        <v>121.69999999999999</v>
      </c>
      <c r="H547" s="112">
        <v>-1.14</v>
      </c>
      <c r="I547" s="112">
        <f t="shared" si="233"/>
        <v>120.55999999999999</v>
      </c>
      <c r="J547" s="112"/>
      <c r="K547" s="112">
        <f t="shared" si="234"/>
        <v>120.55999999999999</v>
      </c>
      <c r="L547" s="112"/>
      <c r="M547" s="112">
        <f t="shared" si="235"/>
        <v>120.55999999999999</v>
      </c>
      <c r="N547" s="112"/>
      <c r="O547" s="112">
        <f t="shared" si="236"/>
        <v>120.55999999999999</v>
      </c>
      <c r="P547" s="112"/>
      <c r="Q547" s="112">
        <f t="shared" si="237"/>
        <v>120.55999999999999</v>
      </c>
    </row>
    <row r="548" spans="1:17" s="84" customFormat="1" ht="112.5">
      <c r="A548" s="69" t="s">
        <v>793</v>
      </c>
      <c r="B548" s="17" t="s">
        <v>581</v>
      </c>
      <c r="C548" s="17" t="s">
        <v>357</v>
      </c>
      <c r="D548" s="17"/>
      <c r="E548" s="112">
        <f>E549</f>
        <v>4.99</v>
      </c>
      <c r="F548" s="112">
        <f>F549</f>
        <v>0.01</v>
      </c>
      <c r="G548" s="112">
        <f>E548+F548</f>
        <v>5</v>
      </c>
      <c r="H548" s="112">
        <f>H549</f>
        <v>0</v>
      </c>
      <c r="I548" s="112">
        <f t="shared" si="233"/>
        <v>5</v>
      </c>
      <c r="J548" s="112">
        <f>J549</f>
        <v>0</v>
      </c>
      <c r="K548" s="112">
        <f t="shared" si="234"/>
        <v>5</v>
      </c>
      <c r="L548" s="112">
        <f>L549</f>
        <v>0</v>
      </c>
      <c r="M548" s="112">
        <f t="shared" si="235"/>
        <v>5</v>
      </c>
      <c r="N548" s="112">
        <f>N549</f>
        <v>0</v>
      </c>
      <c r="O548" s="112">
        <f t="shared" si="236"/>
        <v>5</v>
      </c>
      <c r="P548" s="112">
        <f>P549</f>
        <v>0</v>
      </c>
      <c r="Q548" s="112">
        <f t="shared" si="237"/>
        <v>5</v>
      </c>
    </row>
    <row r="549" spans="1:17" s="84" customFormat="1" ht="37.5">
      <c r="A549" s="77" t="s">
        <v>259</v>
      </c>
      <c r="B549" s="17" t="s">
        <v>581</v>
      </c>
      <c r="C549" s="17" t="s">
        <v>357</v>
      </c>
      <c r="D549" s="17" t="s">
        <v>260</v>
      </c>
      <c r="E549" s="112">
        <v>4.99</v>
      </c>
      <c r="F549" s="112">
        <v>0.01</v>
      </c>
      <c r="G549" s="112">
        <f>E549+F549</f>
        <v>5</v>
      </c>
      <c r="H549" s="112"/>
      <c r="I549" s="112">
        <f t="shared" si="233"/>
        <v>5</v>
      </c>
      <c r="J549" s="112"/>
      <c r="K549" s="112">
        <f t="shared" si="234"/>
        <v>5</v>
      </c>
      <c r="L549" s="112"/>
      <c r="M549" s="112">
        <f t="shared" si="235"/>
        <v>5</v>
      </c>
      <c r="N549" s="112"/>
      <c r="O549" s="112">
        <f t="shared" si="236"/>
        <v>5</v>
      </c>
      <c r="P549" s="112"/>
      <c r="Q549" s="112">
        <f t="shared" si="237"/>
        <v>5</v>
      </c>
    </row>
    <row r="550" spans="1:17" s="84" customFormat="1" ht="168.75">
      <c r="A550" s="77" t="s">
        <v>647</v>
      </c>
      <c r="B550" s="17" t="s">
        <v>581</v>
      </c>
      <c r="C550" s="17" t="s">
        <v>359</v>
      </c>
      <c r="D550" s="80"/>
      <c r="E550" s="113">
        <f>E551</f>
        <v>60.84</v>
      </c>
      <c r="F550" s="112">
        <f>F551</f>
        <v>-0.022</v>
      </c>
      <c r="G550" s="113">
        <f t="shared" si="238"/>
        <v>60.818000000000005</v>
      </c>
      <c r="H550" s="112">
        <f>H551</f>
        <v>-0.538</v>
      </c>
      <c r="I550" s="113">
        <f t="shared" si="233"/>
        <v>60.28000000000001</v>
      </c>
      <c r="J550" s="112">
        <f>J551</f>
        <v>0</v>
      </c>
      <c r="K550" s="113">
        <f t="shared" si="234"/>
        <v>60.28000000000001</v>
      </c>
      <c r="L550" s="112">
        <f>L551</f>
        <v>0</v>
      </c>
      <c r="M550" s="113">
        <f t="shared" si="235"/>
        <v>60.28000000000001</v>
      </c>
      <c r="N550" s="112">
        <f>N551</f>
        <v>0</v>
      </c>
      <c r="O550" s="113">
        <f t="shared" si="236"/>
        <v>60.28000000000001</v>
      </c>
      <c r="P550" s="112">
        <f>P551</f>
        <v>0</v>
      </c>
      <c r="Q550" s="113">
        <f t="shared" si="237"/>
        <v>60.28000000000001</v>
      </c>
    </row>
    <row r="551" spans="1:17" s="84" customFormat="1" ht="18.75">
      <c r="A551" s="77" t="s">
        <v>584</v>
      </c>
      <c r="B551" s="23">
        <v>992</v>
      </c>
      <c r="C551" s="23" t="s">
        <v>359</v>
      </c>
      <c r="D551" s="28">
        <v>500</v>
      </c>
      <c r="E551" s="112">
        <v>60.84</v>
      </c>
      <c r="F551" s="112">
        <v>-0.022</v>
      </c>
      <c r="G551" s="112">
        <f t="shared" si="238"/>
        <v>60.818000000000005</v>
      </c>
      <c r="H551" s="112">
        <v>-0.538</v>
      </c>
      <c r="I551" s="112">
        <f t="shared" si="233"/>
        <v>60.28000000000001</v>
      </c>
      <c r="J551" s="112"/>
      <c r="K551" s="112">
        <f t="shared" si="234"/>
        <v>60.28000000000001</v>
      </c>
      <c r="L551" s="112"/>
      <c r="M551" s="112">
        <f t="shared" si="235"/>
        <v>60.28000000000001</v>
      </c>
      <c r="N551" s="112"/>
      <c r="O551" s="112">
        <f t="shared" si="236"/>
        <v>60.28000000000001</v>
      </c>
      <c r="P551" s="112"/>
      <c r="Q551" s="112">
        <f t="shared" si="237"/>
        <v>60.28000000000001</v>
      </c>
    </row>
    <row r="552" spans="1:17" s="84" customFormat="1" ht="204" customHeight="1">
      <c r="A552" s="77" t="s">
        <v>360</v>
      </c>
      <c r="B552" s="17" t="s">
        <v>581</v>
      </c>
      <c r="C552" s="17" t="s">
        <v>361</v>
      </c>
      <c r="D552" s="17" t="s">
        <v>347</v>
      </c>
      <c r="E552" s="112">
        <f>E553</f>
        <v>4.99</v>
      </c>
      <c r="F552" s="112">
        <f>F553</f>
        <v>0.01</v>
      </c>
      <c r="G552" s="112">
        <f>E552+F552</f>
        <v>5</v>
      </c>
      <c r="H552" s="112">
        <f>H553</f>
        <v>0</v>
      </c>
      <c r="I552" s="112">
        <f t="shared" si="233"/>
        <v>5</v>
      </c>
      <c r="J552" s="112">
        <f>J553</f>
        <v>0</v>
      </c>
      <c r="K552" s="112">
        <f t="shared" si="234"/>
        <v>5</v>
      </c>
      <c r="L552" s="112">
        <f>L553</f>
        <v>0</v>
      </c>
      <c r="M552" s="112">
        <f t="shared" si="235"/>
        <v>5</v>
      </c>
      <c r="N552" s="112">
        <f>N553</f>
        <v>0</v>
      </c>
      <c r="O552" s="112">
        <f t="shared" si="236"/>
        <v>5</v>
      </c>
      <c r="P552" s="112">
        <f>P553</f>
        <v>0</v>
      </c>
      <c r="Q552" s="112">
        <f t="shared" si="237"/>
        <v>5</v>
      </c>
    </row>
    <row r="553" spans="1:17" s="84" customFormat="1" ht="37.5">
      <c r="A553" s="77" t="s">
        <v>259</v>
      </c>
      <c r="B553" s="17" t="s">
        <v>581</v>
      </c>
      <c r="C553" s="17" t="s">
        <v>361</v>
      </c>
      <c r="D553" s="17" t="s">
        <v>260</v>
      </c>
      <c r="E553" s="112">
        <v>4.99</v>
      </c>
      <c r="F553" s="112">
        <v>0.01</v>
      </c>
      <c r="G553" s="112">
        <f>E553+F553</f>
        <v>5</v>
      </c>
      <c r="H553" s="112"/>
      <c r="I553" s="112">
        <f t="shared" si="233"/>
        <v>5</v>
      </c>
      <c r="J553" s="112"/>
      <c r="K553" s="112">
        <f t="shared" si="234"/>
        <v>5</v>
      </c>
      <c r="L553" s="112"/>
      <c r="M553" s="112">
        <f t="shared" si="235"/>
        <v>5</v>
      </c>
      <c r="N553" s="112"/>
      <c r="O553" s="112">
        <f t="shared" si="236"/>
        <v>5</v>
      </c>
      <c r="P553" s="112"/>
      <c r="Q553" s="112">
        <f t="shared" si="237"/>
        <v>5</v>
      </c>
    </row>
    <row r="554" spans="1:13" s="84" customFormat="1" ht="15.75">
      <c r="A554" s="29"/>
      <c r="B554" s="30"/>
      <c r="C554" s="30"/>
      <c r="D554" s="30"/>
      <c r="E554" s="115"/>
      <c r="F554" s="116"/>
      <c r="G554" s="115"/>
      <c r="H554" s="116"/>
      <c r="I554" s="115"/>
      <c r="J554" s="116"/>
      <c r="K554" s="115"/>
      <c r="L554" s="116"/>
      <c r="M554" s="115"/>
    </row>
    <row r="555" spans="1:13" s="84" customFormat="1" ht="15.75">
      <c r="A555" s="29"/>
      <c r="B555" s="30"/>
      <c r="C555" s="30"/>
      <c r="D555" s="30"/>
      <c r="E555" s="115"/>
      <c r="F555" s="116"/>
      <c r="G555" s="115"/>
      <c r="H555" s="116"/>
      <c r="I555" s="115"/>
      <c r="J555" s="116"/>
      <c r="K555" s="115"/>
      <c r="L555" s="116"/>
      <c r="M555" s="115"/>
    </row>
    <row r="556" spans="1:13" s="84" customFormat="1" ht="15.75">
      <c r="A556" s="29"/>
      <c r="B556" s="30"/>
      <c r="C556" s="30"/>
      <c r="D556" s="30"/>
      <c r="E556" s="115"/>
      <c r="F556" s="116"/>
      <c r="G556" s="115"/>
      <c r="H556" s="116"/>
      <c r="I556" s="115"/>
      <c r="J556" s="116"/>
      <c r="K556" s="115"/>
      <c r="L556" s="116"/>
      <c r="M556" s="115"/>
    </row>
    <row r="557" spans="1:13" s="84" customFormat="1" ht="15.75">
      <c r="A557" s="29"/>
      <c r="B557" s="30"/>
      <c r="C557" s="30"/>
      <c r="D557" s="30"/>
      <c r="E557" s="115"/>
      <c r="F557" s="116"/>
      <c r="G557" s="115"/>
      <c r="H557" s="116"/>
      <c r="I557" s="115"/>
      <c r="J557" s="116"/>
      <c r="K557" s="115"/>
      <c r="L557" s="116"/>
      <c r="M557" s="115"/>
    </row>
    <row r="558" spans="1:13" s="84" customFormat="1" ht="15.75">
      <c r="A558" s="29"/>
      <c r="B558" s="30"/>
      <c r="C558" s="30"/>
      <c r="D558" s="30"/>
      <c r="E558" s="115"/>
      <c r="F558" s="116"/>
      <c r="G558" s="115"/>
      <c r="H558" s="116"/>
      <c r="I558" s="115"/>
      <c r="J558" s="116"/>
      <c r="K558" s="115"/>
      <c r="L558" s="116"/>
      <c r="M558" s="115"/>
    </row>
    <row r="559" spans="1:13" s="84" customFormat="1" ht="15.75">
      <c r="A559" s="29"/>
      <c r="B559" s="30"/>
      <c r="C559" s="30"/>
      <c r="D559" s="30"/>
      <c r="E559" s="115"/>
      <c r="F559" s="116"/>
      <c r="G559" s="115"/>
      <c r="H559" s="116"/>
      <c r="I559" s="115"/>
      <c r="J559" s="116"/>
      <c r="K559" s="115"/>
      <c r="L559" s="116"/>
      <c r="M559" s="115"/>
    </row>
    <row r="560" spans="1:13" s="84" customFormat="1" ht="15.75">
      <c r="A560" s="29"/>
      <c r="B560" s="30"/>
      <c r="C560" s="30"/>
      <c r="D560" s="30"/>
      <c r="E560" s="115"/>
      <c r="F560" s="116"/>
      <c r="G560" s="115"/>
      <c r="H560" s="116"/>
      <c r="I560" s="115"/>
      <c r="J560" s="116"/>
      <c r="K560" s="115"/>
      <c r="L560" s="116"/>
      <c r="M560" s="115"/>
    </row>
    <row r="561" spans="1:13" s="84" customFormat="1" ht="15.75">
      <c r="A561" s="29"/>
      <c r="B561" s="30"/>
      <c r="C561" s="30"/>
      <c r="D561" s="30"/>
      <c r="E561" s="115"/>
      <c r="F561" s="116"/>
      <c r="G561" s="115"/>
      <c r="H561" s="116"/>
      <c r="I561" s="115"/>
      <c r="J561" s="116"/>
      <c r="K561" s="115"/>
      <c r="L561" s="116"/>
      <c r="M561" s="115"/>
    </row>
    <row r="562" spans="1:13" s="84" customFormat="1" ht="15.75">
      <c r="A562" s="29"/>
      <c r="B562" s="30"/>
      <c r="C562" s="30"/>
      <c r="D562" s="30"/>
      <c r="E562" s="115"/>
      <c r="F562" s="116"/>
      <c r="G562" s="115"/>
      <c r="H562" s="116"/>
      <c r="I562" s="115"/>
      <c r="J562" s="116"/>
      <c r="K562" s="115"/>
      <c r="L562" s="116"/>
      <c r="M562" s="115"/>
    </row>
    <row r="563" spans="1:13" s="84" customFormat="1" ht="15.75">
      <c r="A563" s="29"/>
      <c r="B563" s="30"/>
      <c r="C563" s="30"/>
      <c r="D563" s="30"/>
      <c r="E563" s="115"/>
      <c r="F563" s="116"/>
      <c r="G563" s="115"/>
      <c r="H563" s="116"/>
      <c r="I563" s="115"/>
      <c r="J563" s="116"/>
      <c r="K563" s="115"/>
      <c r="L563" s="116"/>
      <c r="M563" s="115"/>
    </row>
    <row r="564" spans="1:13" s="84" customFormat="1" ht="15.75">
      <c r="A564" s="29"/>
      <c r="B564" s="30"/>
      <c r="C564" s="30"/>
      <c r="D564" s="30"/>
      <c r="E564" s="115"/>
      <c r="F564" s="116"/>
      <c r="G564" s="115"/>
      <c r="H564" s="116"/>
      <c r="I564" s="115"/>
      <c r="J564" s="116"/>
      <c r="K564" s="115"/>
      <c r="L564" s="116"/>
      <c r="M564" s="115"/>
    </row>
    <row r="565" spans="1:13" s="84" customFormat="1" ht="15.75">
      <c r="A565" s="29"/>
      <c r="B565" s="30"/>
      <c r="C565" s="30"/>
      <c r="D565" s="30"/>
      <c r="E565" s="115"/>
      <c r="F565" s="116"/>
      <c r="G565" s="115"/>
      <c r="H565" s="116"/>
      <c r="I565" s="115"/>
      <c r="J565" s="116"/>
      <c r="K565" s="115"/>
      <c r="L565" s="116"/>
      <c r="M565" s="115"/>
    </row>
    <row r="566" spans="1:13" s="84" customFormat="1" ht="15.75">
      <c r="A566" s="29"/>
      <c r="B566" s="30"/>
      <c r="C566" s="30"/>
      <c r="D566" s="30"/>
      <c r="E566" s="115"/>
      <c r="F566" s="116"/>
      <c r="G566" s="115"/>
      <c r="H566" s="116"/>
      <c r="I566" s="115"/>
      <c r="J566" s="116"/>
      <c r="K566" s="115"/>
      <c r="L566" s="116"/>
      <c r="M566" s="115"/>
    </row>
    <row r="567" spans="1:13" s="84" customFormat="1" ht="15.75">
      <c r="A567" s="29"/>
      <c r="B567" s="30"/>
      <c r="C567" s="30"/>
      <c r="D567" s="30"/>
      <c r="E567" s="115"/>
      <c r="F567" s="116"/>
      <c r="G567" s="115"/>
      <c r="H567" s="116"/>
      <c r="I567" s="115"/>
      <c r="J567" s="116"/>
      <c r="K567" s="115"/>
      <c r="L567" s="116"/>
      <c r="M567" s="115"/>
    </row>
    <row r="568" spans="1:13" s="84" customFormat="1" ht="15.75">
      <c r="A568" s="29"/>
      <c r="B568" s="30"/>
      <c r="C568" s="30"/>
      <c r="D568" s="30"/>
      <c r="E568" s="115"/>
      <c r="F568" s="116"/>
      <c r="G568" s="115"/>
      <c r="H568" s="116"/>
      <c r="I568" s="115"/>
      <c r="J568" s="116"/>
      <c r="K568" s="115"/>
      <c r="L568" s="116"/>
      <c r="M568" s="115"/>
    </row>
    <row r="569" spans="1:13" s="84" customFormat="1" ht="15.75">
      <c r="A569" s="29"/>
      <c r="B569" s="30"/>
      <c r="C569" s="30"/>
      <c r="D569" s="30"/>
      <c r="E569" s="115"/>
      <c r="F569" s="116"/>
      <c r="G569" s="115"/>
      <c r="H569" s="116"/>
      <c r="I569" s="115"/>
      <c r="J569" s="116"/>
      <c r="K569" s="115"/>
      <c r="L569" s="116"/>
      <c r="M569" s="115"/>
    </row>
    <row r="570" spans="1:13" s="84" customFormat="1" ht="15.75">
      <c r="A570" s="29"/>
      <c r="B570" s="30"/>
      <c r="C570" s="30"/>
      <c r="D570" s="30"/>
      <c r="E570" s="115"/>
      <c r="F570" s="116"/>
      <c r="G570" s="115"/>
      <c r="H570" s="116"/>
      <c r="I570" s="115"/>
      <c r="J570" s="116"/>
      <c r="K570" s="115"/>
      <c r="L570" s="116"/>
      <c r="M570" s="115"/>
    </row>
    <row r="571" spans="1:13" s="84" customFormat="1" ht="15.75">
      <c r="A571" s="29"/>
      <c r="B571" s="30"/>
      <c r="C571" s="30"/>
      <c r="D571" s="30"/>
      <c r="E571" s="115"/>
      <c r="F571" s="116"/>
      <c r="G571" s="115"/>
      <c r="H571" s="116"/>
      <c r="I571" s="115"/>
      <c r="J571" s="116"/>
      <c r="K571" s="115"/>
      <c r="L571" s="116"/>
      <c r="M571" s="115"/>
    </row>
    <row r="572" spans="1:13" s="84" customFormat="1" ht="15.75">
      <c r="A572" s="29"/>
      <c r="B572" s="30"/>
      <c r="C572" s="30"/>
      <c r="D572" s="30"/>
      <c r="E572" s="115"/>
      <c r="F572" s="116"/>
      <c r="G572" s="115"/>
      <c r="H572" s="116"/>
      <c r="I572" s="115"/>
      <c r="J572" s="116"/>
      <c r="K572" s="115"/>
      <c r="L572" s="116"/>
      <c r="M572" s="115"/>
    </row>
    <row r="573" spans="1:13" s="84" customFormat="1" ht="15.75">
      <c r="A573" s="29"/>
      <c r="B573" s="30"/>
      <c r="C573" s="30"/>
      <c r="D573" s="30"/>
      <c r="E573" s="115"/>
      <c r="F573" s="116"/>
      <c r="G573" s="115"/>
      <c r="H573" s="116"/>
      <c r="I573" s="115"/>
      <c r="J573" s="116"/>
      <c r="K573" s="115"/>
      <c r="L573" s="116"/>
      <c r="M573" s="115"/>
    </row>
    <row r="574" spans="1:13" s="84" customFormat="1" ht="15.75">
      <c r="A574" s="29"/>
      <c r="B574" s="30"/>
      <c r="C574" s="30"/>
      <c r="D574" s="30"/>
      <c r="E574" s="115"/>
      <c r="F574" s="116"/>
      <c r="G574" s="115"/>
      <c r="H574" s="116"/>
      <c r="I574" s="115"/>
      <c r="J574" s="116"/>
      <c r="K574" s="115"/>
      <c r="L574" s="116"/>
      <c r="M574" s="115"/>
    </row>
    <row r="575" spans="1:13" s="84" customFormat="1" ht="15.75">
      <c r="A575" s="29"/>
      <c r="B575" s="30"/>
      <c r="C575" s="30"/>
      <c r="D575" s="30"/>
      <c r="E575" s="115"/>
      <c r="F575" s="116"/>
      <c r="G575" s="115"/>
      <c r="H575" s="116"/>
      <c r="I575" s="115"/>
      <c r="J575" s="116"/>
      <c r="K575" s="115"/>
      <c r="L575" s="116"/>
      <c r="M575" s="115"/>
    </row>
    <row r="576" spans="1:13" s="84" customFormat="1" ht="15.75">
      <c r="A576" s="29"/>
      <c r="B576" s="30"/>
      <c r="C576" s="30"/>
      <c r="D576" s="30"/>
      <c r="E576" s="115"/>
      <c r="F576" s="116"/>
      <c r="G576" s="115"/>
      <c r="H576" s="116"/>
      <c r="I576" s="115"/>
      <c r="J576" s="116"/>
      <c r="K576" s="115"/>
      <c r="L576" s="116"/>
      <c r="M576" s="115"/>
    </row>
    <row r="577" spans="1:13" s="84" customFormat="1" ht="15.75">
      <c r="A577" s="29"/>
      <c r="B577" s="30"/>
      <c r="C577" s="30"/>
      <c r="D577" s="30"/>
      <c r="E577" s="115"/>
      <c r="F577" s="116"/>
      <c r="G577" s="115"/>
      <c r="H577" s="116"/>
      <c r="I577" s="115"/>
      <c r="J577" s="116"/>
      <c r="K577" s="115"/>
      <c r="L577" s="116"/>
      <c r="M577" s="115"/>
    </row>
    <row r="578" spans="1:13" s="84" customFormat="1" ht="15.75">
      <c r="A578" s="29"/>
      <c r="B578" s="30"/>
      <c r="C578" s="30"/>
      <c r="D578" s="30"/>
      <c r="E578" s="115"/>
      <c r="F578" s="116"/>
      <c r="G578" s="115"/>
      <c r="H578" s="116"/>
      <c r="I578" s="115"/>
      <c r="J578" s="116"/>
      <c r="K578" s="115"/>
      <c r="L578" s="116"/>
      <c r="M578" s="115"/>
    </row>
    <row r="579" spans="1:13" s="84" customFormat="1" ht="15.75">
      <c r="A579" s="29"/>
      <c r="B579" s="30"/>
      <c r="C579" s="30"/>
      <c r="D579" s="30"/>
      <c r="E579" s="115"/>
      <c r="F579" s="116"/>
      <c r="G579" s="115"/>
      <c r="H579" s="116"/>
      <c r="I579" s="115"/>
      <c r="J579" s="116"/>
      <c r="K579" s="115"/>
      <c r="L579" s="116"/>
      <c r="M579" s="115"/>
    </row>
    <row r="580" spans="1:13" s="84" customFormat="1" ht="15.75">
      <c r="A580" s="29"/>
      <c r="B580" s="30"/>
      <c r="C580" s="30"/>
      <c r="D580" s="30"/>
      <c r="E580" s="115"/>
      <c r="F580" s="116"/>
      <c r="G580" s="115"/>
      <c r="H580" s="116"/>
      <c r="I580" s="115"/>
      <c r="J580" s="116"/>
      <c r="K580" s="115"/>
      <c r="L580" s="116"/>
      <c r="M580" s="115"/>
    </row>
    <row r="581" spans="1:13" s="84" customFormat="1" ht="15.75">
      <c r="A581" s="29"/>
      <c r="B581" s="30"/>
      <c r="C581" s="30"/>
      <c r="D581" s="30"/>
      <c r="E581" s="115"/>
      <c r="F581" s="116"/>
      <c r="G581" s="115"/>
      <c r="H581" s="116"/>
      <c r="I581" s="115"/>
      <c r="J581" s="116"/>
      <c r="K581" s="115"/>
      <c r="L581" s="116"/>
      <c r="M581" s="115"/>
    </row>
    <row r="582" spans="1:13" s="84" customFormat="1" ht="15.75">
      <c r="A582" s="29"/>
      <c r="B582" s="30"/>
      <c r="C582" s="30"/>
      <c r="D582" s="30"/>
      <c r="E582" s="115"/>
      <c r="F582" s="116"/>
      <c r="G582" s="115"/>
      <c r="H582" s="116"/>
      <c r="I582" s="115"/>
      <c r="J582" s="116"/>
      <c r="K582" s="115"/>
      <c r="L582" s="116"/>
      <c r="M582" s="115"/>
    </row>
    <row r="583" spans="1:13" s="84" customFormat="1" ht="15.75">
      <c r="A583" s="29"/>
      <c r="B583" s="30"/>
      <c r="C583" s="30"/>
      <c r="D583" s="30"/>
      <c r="E583" s="115"/>
      <c r="F583" s="116"/>
      <c r="G583" s="115"/>
      <c r="H583" s="116"/>
      <c r="I583" s="115"/>
      <c r="J583" s="116"/>
      <c r="K583" s="115"/>
      <c r="L583" s="116"/>
      <c r="M583" s="115"/>
    </row>
    <row r="584" spans="1:13" s="84" customFormat="1" ht="15.75">
      <c r="A584" s="29"/>
      <c r="B584" s="30"/>
      <c r="C584" s="30"/>
      <c r="D584" s="30"/>
      <c r="E584" s="115"/>
      <c r="F584" s="116"/>
      <c r="G584" s="115"/>
      <c r="H584" s="116"/>
      <c r="I584" s="115"/>
      <c r="J584" s="116"/>
      <c r="K584" s="115"/>
      <c r="L584" s="116"/>
      <c r="M584" s="115"/>
    </row>
    <row r="585" spans="1:13" s="84" customFormat="1" ht="15.75">
      <c r="A585" s="29"/>
      <c r="B585" s="30"/>
      <c r="C585" s="30"/>
      <c r="D585" s="30"/>
      <c r="E585" s="115"/>
      <c r="F585" s="116"/>
      <c r="G585" s="115"/>
      <c r="H585" s="116"/>
      <c r="I585" s="115"/>
      <c r="J585" s="116"/>
      <c r="K585" s="115"/>
      <c r="L585" s="116"/>
      <c r="M585" s="115"/>
    </row>
    <row r="586" spans="1:13" s="84" customFormat="1" ht="15.75">
      <c r="A586" s="29"/>
      <c r="B586" s="30"/>
      <c r="C586" s="30"/>
      <c r="D586" s="30"/>
      <c r="E586" s="115"/>
      <c r="F586" s="116"/>
      <c r="G586" s="115"/>
      <c r="H586" s="116"/>
      <c r="I586" s="115"/>
      <c r="J586" s="116"/>
      <c r="K586" s="115"/>
      <c r="L586" s="116"/>
      <c r="M586" s="115"/>
    </row>
    <row r="587" spans="1:13" s="84" customFormat="1" ht="15.75">
      <c r="A587" s="29"/>
      <c r="B587" s="30"/>
      <c r="C587" s="30"/>
      <c r="D587" s="30"/>
      <c r="E587" s="115"/>
      <c r="F587" s="116"/>
      <c r="G587" s="115"/>
      <c r="H587" s="116"/>
      <c r="I587" s="115"/>
      <c r="J587" s="116"/>
      <c r="K587" s="115"/>
      <c r="L587" s="116"/>
      <c r="M587" s="115"/>
    </row>
    <row r="588" spans="1:13" s="84" customFormat="1" ht="15.75">
      <c r="A588" s="29"/>
      <c r="B588" s="30"/>
      <c r="C588" s="30"/>
      <c r="D588" s="30"/>
      <c r="E588" s="30"/>
      <c r="F588" s="31"/>
      <c r="G588" s="30"/>
      <c r="H588" s="31"/>
      <c r="I588" s="30"/>
      <c r="J588" s="31"/>
      <c r="K588" s="30"/>
      <c r="L588" s="31"/>
      <c r="M588" s="30"/>
    </row>
    <row r="589" spans="1:13" s="84" customFormat="1" ht="15.75">
      <c r="A589" s="29"/>
      <c r="B589" s="30"/>
      <c r="C589" s="30"/>
      <c r="D589" s="30"/>
      <c r="E589" s="30"/>
      <c r="F589" s="31"/>
      <c r="G589" s="30"/>
      <c r="H589" s="31"/>
      <c r="I589" s="30"/>
      <c r="J589" s="31"/>
      <c r="K589" s="30"/>
      <c r="L589" s="31"/>
      <c r="M589" s="30"/>
    </row>
    <row r="590" spans="1:13" s="84" customFormat="1" ht="15.75">
      <c r="A590" s="29"/>
      <c r="B590" s="30"/>
      <c r="C590" s="30"/>
      <c r="D590" s="30"/>
      <c r="E590" s="30"/>
      <c r="F590" s="31"/>
      <c r="G590" s="30"/>
      <c r="H590" s="31"/>
      <c r="I590" s="30"/>
      <c r="J590" s="31"/>
      <c r="K590" s="30"/>
      <c r="L590" s="31"/>
      <c r="M590" s="30"/>
    </row>
    <row r="591" spans="1:13" s="84" customFormat="1" ht="15.75">
      <c r="A591" s="29"/>
      <c r="B591" s="30"/>
      <c r="C591" s="30"/>
      <c r="D591" s="30"/>
      <c r="E591" s="30"/>
      <c r="F591" s="31"/>
      <c r="G591" s="30"/>
      <c r="H591" s="31"/>
      <c r="I591" s="30"/>
      <c r="J591" s="31"/>
      <c r="K591" s="30"/>
      <c r="L591" s="31"/>
      <c r="M591" s="30"/>
    </row>
    <row r="592" spans="1:13" s="84" customFormat="1" ht="15.75">
      <c r="A592" s="29"/>
      <c r="B592" s="30"/>
      <c r="C592" s="30"/>
      <c r="D592" s="30"/>
      <c r="E592" s="30"/>
      <c r="F592" s="31"/>
      <c r="G592" s="30"/>
      <c r="H592" s="31"/>
      <c r="I592" s="30"/>
      <c r="J592" s="31"/>
      <c r="K592" s="30"/>
      <c r="L592" s="31"/>
      <c r="M592" s="30"/>
    </row>
    <row r="593" spans="1:17" s="71" customFormat="1" ht="15.75">
      <c r="A593" s="29"/>
      <c r="B593" s="30"/>
      <c r="C593" s="30"/>
      <c r="D593" s="30"/>
      <c r="E593" s="30"/>
      <c r="F593" s="31"/>
      <c r="G593" s="30"/>
      <c r="H593" s="31"/>
      <c r="I593" s="30"/>
      <c r="J593" s="31"/>
      <c r="K593" s="30"/>
      <c r="L593" s="31"/>
      <c r="M593" s="30"/>
      <c r="N593" s="84"/>
      <c r="O593" s="84"/>
      <c r="P593" s="84"/>
      <c r="Q593" s="84"/>
    </row>
    <row r="594" spans="1:17" s="71" customFormat="1" ht="15.75">
      <c r="A594" s="29"/>
      <c r="B594" s="30"/>
      <c r="C594" s="30"/>
      <c r="D594" s="30"/>
      <c r="E594" s="30"/>
      <c r="F594" s="31"/>
      <c r="G594" s="30"/>
      <c r="H594" s="31"/>
      <c r="I594" s="30"/>
      <c r="J594" s="31"/>
      <c r="K594" s="30"/>
      <c r="L594" s="31"/>
      <c r="M594" s="30"/>
      <c r="N594" s="84"/>
      <c r="O594" s="84"/>
      <c r="P594" s="84"/>
      <c r="Q594" s="84"/>
    </row>
    <row r="595" spans="1:17" s="71" customFormat="1" ht="15.75">
      <c r="A595" s="29"/>
      <c r="B595" s="30"/>
      <c r="C595" s="30"/>
      <c r="D595" s="30"/>
      <c r="E595" s="30"/>
      <c r="F595" s="31"/>
      <c r="G595" s="30"/>
      <c r="H595" s="31"/>
      <c r="I595" s="30"/>
      <c r="J595" s="31"/>
      <c r="K595" s="30"/>
      <c r="L595" s="31"/>
      <c r="M595" s="30"/>
      <c r="N595" s="84"/>
      <c r="O595" s="84"/>
      <c r="P595" s="84"/>
      <c r="Q595" s="84"/>
    </row>
    <row r="596" spans="1:17" s="71" customFormat="1" ht="15.75">
      <c r="A596" s="29"/>
      <c r="B596" s="30"/>
      <c r="C596" s="30"/>
      <c r="D596" s="30"/>
      <c r="E596" s="30"/>
      <c r="F596" s="31"/>
      <c r="G596" s="30"/>
      <c r="H596" s="31"/>
      <c r="I596" s="30"/>
      <c r="J596" s="31"/>
      <c r="K596" s="30"/>
      <c r="L596" s="31"/>
      <c r="M596" s="30"/>
      <c r="N596" s="84"/>
      <c r="O596" s="84"/>
      <c r="P596" s="84"/>
      <c r="Q596" s="84"/>
    </row>
    <row r="597" spans="1:17" s="71" customFormat="1" ht="15.75">
      <c r="A597" s="29"/>
      <c r="B597" s="30"/>
      <c r="C597" s="30"/>
      <c r="D597" s="30"/>
      <c r="E597" s="30"/>
      <c r="F597" s="31"/>
      <c r="G597" s="30"/>
      <c r="H597" s="31"/>
      <c r="I597" s="30"/>
      <c r="J597" s="31"/>
      <c r="K597" s="30"/>
      <c r="L597" s="31"/>
      <c r="M597" s="30"/>
      <c r="N597" s="84"/>
      <c r="O597" s="84"/>
      <c r="P597" s="84"/>
      <c r="Q597" s="84"/>
    </row>
    <row r="598" spans="1:17" s="71" customFormat="1" ht="15.75">
      <c r="A598" s="29"/>
      <c r="B598" s="30"/>
      <c r="C598" s="30"/>
      <c r="D598" s="30"/>
      <c r="E598" s="30"/>
      <c r="F598" s="31"/>
      <c r="G598" s="30"/>
      <c r="H598" s="31"/>
      <c r="I598" s="30"/>
      <c r="J598" s="31"/>
      <c r="K598" s="30"/>
      <c r="L598" s="31"/>
      <c r="M598" s="30"/>
      <c r="N598" s="84"/>
      <c r="O598" s="84"/>
      <c r="P598" s="84"/>
      <c r="Q598" s="84"/>
    </row>
    <row r="599" spans="1:17" s="71" customFormat="1" ht="15.75">
      <c r="A599" s="29"/>
      <c r="B599" s="30"/>
      <c r="C599" s="30"/>
      <c r="D599" s="30"/>
      <c r="E599" s="30"/>
      <c r="F599" s="31"/>
      <c r="G599" s="30"/>
      <c r="H599" s="31"/>
      <c r="I599" s="30"/>
      <c r="J599" s="31"/>
      <c r="K599" s="30"/>
      <c r="L599" s="31"/>
      <c r="M599" s="30"/>
      <c r="N599" s="84"/>
      <c r="O599" s="84"/>
      <c r="P599" s="84"/>
      <c r="Q599" s="84"/>
    </row>
    <row r="600" spans="1:17" s="71" customFormat="1" ht="15.75">
      <c r="A600" s="29"/>
      <c r="B600" s="30"/>
      <c r="C600" s="30"/>
      <c r="D600" s="30"/>
      <c r="E600" s="30"/>
      <c r="F600" s="31"/>
      <c r="G600" s="30"/>
      <c r="H600" s="31"/>
      <c r="I600" s="30"/>
      <c r="J600" s="31"/>
      <c r="K600" s="30"/>
      <c r="L600" s="31"/>
      <c r="M600" s="30"/>
      <c r="N600" s="84"/>
      <c r="O600" s="84"/>
      <c r="P600" s="84"/>
      <c r="Q600" s="84"/>
    </row>
    <row r="601" spans="1:17" s="71" customFormat="1" ht="15.75">
      <c r="A601" s="29"/>
      <c r="B601" s="30"/>
      <c r="C601" s="30"/>
      <c r="D601" s="30"/>
      <c r="E601" s="30"/>
      <c r="F601" s="31"/>
      <c r="G601" s="30"/>
      <c r="H601" s="31"/>
      <c r="I601" s="30"/>
      <c r="J601" s="31"/>
      <c r="K601" s="30"/>
      <c r="L601" s="31"/>
      <c r="M601" s="30"/>
      <c r="N601" s="84"/>
      <c r="O601" s="84"/>
      <c r="P601" s="84"/>
      <c r="Q601" s="84"/>
    </row>
    <row r="602" spans="1:17" s="71" customFormat="1" ht="15.75">
      <c r="A602" s="29"/>
      <c r="B602" s="29"/>
      <c r="C602" s="30"/>
      <c r="D602" s="30"/>
      <c r="E602" s="30"/>
      <c r="F602" s="31"/>
      <c r="G602" s="30"/>
      <c r="H602" s="31"/>
      <c r="I602" s="30"/>
      <c r="J602" s="31"/>
      <c r="K602" s="30"/>
      <c r="L602" s="31"/>
      <c r="M602" s="30"/>
      <c r="N602" s="84"/>
      <c r="O602" s="84"/>
      <c r="P602" s="84"/>
      <c r="Q602" s="84"/>
    </row>
    <row r="603" spans="1:17" s="71" customFormat="1" ht="15.75">
      <c r="A603" s="29"/>
      <c r="B603" s="29"/>
      <c r="C603" s="30"/>
      <c r="D603" s="30"/>
      <c r="E603" s="30"/>
      <c r="F603" s="31"/>
      <c r="G603" s="30"/>
      <c r="H603" s="31"/>
      <c r="I603" s="30"/>
      <c r="J603" s="31"/>
      <c r="K603" s="30"/>
      <c r="L603" s="31"/>
      <c r="M603" s="30"/>
      <c r="N603" s="84"/>
      <c r="O603" s="84"/>
      <c r="P603" s="84"/>
      <c r="Q603" s="84"/>
    </row>
    <row r="604" spans="1:17" s="71" customFormat="1" ht="15.75">
      <c r="A604" s="29"/>
      <c r="B604" s="29"/>
      <c r="C604" s="30"/>
      <c r="D604" s="30"/>
      <c r="E604" s="30"/>
      <c r="F604" s="31"/>
      <c r="G604" s="30"/>
      <c r="H604" s="31"/>
      <c r="I604" s="30"/>
      <c r="J604" s="31"/>
      <c r="K604" s="30"/>
      <c r="L604" s="31"/>
      <c r="M604" s="30"/>
      <c r="N604" s="84"/>
      <c r="O604" s="84"/>
      <c r="P604" s="84"/>
      <c r="Q604" s="84"/>
    </row>
    <row r="605" spans="1:17" s="71" customFormat="1" ht="15.75">
      <c r="A605" s="29"/>
      <c r="B605" s="29"/>
      <c r="C605" s="30"/>
      <c r="D605" s="30"/>
      <c r="E605" s="30"/>
      <c r="F605" s="31"/>
      <c r="G605" s="30"/>
      <c r="H605" s="31"/>
      <c r="I605" s="30"/>
      <c r="J605" s="31"/>
      <c r="K605" s="30"/>
      <c r="L605" s="31"/>
      <c r="M605" s="30"/>
      <c r="N605" s="84"/>
      <c r="O605" s="84"/>
      <c r="P605" s="84"/>
      <c r="Q605" s="84"/>
    </row>
    <row r="606" spans="1:17" s="71" customFormat="1" ht="15.75">
      <c r="A606" s="29"/>
      <c r="B606" s="29"/>
      <c r="C606" s="30"/>
      <c r="D606" s="30"/>
      <c r="E606" s="30"/>
      <c r="F606" s="31"/>
      <c r="G606" s="30"/>
      <c r="H606" s="31"/>
      <c r="I606" s="30"/>
      <c r="J606" s="31"/>
      <c r="K606" s="30"/>
      <c r="L606" s="31"/>
      <c r="M606" s="30"/>
      <c r="N606" s="84"/>
      <c r="O606" s="84"/>
      <c r="P606" s="84"/>
      <c r="Q606" s="84"/>
    </row>
    <row r="607" spans="1:17" s="71" customFormat="1" ht="15.75">
      <c r="A607" s="29"/>
      <c r="B607" s="29"/>
      <c r="C607" s="30"/>
      <c r="D607" s="30"/>
      <c r="E607" s="30"/>
      <c r="F607" s="31"/>
      <c r="G607" s="30"/>
      <c r="H607" s="31"/>
      <c r="I607" s="30"/>
      <c r="J607" s="31"/>
      <c r="K607" s="30"/>
      <c r="L607" s="31"/>
      <c r="M607" s="30"/>
      <c r="N607" s="84"/>
      <c r="O607" s="84"/>
      <c r="P607" s="84"/>
      <c r="Q607" s="84"/>
    </row>
    <row r="608" spans="1:17" s="71" customFormat="1" ht="15.75">
      <c r="A608" s="29"/>
      <c r="B608" s="29"/>
      <c r="C608" s="30"/>
      <c r="D608" s="30"/>
      <c r="E608" s="30"/>
      <c r="F608" s="31"/>
      <c r="G608" s="30"/>
      <c r="H608" s="31"/>
      <c r="I608" s="30"/>
      <c r="J608" s="31"/>
      <c r="K608" s="30"/>
      <c r="L608" s="31"/>
      <c r="M608" s="30"/>
      <c r="N608" s="84"/>
      <c r="O608" s="84"/>
      <c r="P608" s="84"/>
      <c r="Q608" s="84"/>
    </row>
    <row r="609" spans="1:17" s="71" customFormat="1" ht="15.75">
      <c r="A609" s="29"/>
      <c r="B609" s="29"/>
      <c r="C609" s="30"/>
      <c r="D609" s="30"/>
      <c r="E609" s="30"/>
      <c r="F609" s="31"/>
      <c r="G609" s="30"/>
      <c r="H609" s="31"/>
      <c r="I609" s="30"/>
      <c r="J609" s="31"/>
      <c r="K609" s="30"/>
      <c r="L609" s="31"/>
      <c r="M609" s="30"/>
      <c r="N609" s="84"/>
      <c r="O609" s="84"/>
      <c r="P609" s="84"/>
      <c r="Q609" s="84"/>
    </row>
    <row r="610" spans="1:17" s="71" customFormat="1" ht="15.75">
      <c r="A610" s="29"/>
      <c r="B610" s="29"/>
      <c r="C610" s="30"/>
      <c r="D610" s="30"/>
      <c r="E610" s="30"/>
      <c r="F610" s="31"/>
      <c r="G610" s="30"/>
      <c r="H610" s="31"/>
      <c r="I610" s="30"/>
      <c r="J610" s="31"/>
      <c r="K610" s="30"/>
      <c r="L610" s="31"/>
      <c r="M610" s="30"/>
      <c r="N610" s="84"/>
      <c r="O610" s="84"/>
      <c r="P610" s="84"/>
      <c r="Q610" s="84"/>
    </row>
    <row r="611" spans="1:17" s="71" customFormat="1" ht="15.75">
      <c r="A611" s="29"/>
      <c r="B611" s="29"/>
      <c r="C611" s="30"/>
      <c r="D611" s="30"/>
      <c r="E611" s="30"/>
      <c r="F611" s="31"/>
      <c r="G611" s="30"/>
      <c r="H611" s="31"/>
      <c r="I611" s="30"/>
      <c r="J611" s="31"/>
      <c r="K611" s="30"/>
      <c r="L611" s="31"/>
      <c r="M611" s="30"/>
      <c r="N611" s="84"/>
      <c r="O611" s="84"/>
      <c r="P611" s="84"/>
      <c r="Q611" s="84"/>
    </row>
    <row r="612" spans="1:17" s="71" customFormat="1" ht="15.75">
      <c r="A612" s="29"/>
      <c r="B612" s="29"/>
      <c r="C612" s="30"/>
      <c r="D612" s="30"/>
      <c r="E612" s="30"/>
      <c r="F612" s="31"/>
      <c r="G612" s="30"/>
      <c r="H612" s="31"/>
      <c r="I612" s="30"/>
      <c r="J612" s="31"/>
      <c r="K612" s="30"/>
      <c r="L612" s="31"/>
      <c r="M612" s="30"/>
      <c r="N612" s="84"/>
      <c r="O612" s="84"/>
      <c r="P612" s="84"/>
      <c r="Q612" s="84"/>
    </row>
    <row r="613" spans="1:17" s="71" customFormat="1" ht="15.75">
      <c r="A613" s="29"/>
      <c r="B613" s="29"/>
      <c r="C613" s="30"/>
      <c r="D613" s="30"/>
      <c r="E613" s="30"/>
      <c r="F613" s="31"/>
      <c r="G613" s="30"/>
      <c r="H613" s="31"/>
      <c r="I613" s="30"/>
      <c r="J613" s="31"/>
      <c r="K613" s="30"/>
      <c r="L613" s="31"/>
      <c r="M613" s="30"/>
      <c r="N613" s="84"/>
      <c r="O613" s="84"/>
      <c r="P613" s="84"/>
      <c r="Q613" s="84"/>
    </row>
    <row r="614" spans="1:17" s="71" customFormat="1" ht="15.75">
      <c r="A614" s="29"/>
      <c r="B614" s="29"/>
      <c r="C614" s="30"/>
      <c r="D614" s="30"/>
      <c r="E614" s="30"/>
      <c r="F614" s="31"/>
      <c r="G614" s="30"/>
      <c r="H614" s="31"/>
      <c r="I614" s="30"/>
      <c r="J614" s="31"/>
      <c r="K614" s="30"/>
      <c r="L614" s="31"/>
      <c r="M614" s="30"/>
      <c r="N614" s="84"/>
      <c r="O614" s="84"/>
      <c r="P614" s="84"/>
      <c r="Q614" s="84"/>
    </row>
    <row r="615" spans="1:17" s="71" customFormat="1" ht="15.75">
      <c r="A615" s="29"/>
      <c r="B615" s="29"/>
      <c r="C615" s="30"/>
      <c r="D615" s="30"/>
      <c r="E615" s="30"/>
      <c r="F615" s="31"/>
      <c r="G615" s="30"/>
      <c r="H615" s="31"/>
      <c r="I615" s="30"/>
      <c r="J615" s="31"/>
      <c r="K615" s="30"/>
      <c r="L615" s="31"/>
      <c r="M615" s="30"/>
      <c r="N615" s="84"/>
      <c r="O615" s="84"/>
      <c r="P615" s="84"/>
      <c r="Q615" s="84"/>
    </row>
    <row r="616" spans="1:17" s="71" customFormat="1" ht="15.75">
      <c r="A616" s="29"/>
      <c r="B616" s="29"/>
      <c r="C616" s="30"/>
      <c r="D616" s="30"/>
      <c r="E616" s="30"/>
      <c r="F616" s="31"/>
      <c r="G616" s="30"/>
      <c r="H616" s="31"/>
      <c r="I616" s="30"/>
      <c r="J616" s="31"/>
      <c r="K616" s="30"/>
      <c r="L616" s="31"/>
      <c r="M616" s="30"/>
      <c r="N616" s="84"/>
      <c r="O616" s="84"/>
      <c r="P616" s="84"/>
      <c r="Q616" s="84"/>
    </row>
    <row r="617" spans="1:17" s="71" customFormat="1" ht="15.75">
      <c r="A617" s="29"/>
      <c r="B617" s="29"/>
      <c r="C617" s="30"/>
      <c r="D617" s="30"/>
      <c r="E617" s="30"/>
      <c r="F617" s="31"/>
      <c r="G617" s="30"/>
      <c r="H617" s="31"/>
      <c r="I617" s="30"/>
      <c r="J617" s="31"/>
      <c r="K617" s="30"/>
      <c r="L617" s="31"/>
      <c r="M617" s="30"/>
      <c r="N617" s="84"/>
      <c r="O617" s="84"/>
      <c r="P617" s="84"/>
      <c r="Q617" s="84"/>
    </row>
    <row r="618" spans="1:17" s="71" customFormat="1" ht="15.75">
      <c r="A618" s="29"/>
      <c r="B618" s="29"/>
      <c r="C618" s="30"/>
      <c r="D618" s="30"/>
      <c r="E618" s="30"/>
      <c r="F618" s="31"/>
      <c r="G618" s="30"/>
      <c r="H618" s="31"/>
      <c r="I618" s="30"/>
      <c r="J618" s="31"/>
      <c r="K618" s="30"/>
      <c r="L618" s="31"/>
      <c r="M618" s="30"/>
      <c r="N618" s="84"/>
      <c r="O618" s="84"/>
      <c r="P618" s="84"/>
      <c r="Q618" s="84"/>
    </row>
    <row r="619" spans="1:17" s="71" customFormat="1" ht="15.75">
      <c r="A619" s="29"/>
      <c r="B619" s="29"/>
      <c r="C619" s="30"/>
      <c r="D619" s="30"/>
      <c r="E619" s="30"/>
      <c r="F619" s="31"/>
      <c r="G619" s="30"/>
      <c r="H619" s="31"/>
      <c r="I619" s="30"/>
      <c r="J619" s="31"/>
      <c r="K619" s="30"/>
      <c r="L619" s="31"/>
      <c r="M619" s="30"/>
      <c r="N619" s="84"/>
      <c r="O619" s="84"/>
      <c r="P619" s="84"/>
      <c r="Q619" s="84"/>
    </row>
    <row r="620" spans="1:17" s="71" customFormat="1" ht="15.75">
      <c r="A620" s="29"/>
      <c r="B620" s="29"/>
      <c r="C620" s="30"/>
      <c r="D620" s="30"/>
      <c r="E620" s="30"/>
      <c r="F620" s="31"/>
      <c r="G620" s="30"/>
      <c r="H620" s="31"/>
      <c r="I620" s="30"/>
      <c r="J620" s="31"/>
      <c r="K620" s="30"/>
      <c r="L620" s="31"/>
      <c r="M620" s="30"/>
      <c r="N620" s="84"/>
      <c r="O620" s="84"/>
      <c r="P620" s="84"/>
      <c r="Q620" s="84"/>
    </row>
    <row r="621" spans="1:17" s="71" customFormat="1" ht="15.75">
      <c r="A621" s="29"/>
      <c r="B621" s="29"/>
      <c r="C621" s="30"/>
      <c r="D621" s="30"/>
      <c r="E621" s="30"/>
      <c r="F621" s="31"/>
      <c r="G621" s="30"/>
      <c r="H621" s="31"/>
      <c r="I621" s="30"/>
      <c r="J621" s="31"/>
      <c r="K621" s="30"/>
      <c r="L621" s="31"/>
      <c r="M621" s="30"/>
      <c r="N621" s="84"/>
      <c r="O621" s="84"/>
      <c r="P621" s="84"/>
      <c r="Q621" s="84"/>
    </row>
    <row r="622" spans="1:17" s="71" customFormat="1" ht="15.75">
      <c r="A622" s="29"/>
      <c r="B622" s="29"/>
      <c r="C622" s="30"/>
      <c r="D622" s="30"/>
      <c r="E622" s="30"/>
      <c r="F622" s="31"/>
      <c r="G622" s="30"/>
      <c r="H622" s="31"/>
      <c r="I622" s="30"/>
      <c r="J622" s="31"/>
      <c r="K622" s="30"/>
      <c r="L622" s="31"/>
      <c r="M622" s="30"/>
      <c r="N622" s="84"/>
      <c r="O622" s="84"/>
      <c r="P622" s="84"/>
      <c r="Q622" s="84"/>
    </row>
    <row r="623" spans="1:17" s="71" customFormat="1" ht="15.75">
      <c r="A623" s="29"/>
      <c r="B623" s="29"/>
      <c r="C623" s="30"/>
      <c r="D623" s="30"/>
      <c r="E623" s="30"/>
      <c r="F623" s="31"/>
      <c r="G623" s="30"/>
      <c r="H623" s="31"/>
      <c r="I623" s="30"/>
      <c r="J623" s="31"/>
      <c r="K623" s="30"/>
      <c r="L623" s="31"/>
      <c r="M623" s="30"/>
      <c r="N623" s="84"/>
      <c r="O623" s="84"/>
      <c r="P623" s="84"/>
      <c r="Q623" s="84"/>
    </row>
    <row r="624" spans="1:17" s="71" customFormat="1" ht="15.75">
      <c r="A624" s="29"/>
      <c r="B624" s="29"/>
      <c r="C624" s="30"/>
      <c r="D624" s="30"/>
      <c r="E624" s="30"/>
      <c r="F624" s="31"/>
      <c r="G624" s="30"/>
      <c r="H624" s="31"/>
      <c r="I624" s="30"/>
      <c r="J624" s="31"/>
      <c r="K624" s="30"/>
      <c r="L624" s="31"/>
      <c r="M624" s="30"/>
      <c r="N624" s="84"/>
      <c r="O624" s="84"/>
      <c r="P624" s="84"/>
      <c r="Q624" s="84"/>
    </row>
    <row r="625" spans="1:17" s="71" customFormat="1" ht="15.75">
      <c r="A625" s="29"/>
      <c r="B625" s="29"/>
      <c r="C625" s="30"/>
      <c r="D625" s="30"/>
      <c r="E625" s="30"/>
      <c r="F625" s="31"/>
      <c r="G625" s="30"/>
      <c r="H625" s="31"/>
      <c r="I625" s="30"/>
      <c r="J625" s="31"/>
      <c r="K625" s="30"/>
      <c r="L625" s="31"/>
      <c r="M625" s="30"/>
      <c r="N625" s="84"/>
      <c r="O625" s="84"/>
      <c r="P625" s="84"/>
      <c r="Q625" s="84"/>
    </row>
    <row r="626" spans="1:17" s="71" customFormat="1" ht="15.75">
      <c r="A626" s="29"/>
      <c r="B626" s="29"/>
      <c r="C626" s="30"/>
      <c r="D626" s="30"/>
      <c r="E626" s="30"/>
      <c r="F626" s="31"/>
      <c r="G626" s="30"/>
      <c r="H626" s="31"/>
      <c r="I626" s="30"/>
      <c r="J626" s="31"/>
      <c r="K626" s="30"/>
      <c r="L626" s="31"/>
      <c r="M626" s="30"/>
      <c r="N626" s="84"/>
      <c r="O626" s="84"/>
      <c r="P626" s="84"/>
      <c r="Q626" s="84"/>
    </row>
    <row r="627" spans="1:17" s="71" customFormat="1" ht="15.75">
      <c r="A627" s="29"/>
      <c r="B627" s="29"/>
      <c r="C627" s="30"/>
      <c r="D627" s="30"/>
      <c r="E627" s="30"/>
      <c r="F627" s="31"/>
      <c r="G627" s="30"/>
      <c r="H627" s="31"/>
      <c r="I627" s="30"/>
      <c r="J627" s="31"/>
      <c r="K627" s="30"/>
      <c r="L627" s="31"/>
      <c r="M627" s="30"/>
      <c r="N627" s="84"/>
      <c r="O627" s="84"/>
      <c r="P627" s="84"/>
      <c r="Q627" s="84"/>
    </row>
    <row r="628" spans="1:17" s="71" customFormat="1" ht="15.75">
      <c r="A628" s="29"/>
      <c r="B628" s="29"/>
      <c r="C628" s="30"/>
      <c r="D628" s="30"/>
      <c r="E628" s="30"/>
      <c r="F628" s="31"/>
      <c r="G628" s="30"/>
      <c r="H628" s="31"/>
      <c r="I628" s="30"/>
      <c r="J628" s="31"/>
      <c r="K628" s="30"/>
      <c r="L628" s="31"/>
      <c r="M628" s="30"/>
      <c r="N628" s="84"/>
      <c r="O628" s="84"/>
      <c r="P628" s="84"/>
      <c r="Q628" s="84"/>
    </row>
    <row r="629" spans="1:17" s="71" customFormat="1" ht="15.75">
      <c r="A629" s="29"/>
      <c r="B629" s="29"/>
      <c r="C629" s="30"/>
      <c r="D629" s="30"/>
      <c r="E629" s="30"/>
      <c r="F629" s="31"/>
      <c r="G629" s="30"/>
      <c r="H629" s="31"/>
      <c r="I629" s="30"/>
      <c r="J629" s="31"/>
      <c r="K629" s="30"/>
      <c r="L629" s="31"/>
      <c r="M629" s="30"/>
      <c r="N629" s="84"/>
      <c r="O629" s="84"/>
      <c r="P629" s="84"/>
      <c r="Q629" s="84"/>
    </row>
    <row r="630" spans="1:17" s="71" customFormat="1" ht="15.75">
      <c r="A630" s="29"/>
      <c r="B630" s="29"/>
      <c r="C630" s="30"/>
      <c r="D630" s="30"/>
      <c r="E630" s="30"/>
      <c r="F630" s="31"/>
      <c r="G630" s="30"/>
      <c r="H630" s="31"/>
      <c r="I630" s="30"/>
      <c r="J630" s="31"/>
      <c r="K630" s="30"/>
      <c r="L630" s="31"/>
      <c r="M630" s="30"/>
      <c r="N630" s="84"/>
      <c r="O630" s="84"/>
      <c r="P630" s="84"/>
      <c r="Q630" s="84"/>
    </row>
    <row r="631" spans="1:17" s="71" customFormat="1" ht="15.75">
      <c r="A631" s="29"/>
      <c r="B631" s="29"/>
      <c r="C631" s="30"/>
      <c r="D631" s="30"/>
      <c r="E631" s="30"/>
      <c r="F631" s="31"/>
      <c r="G631" s="30"/>
      <c r="H631" s="31"/>
      <c r="I631" s="30"/>
      <c r="J631" s="31"/>
      <c r="K631" s="30"/>
      <c r="L631" s="31"/>
      <c r="M631" s="30"/>
      <c r="N631" s="84"/>
      <c r="O631" s="84"/>
      <c r="P631" s="84"/>
      <c r="Q631" s="84"/>
    </row>
    <row r="632" spans="1:17" s="71" customFormat="1" ht="15.75">
      <c r="A632" s="29"/>
      <c r="B632" s="29"/>
      <c r="C632" s="30"/>
      <c r="D632" s="30"/>
      <c r="E632" s="30"/>
      <c r="F632" s="31"/>
      <c r="G632" s="30"/>
      <c r="H632" s="31"/>
      <c r="I632" s="30"/>
      <c r="J632" s="31"/>
      <c r="K632" s="30"/>
      <c r="L632" s="31"/>
      <c r="M632" s="30"/>
      <c r="N632" s="84"/>
      <c r="O632" s="84"/>
      <c r="P632" s="84"/>
      <c r="Q632" s="84"/>
    </row>
    <row r="633" spans="1:17" s="71" customFormat="1" ht="15.75">
      <c r="A633" s="29"/>
      <c r="B633" s="29"/>
      <c r="C633" s="30"/>
      <c r="D633" s="30"/>
      <c r="E633" s="30"/>
      <c r="F633" s="31"/>
      <c r="G633" s="30"/>
      <c r="H633" s="31"/>
      <c r="I633" s="30"/>
      <c r="J633" s="31"/>
      <c r="K633" s="30"/>
      <c r="L633" s="31"/>
      <c r="M633" s="30"/>
      <c r="N633" s="84"/>
      <c r="O633" s="84"/>
      <c r="P633" s="84"/>
      <c r="Q633" s="84"/>
    </row>
    <row r="634" spans="1:17" s="71" customFormat="1" ht="15.75">
      <c r="A634" s="29"/>
      <c r="B634" s="29"/>
      <c r="C634" s="30"/>
      <c r="D634" s="30"/>
      <c r="E634" s="30"/>
      <c r="F634" s="31"/>
      <c r="G634" s="30"/>
      <c r="H634" s="31"/>
      <c r="I634" s="30"/>
      <c r="J634" s="31"/>
      <c r="K634" s="30"/>
      <c r="L634" s="31"/>
      <c r="M634" s="30"/>
      <c r="N634" s="84"/>
      <c r="O634" s="84"/>
      <c r="P634" s="84"/>
      <c r="Q634" s="84"/>
    </row>
    <row r="635" spans="1:17" s="71" customFormat="1" ht="15.75">
      <c r="A635" s="29"/>
      <c r="B635" s="29"/>
      <c r="C635" s="30"/>
      <c r="D635" s="30"/>
      <c r="E635" s="30"/>
      <c r="F635" s="31"/>
      <c r="G635" s="30"/>
      <c r="H635" s="31"/>
      <c r="I635" s="30"/>
      <c r="J635" s="31"/>
      <c r="K635" s="30"/>
      <c r="L635" s="31"/>
      <c r="M635" s="30"/>
      <c r="N635" s="84"/>
      <c r="O635" s="84"/>
      <c r="P635" s="84"/>
      <c r="Q635" s="84"/>
    </row>
    <row r="636" spans="1:17" s="71" customFormat="1" ht="15.75">
      <c r="A636" s="29"/>
      <c r="B636" s="29"/>
      <c r="C636" s="30"/>
      <c r="D636" s="30"/>
      <c r="E636" s="30"/>
      <c r="F636" s="31"/>
      <c r="G636" s="30"/>
      <c r="H636" s="31"/>
      <c r="I636" s="30"/>
      <c r="J636" s="31"/>
      <c r="K636" s="30"/>
      <c r="L636" s="31"/>
      <c r="M636" s="30"/>
      <c r="N636" s="84"/>
      <c r="O636" s="84"/>
      <c r="P636" s="84"/>
      <c r="Q636" s="84"/>
    </row>
    <row r="637" spans="1:17" s="71" customFormat="1" ht="15.75">
      <c r="A637" s="29"/>
      <c r="B637" s="29"/>
      <c r="C637" s="30"/>
      <c r="D637" s="30"/>
      <c r="E637" s="30"/>
      <c r="F637" s="31"/>
      <c r="G637" s="30"/>
      <c r="H637" s="31"/>
      <c r="I637" s="30"/>
      <c r="J637" s="31"/>
      <c r="K637" s="30"/>
      <c r="L637" s="31"/>
      <c r="M637" s="30"/>
      <c r="N637" s="84"/>
      <c r="O637" s="84"/>
      <c r="P637" s="84"/>
      <c r="Q637" s="84"/>
    </row>
    <row r="638" spans="1:17" s="71" customFormat="1" ht="15.75">
      <c r="A638" s="29"/>
      <c r="B638" s="29"/>
      <c r="C638" s="30"/>
      <c r="D638" s="30"/>
      <c r="E638" s="30"/>
      <c r="F638" s="31"/>
      <c r="G638" s="30"/>
      <c r="H638" s="31"/>
      <c r="I638" s="30"/>
      <c r="J638" s="31"/>
      <c r="K638" s="30"/>
      <c r="L638" s="31"/>
      <c r="M638" s="30"/>
      <c r="N638" s="84"/>
      <c r="O638" s="84"/>
      <c r="P638" s="84"/>
      <c r="Q638" s="84"/>
    </row>
    <row r="639" spans="1:17" s="71" customFormat="1" ht="15.75">
      <c r="A639" s="29"/>
      <c r="B639" s="29"/>
      <c r="C639" s="30"/>
      <c r="D639" s="30"/>
      <c r="E639" s="30"/>
      <c r="F639" s="31"/>
      <c r="G639" s="30"/>
      <c r="H639" s="31"/>
      <c r="I639" s="30"/>
      <c r="J639" s="31"/>
      <c r="K639" s="30"/>
      <c r="L639" s="31"/>
      <c r="M639" s="30"/>
      <c r="N639" s="84"/>
      <c r="O639" s="84"/>
      <c r="P639" s="84"/>
      <c r="Q639" s="84"/>
    </row>
    <row r="640" spans="1:17" s="71" customFormat="1" ht="15.75">
      <c r="A640" s="29"/>
      <c r="B640" s="29"/>
      <c r="C640" s="30"/>
      <c r="D640" s="30"/>
      <c r="E640" s="30"/>
      <c r="F640" s="31"/>
      <c r="G640" s="30"/>
      <c r="H640" s="31"/>
      <c r="I640" s="30"/>
      <c r="J640" s="31"/>
      <c r="K640" s="30"/>
      <c r="L640" s="31"/>
      <c r="M640" s="30"/>
      <c r="N640" s="84"/>
      <c r="O640" s="84"/>
      <c r="P640" s="84"/>
      <c r="Q640" s="84"/>
    </row>
    <row r="641" spans="1:17" s="71" customFormat="1" ht="15.75">
      <c r="A641" s="29"/>
      <c r="B641" s="29"/>
      <c r="C641" s="30"/>
      <c r="D641" s="30"/>
      <c r="E641" s="30"/>
      <c r="F641" s="31"/>
      <c r="G641" s="30"/>
      <c r="H641" s="31"/>
      <c r="I641" s="30"/>
      <c r="J641" s="31"/>
      <c r="K641" s="30"/>
      <c r="L641" s="31"/>
      <c r="M641" s="30"/>
      <c r="N641" s="84"/>
      <c r="O641" s="84"/>
      <c r="P641" s="84"/>
      <c r="Q641" s="84"/>
    </row>
    <row r="642" spans="1:17" s="71" customFormat="1" ht="15.75">
      <c r="A642" s="29"/>
      <c r="B642" s="29"/>
      <c r="C642" s="30"/>
      <c r="D642" s="30"/>
      <c r="E642" s="30"/>
      <c r="F642" s="31"/>
      <c r="G642" s="30"/>
      <c r="H642" s="31"/>
      <c r="I642" s="30"/>
      <c r="J642" s="31"/>
      <c r="K642" s="30"/>
      <c r="L642" s="31"/>
      <c r="M642" s="30"/>
      <c r="N642" s="84"/>
      <c r="O642" s="84"/>
      <c r="P642" s="84"/>
      <c r="Q642" s="84"/>
    </row>
    <row r="643" spans="1:17" s="71" customFormat="1" ht="15.75">
      <c r="A643" s="29"/>
      <c r="B643" s="29"/>
      <c r="C643" s="30"/>
      <c r="D643" s="30"/>
      <c r="E643" s="30"/>
      <c r="F643" s="31"/>
      <c r="G643" s="30"/>
      <c r="H643" s="31"/>
      <c r="I643" s="30"/>
      <c r="J643" s="31"/>
      <c r="K643" s="30"/>
      <c r="L643" s="31"/>
      <c r="M643" s="30"/>
      <c r="N643" s="84"/>
      <c r="O643" s="84"/>
      <c r="P643" s="84"/>
      <c r="Q643" s="84"/>
    </row>
    <row r="644" spans="1:17" s="71" customFormat="1" ht="15.75">
      <c r="A644" s="29"/>
      <c r="B644" s="29"/>
      <c r="C644" s="30"/>
      <c r="D644" s="30"/>
      <c r="E644" s="30"/>
      <c r="F644" s="31"/>
      <c r="G644" s="30"/>
      <c r="H644" s="31"/>
      <c r="I644" s="30"/>
      <c r="J644" s="31"/>
      <c r="K644" s="30"/>
      <c r="L644" s="31"/>
      <c r="M644" s="30"/>
      <c r="N644" s="84"/>
      <c r="O644" s="84"/>
      <c r="P644" s="84"/>
      <c r="Q644" s="84"/>
    </row>
    <row r="645" spans="1:17" s="71" customFormat="1" ht="15.75">
      <c r="A645" s="29"/>
      <c r="B645" s="29"/>
      <c r="C645" s="30"/>
      <c r="D645" s="30"/>
      <c r="E645" s="30"/>
      <c r="F645" s="31"/>
      <c r="G645" s="30"/>
      <c r="H645" s="31"/>
      <c r="I645" s="30"/>
      <c r="J645" s="31"/>
      <c r="K645" s="30"/>
      <c r="L645" s="31"/>
      <c r="M645" s="30"/>
      <c r="N645" s="84"/>
      <c r="O645" s="84"/>
      <c r="P645" s="84"/>
      <c r="Q645" s="84"/>
    </row>
    <row r="646" spans="1:17" s="71" customFormat="1" ht="15.75">
      <c r="A646" s="29"/>
      <c r="B646" s="29"/>
      <c r="C646" s="30"/>
      <c r="D646" s="30"/>
      <c r="E646" s="30"/>
      <c r="F646" s="31"/>
      <c r="G646" s="30"/>
      <c r="H646" s="31"/>
      <c r="I646" s="30"/>
      <c r="J646" s="31"/>
      <c r="K646" s="30"/>
      <c r="L646" s="31"/>
      <c r="M646" s="30"/>
      <c r="N646" s="84"/>
      <c r="O646" s="84"/>
      <c r="P646" s="84"/>
      <c r="Q646" s="84"/>
    </row>
    <row r="647" spans="1:17" s="71" customFormat="1" ht="15.75">
      <c r="A647" s="29"/>
      <c r="B647" s="29"/>
      <c r="C647" s="30"/>
      <c r="D647" s="30"/>
      <c r="E647" s="30"/>
      <c r="F647" s="31"/>
      <c r="G647" s="30"/>
      <c r="H647" s="31"/>
      <c r="I647" s="30"/>
      <c r="J647" s="31"/>
      <c r="K647" s="30"/>
      <c r="L647" s="31"/>
      <c r="M647" s="30"/>
      <c r="N647" s="84"/>
      <c r="O647" s="84"/>
      <c r="P647" s="84"/>
      <c r="Q647" s="84"/>
    </row>
    <row r="648" spans="1:17" s="71" customFormat="1" ht="15.75">
      <c r="A648" s="29"/>
      <c r="B648" s="29"/>
      <c r="C648" s="30"/>
      <c r="D648" s="30"/>
      <c r="E648" s="30"/>
      <c r="F648" s="31"/>
      <c r="G648" s="30"/>
      <c r="H648" s="31"/>
      <c r="I648" s="30"/>
      <c r="J648" s="31"/>
      <c r="K648" s="30"/>
      <c r="L648" s="31"/>
      <c r="M648" s="30"/>
      <c r="N648" s="84"/>
      <c r="O648" s="84"/>
      <c r="P648" s="84"/>
      <c r="Q648" s="84"/>
    </row>
    <row r="649" spans="1:17" s="71" customFormat="1" ht="15.75">
      <c r="A649" s="29"/>
      <c r="B649" s="29"/>
      <c r="C649" s="30"/>
      <c r="D649" s="30"/>
      <c r="E649" s="30"/>
      <c r="F649" s="31"/>
      <c r="G649" s="30"/>
      <c r="H649" s="31"/>
      <c r="I649" s="30"/>
      <c r="J649" s="31"/>
      <c r="K649" s="30"/>
      <c r="L649" s="31"/>
      <c r="M649" s="30"/>
      <c r="N649" s="84"/>
      <c r="O649" s="84"/>
      <c r="P649" s="84"/>
      <c r="Q649" s="84"/>
    </row>
    <row r="650" spans="1:17" s="71" customFormat="1" ht="15.75">
      <c r="A650" s="29"/>
      <c r="B650" s="29"/>
      <c r="C650" s="30"/>
      <c r="D650" s="30"/>
      <c r="E650" s="30"/>
      <c r="F650" s="31"/>
      <c r="G650" s="30"/>
      <c r="H650" s="31"/>
      <c r="I650" s="30"/>
      <c r="J650" s="31"/>
      <c r="K650" s="30"/>
      <c r="L650" s="31"/>
      <c r="M650" s="30"/>
      <c r="N650" s="84"/>
      <c r="O650" s="84"/>
      <c r="P650" s="84"/>
      <c r="Q650" s="84"/>
    </row>
    <row r="651" spans="1:17" s="71" customFormat="1" ht="15.75">
      <c r="A651" s="29"/>
      <c r="B651" s="29"/>
      <c r="C651" s="30"/>
      <c r="D651" s="30"/>
      <c r="E651" s="30"/>
      <c r="F651" s="31"/>
      <c r="G651" s="30"/>
      <c r="H651" s="31"/>
      <c r="I651" s="30"/>
      <c r="J651" s="31"/>
      <c r="K651" s="30"/>
      <c r="L651" s="31"/>
      <c r="M651" s="30"/>
      <c r="N651" s="84"/>
      <c r="O651" s="84"/>
      <c r="P651" s="84"/>
      <c r="Q651" s="84"/>
    </row>
    <row r="652" spans="1:17" s="71" customFormat="1" ht="15.75">
      <c r="A652" s="29"/>
      <c r="B652" s="29"/>
      <c r="C652" s="30"/>
      <c r="D652" s="30"/>
      <c r="E652" s="30"/>
      <c r="F652" s="31"/>
      <c r="G652" s="30"/>
      <c r="H652" s="31"/>
      <c r="I652" s="30"/>
      <c r="J652" s="31"/>
      <c r="K652" s="30"/>
      <c r="L652" s="31"/>
      <c r="M652" s="30"/>
      <c r="N652" s="84"/>
      <c r="O652" s="84"/>
      <c r="P652" s="84"/>
      <c r="Q652" s="84"/>
    </row>
    <row r="653" spans="1:17" s="71" customFormat="1" ht="15.75">
      <c r="A653" s="29"/>
      <c r="B653" s="29"/>
      <c r="C653" s="30"/>
      <c r="D653" s="30"/>
      <c r="E653" s="30"/>
      <c r="F653" s="31"/>
      <c r="G653" s="30"/>
      <c r="H653" s="31"/>
      <c r="I653" s="30"/>
      <c r="J653" s="31"/>
      <c r="K653" s="30"/>
      <c r="L653" s="31"/>
      <c r="M653" s="30"/>
      <c r="N653" s="84"/>
      <c r="O653" s="84"/>
      <c r="P653" s="84"/>
      <c r="Q653" s="84"/>
    </row>
    <row r="654" spans="1:17" s="71" customFormat="1" ht="15.75">
      <c r="A654" s="29"/>
      <c r="B654" s="29"/>
      <c r="C654" s="30"/>
      <c r="D654" s="30"/>
      <c r="E654" s="30"/>
      <c r="F654" s="31"/>
      <c r="G654" s="30"/>
      <c r="H654" s="31"/>
      <c r="I654" s="30"/>
      <c r="J654" s="31"/>
      <c r="K654" s="30"/>
      <c r="L654" s="31"/>
      <c r="M654" s="30"/>
      <c r="N654" s="84"/>
      <c r="O654" s="84"/>
      <c r="P654" s="84"/>
      <c r="Q654" s="84"/>
    </row>
    <row r="655" spans="1:17" s="71" customFormat="1" ht="15.75">
      <c r="A655" s="29"/>
      <c r="B655" s="29"/>
      <c r="C655" s="30"/>
      <c r="D655" s="30"/>
      <c r="E655" s="30"/>
      <c r="F655" s="31"/>
      <c r="G655" s="30"/>
      <c r="H655" s="31"/>
      <c r="I655" s="30"/>
      <c r="J655" s="31"/>
      <c r="K655" s="30"/>
      <c r="L655" s="31"/>
      <c r="M655" s="30"/>
      <c r="N655" s="84"/>
      <c r="O655" s="84"/>
      <c r="P655" s="84"/>
      <c r="Q655" s="84"/>
    </row>
    <row r="656" spans="1:17" s="71" customFormat="1" ht="15.75">
      <c r="A656" s="29"/>
      <c r="B656" s="29"/>
      <c r="C656" s="30"/>
      <c r="D656" s="30"/>
      <c r="E656" s="30"/>
      <c r="F656" s="31"/>
      <c r="G656" s="30"/>
      <c r="H656" s="31"/>
      <c r="I656" s="30"/>
      <c r="J656" s="31"/>
      <c r="K656" s="30"/>
      <c r="L656" s="31"/>
      <c r="M656" s="30"/>
      <c r="N656" s="84"/>
      <c r="O656" s="84"/>
      <c r="P656" s="84"/>
      <c r="Q656" s="84"/>
    </row>
    <row r="657" spans="1:17" s="71" customFormat="1" ht="15.75">
      <c r="A657" s="29"/>
      <c r="B657" s="29"/>
      <c r="C657" s="30"/>
      <c r="D657" s="30"/>
      <c r="E657" s="30"/>
      <c r="F657" s="31"/>
      <c r="G657" s="30"/>
      <c r="H657" s="31"/>
      <c r="I657" s="30"/>
      <c r="J657" s="31"/>
      <c r="K657" s="30"/>
      <c r="L657" s="31"/>
      <c r="M657" s="30"/>
      <c r="N657" s="84"/>
      <c r="O657" s="84"/>
      <c r="P657" s="84"/>
      <c r="Q657" s="84"/>
    </row>
    <row r="658" spans="1:17" s="71" customFormat="1" ht="15.75">
      <c r="A658" s="29"/>
      <c r="B658" s="29"/>
      <c r="C658" s="30"/>
      <c r="D658" s="30"/>
      <c r="E658" s="30"/>
      <c r="F658" s="31"/>
      <c r="G658" s="30"/>
      <c r="H658" s="31"/>
      <c r="I658" s="30"/>
      <c r="J658" s="31"/>
      <c r="K658" s="30"/>
      <c r="L658" s="31"/>
      <c r="M658" s="30"/>
      <c r="N658" s="84"/>
      <c r="O658" s="84"/>
      <c r="P658" s="84"/>
      <c r="Q658" s="84"/>
    </row>
    <row r="659" spans="1:17" s="71" customFormat="1" ht="15.75">
      <c r="A659" s="29"/>
      <c r="B659" s="29"/>
      <c r="C659" s="30"/>
      <c r="D659" s="30"/>
      <c r="E659" s="30"/>
      <c r="F659" s="31"/>
      <c r="G659" s="30"/>
      <c r="H659" s="31"/>
      <c r="I659" s="30"/>
      <c r="J659" s="31"/>
      <c r="K659" s="30"/>
      <c r="L659" s="31"/>
      <c r="M659" s="30"/>
      <c r="N659" s="84"/>
      <c r="O659" s="84"/>
      <c r="P659" s="84"/>
      <c r="Q659" s="84"/>
    </row>
    <row r="660" spans="1:17" s="71" customFormat="1" ht="15.75">
      <c r="A660" s="29"/>
      <c r="B660" s="29"/>
      <c r="C660" s="30"/>
      <c r="D660" s="30"/>
      <c r="E660" s="30"/>
      <c r="F660" s="31"/>
      <c r="G660" s="30"/>
      <c r="H660" s="31"/>
      <c r="I660" s="30"/>
      <c r="J660" s="31"/>
      <c r="K660" s="30"/>
      <c r="L660" s="31"/>
      <c r="M660" s="30"/>
      <c r="N660" s="84"/>
      <c r="O660" s="84"/>
      <c r="P660" s="84"/>
      <c r="Q660" s="84"/>
    </row>
    <row r="661" spans="1:17" s="71" customFormat="1" ht="15.75">
      <c r="A661" s="29"/>
      <c r="B661" s="29"/>
      <c r="C661" s="30"/>
      <c r="D661" s="30"/>
      <c r="E661" s="30"/>
      <c r="F661" s="31"/>
      <c r="G661" s="30"/>
      <c r="H661" s="31"/>
      <c r="I661" s="30"/>
      <c r="J661" s="31"/>
      <c r="K661" s="30"/>
      <c r="L661" s="31"/>
      <c r="M661" s="30"/>
      <c r="N661" s="84"/>
      <c r="O661" s="84"/>
      <c r="P661" s="84"/>
      <c r="Q661" s="84"/>
    </row>
    <row r="662" spans="1:17" s="71" customFormat="1" ht="15.75">
      <c r="A662" s="29"/>
      <c r="B662" s="29"/>
      <c r="C662" s="30"/>
      <c r="D662" s="30"/>
      <c r="E662" s="30"/>
      <c r="F662" s="31"/>
      <c r="G662" s="30"/>
      <c r="H662" s="31"/>
      <c r="I662" s="30"/>
      <c r="J662" s="31"/>
      <c r="K662" s="30"/>
      <c r="L662" s="31"/>
      <c r="M662" s="30"/>
      <c r="N662" s="84"/>
      <c r="O662" s="84"/>
      <c r="P662" s="84"/>
      <c r="Q662" s="84"/>
    </row>
    <row r="663" spans="1:17" s="71" customFormat="1" ht="15.75">
      <c r="A663" s="29"/>
      <c r="B663" s="29"/>
      <c r="C663" s="30"/>
      <c r="D663" s="30"/>
      <c r="E663" s="30"/>
      <c r="F663" s="31"/>
      <c r="G663" s="30"/>
      <c r="H663" s="31"/>
      <c r="I663" s="30"/>
      <c r="J663" s="31"/>
      <c r="K663" s="30"/>
      <c r="L663" s="31"/>
      <c r="M663" s="30"/>
      <c r="N663" s="84"/>
      <c r="O663" s="84"/>
      <c r="P663" s="84"/>
      <c r="Q663" s="84"/>
    </row>
    <row r="664" spans="1:17" s="71" customFormat="1" ht="15.75">
      <c r="A664" s="29"/>
      <c r="B664" s="29"/>
      <c r="C664" s="30"/>
      <c r="D664" s="30"/>
      <c r="E664" s="30"/>
      <c r="F664" s="31"/>
      <c r="G664" s="30"/>
      <c r="H664" s="31"/>
      <c r="I664" s="30"/>
      <c r="J664" s="31"/>
      <c r="K664" s="30"/>
      <c r="L664" s="31"/>
      <c r="M664" s="30"/>
      <c r="N664" s="84"/>
      <c r="O664" s="84"/>
      <c r="P664" s="84"/>
      <c r="Q664" s="84"/>
    </row>
    <row r="665" spans="1:17" s="71" customFormat="1" ht="15.75">
      <c r="A665" s="29"/>
      <c r="B665" s="29"/>
      <c r="C665" s="30"/>
      <c r="D665" s="30"/>
      <c r="E665" s="30"/>
      <c r="F665" s="31"/>
      <c r="G665" s="30"/>
      <c r="H665" s="31"/>
      <c r="I665" s="30"/>
      <c r="J665" s="31"/>
      <c r="K665" s="30"/>
      <c r="L665" s="31"/>
      <c r="M665" s="30"/>
      <c r="N665" s="84"/>
      <c r="O665" s="84"/>
      <c r="P665" s="84"/>
      <c r="Q665" s="84"/>
    </row>
    <row r="666" spans="1:17" s="71" customFormat="1" ht="15.75">
      <c r="A666" s="29"/>
      <c r="B666" s="29"/>
      <c r="C666" s="30"/>
      <c r="D666" s="30"/>
      <c r="E666" s="30"/>
      <c r="F666" s="31"/>
      <c r="G666" s="30"/>
      <c r="H666" s="31"/>
      <c r="I666" s="30"/>
      <c r="J666" s="31"/>
      <c r="K666" s="30"/>
      <c r="L666" s="31"/>
      <c r="M666" s="30"/>
      <c r="N666" s="84"/>
      <c r="O666" s="84"/>
      <c r="P666" s="84"/>
      <c r="Q666" s="84"/>
    </row>
    <row r="667" spans="1:17" s="71" customFormat="1" ht="15.75">
      <c r="A667" s="29"/>
      <c r="B667" s="29"/>
      <c r="C667" s="30"/>
      <c r="D667" s="30"/>
      <c r="E667" s="30"/>
      <c r="F667" s="31"/>
      <c r="G667" s="30"/>
      <c r="H667" s="31"/>
      <c r="I667" s="30"/>
      <c r="J667" s="31"/>
      <c r="K667" s="30"/>
      <c r="L667" s="31"/>
      <c r="M667" s="30"/>
      <c r="N667" s="84"/>
      <c r="O667" s="84"/>
      <c r="P667" s="84"/>
      <c r="Q667" s="84"/>
    </row>
    <row r="668" spans="1:17" s="71" customFormat="1" ht="15.75">
      <c r="A668" s="29"/>
      <c r="B668" s="29"/>
      <c r="C668" s="30"/>
      <c r="D668" s="30"/>
      <c r="E668" s="30"/>
      <c r="F668" s="31"/>
      <c r="G668" s="30"/>
      <c r="H668" s="31"/>
      <c r="I668" s="30"/>
      <c r="J668" s="31"/>
      <c r="K668" s="30"/>
      <c r="L668" s="31"/>
      <c r="M668" s="30"/>
      <c r="N668" s="84"/>
      <c r="O668" s="84"/>
      <c r="P668" s="84"/>
      <c r="Q668" s="84"/>
    </row>
    <row r="669" spans="1:17" s="71" customFormat="1" ht="15.75">
      <c r="A669" s="29"/>
      <c r="B669" s="29"/>
      <c r="C669" s="30"/>
      <c r="D669" s="30"/>
      <c r="E669" s="30"/>
      <c r="F669" s="31"/>
      <c r="G669" s="30"/>
      <c r="H669" s="31"/>
      <c r="I669" s="30"/>
      <c r="J669" s="31"/>
      <c r="K669" s="30"/>
      <c r="L669" s="31"/>
      <c r="M669" s="30"/>
      <c r="N669" s="84"/>
      <c r="O669" s="84"/>
      <c r="P669" s="84"/>
      <c r="Q669" s="84"/>
    </row>
    <row r="670" spans="1:17" s="71" customFormat="1" ht="15.75">
      <c r="A670" s="29"/>
      <c r="B670" s="29"/>
      <c r="C670" s="30"/>
      <c r="D670" s="30"/>
      <c r="E670" s="30"/>
      <c r="F670" s="31"/>
      <c r="G670" s="30"/>
      <c r="H670" s="31"/>
      <c r="I670" s="30"/>
      <c r="J670" s="31"/>
      <c r="K670" s="30"/>
      <c r="L670" s="31"/>
      <c r="M670" s="30"/>
      <c r="N670" s="84"/>
      <c r="O670" s="84"/>
      <c r="P670" s="84"/>
      <c r="Q670" s="84"/>
    </row>
    <row r="671" spans="1:17" s="71" customFormat="1" ht="15.75">
      <c r="A671" s="29"/>
      <c r="B671" s="29"/>
      <c r="C671" s="30"/>
      <c r="D671" s="30"/>
      <c r="E671" s="30"/>
      <c r="F671" s="31"/>
      <c r="G671" s="30"/>
      <c r="H671" s="31"/>
      <c r="I671" s="30"/>
      <c r="J671" s="31"/>
      <c r="K671" s="30"/>
      <c r="L671" s="31"/>
      <c r="M671" s="30"/>
      <c r="N671" s="84"/>
      <c r="O671" s="84"/>
      <c r="P671" s="84"/>
      <c r="Q671" s="84"/>
    </row>
    <row r="672" spans="1:17" s="71" customFormat="1" ht="15.75">
      <c r="A672" s="29"/>
      <c r="B672" s="29"/>
      <c r="C672" s="30"/>
      <c r="D672" s="30"/>
      <c r="E672" s="30"/>
      <c r="F672" s="31"/>
      <c r="G672" s="30"/>
      <c r="H672" s="31"/>
      <c r="I672" s="30"/>
      <c r="J672" s="31"/>
      <c r="K672" s="30"/>
      <c r="L672" s="31"/>
      <c r="M672" s="30"/>
      <c r="N672" s="84"/>
      <c r="O672" s="84"/>
      <c r="P672" s="84"/>
      <c r="Q672" s="84"/>
    </row>
    <row r="673" spans="1:17" s="71" customFormat="1" ht="15.75">
      <c r="A673" s="29"/>
      <c r="B673" s="29"/>
      <c r="C673" s="30"/>
      <c r="D673" s="30"/>
      <c r="E673" s="30"/>
      <c r="F673" s="31"/>
      <c r="G673" s="30"/>
      <c r="H673" s="31"/>
      <c r="I673" s="30"/>
      <c r="J673" s="31"/>
      <c r="K673" s="30"/>
      <c r="L673" s="31"/>
      <c r="M673" s="30"/>
      <c r="N673" s="84"/>
      <c r="O673" s="84"/>
      <c r="P673" s="84"/>
      <c r="Q673" s="84"/>
    </row>
    <row r="674" spans="1:17" s="71" customFormat="1" ht="15.75">
      <c r="A674" s="29"/>
      <c r="B674" s="29"/>
      <c r="C674" s="30"/>
      <c r="D674" s="30"/>
      <c r="E674" s="30"/>
      <c r="F674" s="31"/>
      <c r="G674" s="30"/>
      <c r="H674" s="31"/>
      <c r="I674" s="30"/>
      <c r="J674" s="31"/>
      <c r="K674" s="30"/>
      <c r="L674" s="31"/>
      <c r="M674" s="30"/>
      <c r="N674" s="84"/>
      <c r="O674" s="84"/>
      <c r="P674" s="84"/>
      <c r="Q674" s="84"/>
    </row>
    <row r="675" spans="1:17" s="71" customFormat="1" ht="15.75">
      <c r="A675" s="29"/>
      <c r="B675" s="29"/>
      <c r="C675" s="30"/>
      <c r="D675" s="30"/>
      <c r="E675" s="30"/>
      <c r="F675" s="31"/>
      <c r="G675" s="30"/>
      <c r="H675" s="31"/>
      <c r="I675" s="30"/>
      <c r="J675" s="31"/>
      <c r="K675" s="30"/>
      <c r="L675" s="31"/>
      <c r="M675" s="30"/>
      <c r="N675" s="84"/>
      <c r="O675" s="84"/>
      <c r="P675" s="84"/>
      <c r="Q675" s="84"/>
    </row>
    <row r="676" spans="1:17" s="71" customFormat="1" ht="15.75">
      <c r="A676" s="29"/>
      <c r="B676" s="29"/>
      <c r="C676" s="30"/>
      <c r="D676" s="30"/>
      <c r="E676" s="30"/>
      <c r="F676" s="31"/>
      <c r="G676" s="30"/>
      <c r="H676" s="31"/>
      <c r="I676" s="30"/>
      <c r="J676" s="31"/>
      <c r="K676" s="30"/>
      <c r="L676" s="31"/>
      <c r="M676" s="30"/>
      <c r="N676" s="84"/>
      <c r="O676" s="84"/>
      <c r="P676" s="84"/>
      <c r="Q676" s="84"/>
    </row>
    <row r="677" spans="1:17" s="71" customFormat="1" ht="15.75">
      <c r="A677" s="29"/>
      <c r="B677" s="29"/>
      <c r="C677" s="30"/>
      <c r="D677" s="30"/>
      <c r="E677" s="30"/>
      <c r="F677" s="31"/>
      <c r="G677" s="30"/>
      <c r="H677" s="31"/>
      <c r="I677" s="30"/>
      <c r="J677" s="31"/>
      <c r="K677" s="30"/>
      <c r="L677" s="31"/>
      <c r="M677" s="30"/>
      <c r="N677" s="84"/>
      <c r="O677" s="84"/>
      <c r="P677" s="84"/>
      <c r="Q677" s="84"/>
    </row>
    <row r="678" spans="1:17" s="71" customFormat="1" ht="15.75">
      <c r="A678" s="29"/>
      <c r="B678" s="29"/>
      <c r="C678" s="30"/>
      <c r="D678" s="30"/>
      <c r="E678" s="30"/>
      <c r="F678" s="31"/>
      <c r="G678" s="30"/>
      <c r="H678" s="31"/>
      <c r="I678" s="30"/>
      <c r="J678" s="31"/>
      <c r="K678" s="30"/>
      <c r="L678" s="31"/>
      <c r="M678" s="30"/>
      <c r="N678" s="84"/>
      <c r="O678" s="84"/>
      <c r="P678" s="84"/>
      <c r="Q678" s="84"/>
    </row>
    <row r="679" spans="1:17" s="71" customFormat="1" ht="15.75">
      <c r="A679" s="29"/>
      <c r="B679" s="29"/>
      <c r="C679" s="30"/>
      <c r="D679" s="30"/>
      <c r="E679" s="30"/>
      <c r="F679" s="31"/>
      <c r="G679" s="30"/>
      <c r="H679" s="31"/>
      <c r="I679" s="30"/>
      <c r="J679" s="31"/>
      <c r="K679" s="30"/>
      <c r="L679" s="31"/>
      <c r="M679" s="30"/>
      <c r="N679" s="84"/>
      <c r="O679" s="84"/>
      <c r="P679" s="84"/>
      <c r="Q679" s="84"/>
    </row>
    <row r="680" spans="1:17" s="71" customFormat="1" ht="15.75">
      <c r="A680" s="29"/>
      <c r="B680" s="29"/>
      <c r="C680" s="30"/>
      <c r="D680" s="30"/>
      <c r="E680" s="30"/>
      <c r="F680" s="31"/>
      <c r="G680" s="30"/>
      <c r="H680" s="31"/>
      <c r="I680" s="30"/>
      <c r="J680" s="31"/>
      <c r="K680" s="30"/>
      <c r="L680" s="31"/>
      <c r="M680" s="30"/>
      <c r="N680" s="84"/>
      <c r="O680" s="84"/>
      <c r="P680" s="84"/>
      <c r="Q680" s="84"/>
    </row>
    <row r="681" spans="1:17" s="71" customFormat="1" ht="15.75">
      <c r="A681" s="29"/>
      <c r="B681" s="29"/>
      <c r="C681" s="30"/>
      <c r="D681" s="30"/>
      <c r="E681" s="30"/>
      <c r="F681" s="31"/>
      <c r="G681" s="30"/>
      <c r="H681" s="31"/>
      <c r="I681" s="30"/>
      <c r="J681" s="31"/>
      <c r="K681" s="30"/>
      <c r="L681" s="31"/>
      <c r="M681" s="30"/>
      <c r="N681" s="84"/>
      <c r="O681" s="84"/>
      <c r="P681" s="84"/>
      <c r="Q681" s="84"/>
    </row>
    <row r="682" spans="1:17" s="71" customFormat="1" ht="15.75">
      <c r="A682" s="29"/>
      <c r="B682" s="29"/>
      <c r="C682" s="30"/>
      <c r="D682" s="30"/>
      <c r="E682" s="30"/>
      <c r="F682" s="31"/>
      <c r="G682" s="30"/>
      <c r="H682" s="31"/>
      <c r="I682" s="30"/>
      <c r="J682" s="31"/>
      <c r="K682" s="30"/>
      <c r="L682" s="31"/>
      <c r="M682" s="30"/>
      <c r="N682" s="84"/>
      <c r="O682" s="84"/>
      <c r="P682" s="84"/>
      <c r="Q682" s="84"/>
    </row>
    <row r="683" spans="1:17" s="71" customFormat="1" ht="15.75">
      <c r="A683" s="29"/>
      <c r="B683" s="29"/>
      <c r="C683" s="30"/>
      <c r="D683" s="30"/>
      <c r="E683" s="30"/>
      <c r="F683" s="31"/>
      <c r="G683" s="30"/>
      <c r="H683" s="31"/>
      <c r="I683" s="30"/>
      <c r="J683" s="31"/>
      <c r="K683" s="30"/>
      <c r="L683" s="31"/>
      <c r="M683" s="30"/>
      <c r="N683" s="84"/>
      <c r="O683" s="84"/>
      <c r="P683" s="84"/>
      <c r="Q683" s="84"/>
    </row>
    <row r="684" spans="1:17" s="71" customFormat="1" ht="15.75">
      <c r="A684" s="29"/>
      <c r="B684" s="29"/>
      <c r="C684" s="30"/>
      <c r="D684" s="30"/>
      <c r="E684" s="30"/>
      <c r="F684" s="31"/>
      <c r="G684" s="30"/>
      <c r="H684" s="31"/>
      <c r="I684" s="30"/>
      <c r="J684" s="31"/>
      <c r="K684" s="30"/>
      <c r="L684" s="31"/>
      <c r="M684" s="30"/>
      <c r="N684" s="84"/>
      <c r="O684" s="84"/>
      <c r="P684" s="84"/>
      <c r="Q684" s="84"/>
    </row>
    <row r="685" spans="1:17" s="71" customFormat="1" ht="15.75">
      <c r="A685" s="29"/>
      <c r="B685" s="29"/>
      <c r="C685" s="30"/>
      <c r="D685" s="30"/>
      <c r="E685" s="30"/>
      <c r="F685" s="31"/>
      <c r="G685" s="30"/>
      <c r="H685" s="31"/>
      <c r="I685" s="30"/>
      <c r="J685" s="31"/>
      <c r="K685" s="30"/>
      <c r="L685" s="31"/>
      <c r="M685" s="30"/>
      <c r="N685" s="84"/>
      <c r="O685" s="84"/>
      <c r="P685" s="84"/>
      <c r="Q685" s="84"/>
    </row>
    <row r="686" spans="1:17" s="71" customFormat="1" ht="15.75">
      <c r="A686" s="29"/>
      <c r="B686" s="29"/>
      <c r="C686" s="30"/>
      <c r="D686" s="30"/>
      <c r="E686" s="30"/>
      <c r="F686" s="31"/>
      <c r="G686" s="30"/>
      <c r="H686" s="31"/>
      <c r="I686" s="30"/>
      <c r="J686" s="31"/>
      <c r="K686" s="30"/>
      <c r="L686" s="31"/>
      <c r="M686" s="30"/>
      <c r="N686" s="84"/>
      <c r="O686" s="84"/>
      <c r="P686" s="84"/>
      <c r="Q686" s="84"/>
    </row>
    <row r="687" spans="1:17" s="71" customFormat="1" ht="15.75">
      <c r="A687" s="29"/>
      <c r="B687" s="29"/>
      <c r="C687" s="30"/>
      <c r="D687" s="30"/>
      <c r="E687" s="30"/>
      <c r="F687" s="31"/>
      <c r="G687" s="30"/>
      <c r="H687" s="31"/>
      <c r="I687" s="30"/>
      <c r="J687" s="31"/>
      <c r="K687" s="30"/>
      <c r="L687" s="31"/>
      <c r="M687" s="30"/>
      <c r="N687" s="84"/>
      <c r="O687" s="84"/>
      <c r="P687" s="84"/>
      <c r="Q687" s="84"/>
    </row>
    <row r="688" spans="1:17" s="71" customFormat="1" ht="15.75">
      <c r="A688" s="29"/>
      <c r="B688" s="29"/>
      <c r="C688" s="30"/>
      <c r="D688" s="30"/>
      <c r="E688" s="30"/>
      <c r="F688" s="31"/>
      <c r="G688" s="30"/>
      <c r="H688" s="31"/>
      <c r="I688" s="30"/>
      <c r="J688" s="31"/>
      <c r="K688" s="30"/>
      <c r="L688" s="31"/>
      <c r="M688" s="30"/>
      <c r="N688" s="84"/>
      <c r="O688" s="84"/>
      <c r="P688" s="84"/>
      <c r="Q688" s="84"/>
    </row>
    <row r="689" spans="1:17" s="71" customFormat="1" ht="15.75">
      <c r="A689" s="29"/>
      <c r="B689" s="29"/>
      <c r="C689" s="30"/>
      <c r="D689" s="30"/>
      <c r="E689" s="30"/>
      <c r="F689" s="31"/>
      <c r="G689" s="30"/>
      <c r="H689" s="31"/>
      <c r="I689" s="30"/>
      <c r="J689" s="31"/>
      <c r="K689" s="30"/>
      <c r="L689" s="31"/>
      <c r="M689" s="30"/>
      <c r="N689" s="84"/>
      <c r="O689" s="84"/>
      <c r="P689" s="84"/>
      <c r="Q689" s="84"/>
    </row>
    <row r="690" spans="1:17" s="71" customFormat="1" ht="15.75">
      <c r="A690" s="29"/>
      <c r="B690" s="29"/>
      <c r="C690" s="30"/>
      <c r="D690" s="30"/>
      <c r="E690" s="30"/>
      <c r="F690" s="31"/>
      <c r="G690" s="30"/>
      <c r="H690" s="31"/>
      <c r="I690" s="30"/>
      <c r="J690" s="31"/>
      <c r="K690" s="30"/>
      <c r="L690" s="31"/>
      <c r="M690" s="30"/>
      <c r="N690" s="84"/>
      <c r="O690" s="84"/>
      <c r="P690" s="84"/>
      <c r="Q690" s="84"/>
    </row>
    <row r="691" spans="1:17" s="71" customFormat="1" ht="15.75">
      <c r="A691" s="29"/>
      <c r="B691" s="29"/>
      <c r="C691" s="30"/>
      <c r="D691" s="30"/>
      <c r="E691" s="30"/>
      <c r="F691" s="31"/>
      <c r="G691" s="30"/>
      <c r="H691" s="31"/>
      <c r="I691" s="30"/>
      <c r="J691" s="31"/>
      <c r="K691" s="30"/>
      <c r="L691" s="31"/>
      <c r="M691" s="30"/>
      <c r="N691" s="84"/>
      <c r="O691" s="84"/>
      <c r="P691" s="84"/>
      <c r="Q691" s="84"/>
    </row>
    <row r="692" spans="1:17" s="71" customFormat="1" ht="15.75">
      <c r="A692" s="29"/>
      <c r="B692" s="29"/>
      <c r="C692" s="30"/>
      <c r="D692" s="30"/>
      <c r="E692" s="30"/>
      <c r="F692" s="31"/>
      <c r="G692" s="30"/>
      <c r="H692" s="31"/>
      <c r="I692" s="30"/>
      <c r="J692" s="31"/>
      <c r="K692" s="30"/>
      <c r="L692" s="31"/>
      <c r="M692" s="30"/>
      <c r="N692" s="84"/>
      <c r="O692" s="84"/>
      <c r="P692" s="84"/>
      <c r="Q692" s="84"/>
    </row>
    <row r="693" spans="1:17" s="71" customFormat="1" ht="15.75">
      <c r="A693" s="29"/>
      <c r="B693" s="29"/>
      <c r="C693" s="30"/>
      <c r="D693" s="30"/>
      <c r="E693" s="30"/>
      <c r="F693" s="31"/>
      <c r="G693" s="30"/>
      <c r="H693" s="31"/>
      <c r="I693" s="30"/>
      <c r="J693" s="31"/>
      <c r="K693" s="30"/>
      <c r="L693" s="31"/>
      <c r="M693" s="30"/>
      <c r="N693" s="84"/>
      <c r="O693" s="84"/>
      <c r="P693" s="84"/>
      <c r="Q693" s="84"/>
    </row>
    <row r="694" spans="1:17" s="71" customFormat="1" ht="15.75">
      <c r="A694" s="29"/>
      <c r="B694" s="29"/>
      <c r="C694" s="30"/>
      <c r="D694" s="30"/>
      <c r="E694" s="30"/>
      <c r="F694" s="31"/>
      <c r="G694" s="30"/>
      <c r="H694" s="31"/>
      <c r="I694" s="30"/>
      <c r="J694" s="31"/>
      <c r="K694" s="30"/>
      <c r="L694" s="31"/>
      <c r="M694" s="30"/>
      <c r="N694" s="84"/>
      <c r="O694" s="84"/>
      <c r="P694" s="84"/>
      <c r="Q694" s="84"/>
    </row>
    <row r="695" spans="1:17" s="71" customFormat="1" ht="15.75">
      <c r="A695" s="29"/>
      <c r="B695" s="29"/>
      <c r="C695" s="30"/>
      <c r="D695" s="30"/>
      <c r="E695" s="30"/>
      <c r="F695" s="31"/>
      <c r="G695" s="30"/>
      <c r="H695" s="31"/>
      <c r="I695" s="30"/>
      <c r="J695" s="31"/>
      <c r="K695" s="30"/>
      <c r="L695" s="31"/>
      <c r="M695" s="30"/>
      <c r="N695" s="84"/>
      <c r="O695" s="84"/>
      <c r="P695" s="84"/>
      <c r="Q695" s="84"/>
    </row>
    <row r="696" spans="1:17" s="71" customFormat="1" ht="15.75">
      <c r="A696" s="29"/>
      <c r="B696" s="29"/>
      <c r="C696" s="30"/>
      <c r="D696" s="30"/>
      <c r="E696" s="30"/>
      <c r="F696" s="31"/>
      <c r="G696" s="30"/>
      <c r="H696" s="31"/>
      <c r="I696" s="30"/>
      <c r="J696" s="31"/>
      <c r="K696" s="30"/>
      <c r="L696" s="31"/>
      <c r="M696" s="30"/>
      <c r="N696" s="84"/>
      <c r="O696" s="84"/>
      <c r="P696" s="84"/>
      <c r="Q696" s="84"/>
    </row>
    <row r="697" spans="1:17" s="71" customFormat="1" ht="15.75">
      <c r="A697" s="29"/>
      <c r="B697" s="29"/>
      <c r="C697" s="30"/>
      <c r="D697" s="30"/>
      <c r="E697" s="30"/>
      <c r="F697" s="31"/>
      <c r="G697" s="30"/>
      <c r="H697" s="31"/>
      <c r="I697" s="30"/>
      <c r="J697" s="31"/>
      <c r="K697" s="30"/>
      <c r="L697" s="31"/>
      <c r="M697" s="30"/>
      <c r="N697" s="84"/>
      <c r="O697" s="84"/>
      <c r="P697" s="84"/>
      <c r="Q697" s="84"/>
    </row>
    <row r="698" spans="1:17" s="71" customFormat="1" ht="15.75">
      <c r="A698" s="29"/>
      <c r="B698" s="29"/>
      <c r="C698" s="30"/>
      <c r="D698" s="30"/>
      <c r="E698" s="30"/>
      <c r="F698" s="31"/>
      <c r="G698" s="30"/>
      <c r="H698" s="31"/>
      <c r="I698" s="30"/>
      <c r="J698" s="31"/>
      <c r="K698" s="30"/>
      <c r="L698" s="31"/>
      <c r="M698" s="30"/>
      <c r="N698" s="84"/>
      <c r="O698" s="84"/>
      <c r="P698" s="84"/>
      <c r="Q698" s="84"/>
    </row>
    <row r="699" spans="1:17" s="71" customFormat="1" ht="15.75">
      <c r="A699" s="29"/>
      <c r="B699" s="29"/>
      <c r="C699" s="30"/>
      <c r="D699" s="30"/>
      <c r="E699" s="30"/>
      <c r="F699" s="31"/>
      <c r="G699" s="30"/>
      <c r="H699" s="31"/>
      <c r="I699" s="30"/>
      <c r="J699" s="31"/>
      <c r="K699" s="30"/>
      <c r="L699" s="31"/>
      <c r="M699" s="30"/>
      <c r="N699" s="84"/>
      <c r="O699" s="84"/>
      <c r="P699" s="84"/>
      <c r="Q699" s="84"/>
    </row>
    <row r="700" spans="1:17" s="71" customFormat="1" ht="15.75">
      <c r="A700" s="29"/>
      <c r="B700" s="29"/>
      <c r="C700" s="30"/>
      <c r="D700" s="30"/>
      <c r="E700" s="30"/>
      <c r="F700" s="31"/>
      <c r="G700" s="30"/>
      <c r="H700" s="31"/>
      <c r="I700" s="30"/>
      <c r="J700" s="31"/>
      <c r="K700" s="30"/>
      <c r="L700" s="31"/>
      <c r="M700" s="30"/>
      <c r="N700" s="84"/>
      <c r="O700" s="84"/>
      <c r="P700" s="84"/>
      <c r="Q700" s="84"/>
    </row>
    <row r="701" spans="1:17" s="71" customFormat="1" ht="15.75">
      <c r="A701" s="29"/>
      <c r="B701" s="29"/>
      <c r="C701" s="30"/>
      <c r="D701" s="30"/>
      <c r="E701" s="30"/>
      <c r="F701" s="31"/>
      <c r="G701" s="30"/>
      <c r="H701" s="31"/>
      <c r="I701" s="30"/>
      <c r="J701" s="31"/>
      <c r="K701" s="30"/>
      <c r="L701" s="31"/>
      <c r="M701" s="30"/>
      <c r="N701" s="84"/>
      <c r="O701" s="84"/>
      <c r="P701" s="84"/>
      <c r="Q701" s="84"/>
    </row>
    <row r="702" spans="1:17" s="71" customFormat="1" ht="15.75">
      <c r="A702" s="29"/>
      <c r="B702" s="29"/>
      <c r="C702" s="30"/>
      <c r="D702" s="30"/>
      <c r="E702" s="30"/>
      <c r="F702" s="31"/>
      <c r="G702" s="30"/>
      <c r="H702" s="31"/>
      <c r="I702" s="30"/>
      <c r="J702" s="31"/>
      <c r="K702" s="30"/>
      <c r="L702" s="31"/>
      <c r="M702" s="30"/>
      <c r="N702" s="84"/>
      <c r="O702" s="84"/>
      <c r="P702" s="84"/>
      <c r="Q702" s="84"/>
    </row>
    <row r="703" spans="1:17" s="71" customFormat="1" ht="15.75">
      <c r="A703" s="29"/>
      <c r="B703" s="29"/>
      <c r="C703" s="30"/>
      <c r="D703" s="30"/>
      <c r="E703" s="30"/>
      <c r="F703" s="31"/>
      <c r="G703" s="30"/>
      <c r="H703" s="31"/>
      <c r="I703" s="30"/>
      <c r="J703" s="31"/>
      <c r="K703" s="30"/>
      <c r="L703" s="31"/>
      <c r="M703" s="30"/>
      <c r="N703" s="84"/>
      <c r="O703" s="84"/>
      <c r="P703" s="84"/>
      <c r="Q703" s="84"/>
    </row>
    <row r="704" spans="1:17" s="71" customFormat="1" ht="15.75">
      <c r="A704" s="29"/>
      <c r="B704" s="29"/>
      <c r="C704" s="30"/>
      <c r="D704" s="30"/>
      <c r="E704" s="30"/>
      <c r="F704" s="31"/>
      <c r="G704" s="30"/>
      <c r="H704" s="31"/>
      <c r="I704" s="30"/>
      <c r="J704" s="31"/>
      <c r="K704" s="30"/>
      <c r="L704" s="31"/>
      <c r="M704" s="30"/>
      <c r="N704" s="84"/>
      <c r="O704" s="84"/>
      <c r="P704" s="84"/>
      <c r="Q704" s="84"/>
    </row>
    <row r="705" spans="1:13" s="71" customFormat="1" ht="15.75">
      <c r="A705" s="32"/>
      <c r="B705" s="32"/>
      <c r="C705" s="33"/>
      <c r="D705" s="33"/>
      <c r="E705" s="33"/>
      <c r="F705" s="34"/>
      <c r="G705" s="33"/>
      <c r="H705" s="34"/>
      <c r="I705" s="33"/>
      <c r="J705" s="34"/>
      <c r="K705" s="33"/>
      <c r="L705" s="34"/>
      <c r="M705" s="33"/>
    </row>
    <row r="706" spans="1:13" s="71" customFormat="1" ht="15.75">
      <c r="A706" s="32"/>
      <c r="B706" s="32"/>
      <c r="C706" s="33"/>
      <c r="D706" s="33"/>
      <c r="E706" s="33"/>
      <c r="F706" s="34"/>
      <c r="G706" s="33"/>
      <c r="H706" s="34"/>
      <c r="I706" s="33"/>
      <c r="J706" s="34"/>
      <c r="K706" s="33"/>
      <c r="L706" s="34"/>
      <c r="M706" s="33"/>
    </row>
    <row r="707" spans="1:13" s="71" customFormat="1" ht="15.75">
      <c r="A707" s="32"/>
      <c r="B707" s="32"/>
      <c r="C707" s="33"/>
      <c r="D707" s="33"/>
      <c r="E707" s="33"/>
      <c r="F707" s="34"/>
      <c r="G707" s="33"/>
      <c r="H707" s="34"/>
      <c r="I707" s="33"/>
      <c r="J707" s="34"/>
      <c r="K707" s="33"/>
      <c r="L707" s="34"/>
      <c r="M707" s="33"/>
    </row>
    <row r="708" spans="1:13" s="71" customFormat="1" ht="15.75">
      <c r="A708" s="32"/>
      <c r="B708" s="32"/>
      <c r="C708" s="33"/>
      <c r="D708" s="33"/>
      <c r="E708" s="33"/>
      <c r="F708" s="34"/>
      <c r="G708" s="33"/>
      <c r="H708" s="34"/>
      <c r="I708" s="33"/>
      <c r="J708" s="34"/>
      <c r="K708" s="33"/>
      <c r="L708" s="34"/>
      <c r="M708" s="33"/>
    </row>
    <row r="709" spans="1:13" ht="15.75">
      <c r="A709" s="32"/>
      <c r="B709" s="32"/>
      <c r="C709" s="33"/>
      <c r="D709" s="33"/>
      <c r="E709" s="33"/>
      <c r="F709" s="34"/>
      <c r="G709" s="33"/>
      <c r="H709" s="34"/>
      <c r="I709" s="33"/>
      <c r="J709" s="34"/>
      <c r="K709" s="33"/>
      <c r="L709" s="34"/>
      <c r="M709" s="33"/>
    </row>
    <row r="710" spans="1:13" ht="15.75">
      <c r="A710" s="32"/>
      <c r="B710" s="32"/>
      <c r="C710" s="33"/>
      <c r="D710" s="33"/>
      <c r="E710" s="33"/>
      <c r="F710" s="34"/>
      <c r="G710" s="33"/>
      <c r="H710" s="34"/>
      <c r="I710" s="33"/>
      <c r="J710" s="34"/>
      <c r="K710" s="33"/>
      <c r="L710" s="34"/>
      <c r="M710" s="33"/>
    </row>
    <row r="711" spans="1:13" ht="15.75">
      <c r="A711" s="32"/>
      <c r="B711" s="32"/>
      <c r="C711" s="33"/>
      <c r="D711" s="33"/>
      <c r="E711" s="33"/>
      <c r="F711" s="34"/>
      <c r="G711" s="33"/>
      <c r="H711" s="34"/>
      <c r="I711" s="33"/>
      <c r="J711" s="34"/>
      <c r="K711" s="33"/>
      <c r="L711" s="34"/>
      <c r="M711" s="33"/>
    </row>
    <row r="712" spans="1:13" ht="15.75">
      <c r="A712" s="32"/>
      <c r="B712" s="32"/>
      <c r="C712" s="33"/>
      <c r="D712" s="33"/>
      <c r="E712" s="33"/>
      <c r="F712" s="34"/>
      <c r="G712" s="33"/>
      <c r="H712" s="34"/>
      <c r="I712" s="33"/>
      <c r="J712" s="34"/>
      <c r="K712" s="33"/>
      <c r="L712" s="34"/>
      <c r="M712" s="33"/>
    </row>
    <row r="713" spans="1:13" ht="15.75">
      <c r="A713" s="32"/>
      <c r="B713" s="32"/>
      <c r="C713" s="33"/>
      <c r="D713" s="33"/>
      <c r="E713" s="33"/>
      <c r="F713" s="34"/>
      <c r="G713" s="33"/>
      <c r="H713" s="34"/>
      <c r="I713" s="33"/>
      <c r="J713" s="34"/>
      <c r="K713" s="33"/>
      <c r="L713" s="34"/>
      <c r="M713" s="33"/>
    </row>
    <row r="714" spans="1:13" ht="15.75">
      <c r="A714" s="32"/>
      <c r="B714" s="32"/>
      <c r="C714" s="33"/>
      <c r="D714" s="33"/>
      <c r="E714" s="33"/>
      <c r="F714" s="34"/>
      <c r="G714" s="33"/>
      <c r="H714" s="34"/>
      <c r="I714" s="33"/>
      <c r="J714" s="34"/>
      <c r="K714" s="33"/>
      <c r="L714" s="34"/>
      <c r="M714" s="33"/>
    </row>
    <row r="715" spans="1:13" ht="15.75">
      <c r="A715" s="32"/>
      <c r="B715" s="32"/>
      <c r="C715" s="33"/>
      <c r="D715" s="33"/>
      <c r="E715" s="33"/>
      <c r="F715" s="34"/>
      <c r="G715" s="33"/>
      <c r="H715" s="34"/>
      <c r="I715" s="33"/>
      <c r="J715" s="34"/>
      <c r="K715" s="33"/>
      <c r="L715" s="34"/>
      <c r="M715" s="33"/>
    </row>
    <row r="716" spans="1:13" ht="15.75">
      <c r="A716" s="32"/>
      <c r="B716" s="32"/>
      <c r="C716" s="33"/>
      <c r="D716" s="33"/>
      <c r="E716" s="33"/>
      <c r="F716" s="34"/>
      <c r="G716" s="33"/>
      <c r="H716" s="34"/>
      <c r="I716" s="33"/>
      <c r="J716" s="34"/>
      <c r="K716" s="33"/>
      <c r="L716" s="34"/>
      <c r="M716" s="33"/>
    </row>
    <row r="717" spans="1:13" ht="15.75">
      <c r="A717" s="32"/>
      <c r="B717" s="32"/>
      <c r="C717" s="33"/>
      <c r="D717" s="33"/>
      <c r="E717" s="33"/>
      <c r="F717" s="34"/>
      <c r="G717" s="33"/>
      <c r="H717" s="34"/>
      <c r="I717" s="33"/>
      <c r="J717" s="34"/>
      <c r="K717" s="33"/>
      <c r="L717" s="34"/>
      <c r="M717" s="33"/>
    </row>
    <row r="718" spans="1:13" ht="15.75">
      <c r="A718" s="32"/>
      <c r="B718" s="32"/>
      <c r="C718" s="33"/>
      <c r="D718" s="33"/>
      <c r="E718" s="33"/>
      <c r="F718" s="34"/>
      <c r="G718" s="33"/>
      <c r="H718" s="34"/>
      <c r="I718" s="33"/>
      <c r="J718" s="34"/>
      <c r="K718" s="33"/>
      <c r="L718" s="34"/>
      <c r="M718" s="33"/>
    </row>
    <row r="719" spans="1:13" ht="15.75">
      <c r="A719" s="32"/>
      <c r="B719" s="32"/>
      <c r="C719" s="33"/>
      <c r="D719" s="33"/>
      <c r="E719" s="33"/>
      <c r="F719" s="34"/>
      <c r="G719" s="33"/>
      <c r="H719" s="34"/>
      <c r="I719" s="33"/>
      <c r="J719" s="34"/>
      <c r="K719" s="33"/>
      <c r="L719" s="34"/>
      <c r="M719" s="33"/>
    </row>
    <row r="720" spans="1:13" ht="15.75">
      <c r="A720" s="32"/>
      <c r="B720" s="32"/>
      <c r="C720" s="33"/>
      <c r="D720" s="33"/>
      <c r="E720" s="33"/>
      <c r="F720" s="34"/>
      <c r="G720" s="33"/>
      <c r="H720" s="34"/>
      <c r="I720" s="33"/>
      <c r="J720" s="34"/>
      <c r="K720" s="33"/>
      <c r="L720" s="34"/>
      <c r="M720" s="33"/>
    </row>
    <row r="721" spans="1:13" ht="15.75">
      <c r="A721" s="32"/>
      <c r="B721" s="32"/>
      <c r="C721" s="33"/>
      <c r="D721" s="33"/>
      <c r="E721" s="33"/>
      <c r="F721" s="34"/>
      <c r="G721" s="33"/>
      <c r="H721" s="34"/>
      <c r="I721" s="33"/>
      <c r="J721" s="34"/>
      <c r="K721" s="33"/>
      <c r="L721" s="34"/>
      <c r="M721" s="33"/>
    </row>
    <row r="722" spans="1:13" ht="15.75">
      <c r="A722" s="32"/>
      <c r="B722" s="32"/>
      <c r="C722" s="33"/>
      <c r="D722" s="33"/>
      <c r="E722" s="33"/>
      <c r="F722" s="34"/>
      <c r="G722" s="33"/>
      <c r="H722" s="34"/>
      <c r="I722" s="33"/>
      <c r="J722" s="34"/>
      <c r="K722" s="33"/>
      <c r="L722" s="34"/>
      <c r="M722" s="33"/>
    </row>
  </sheetData>
  <sheetProtection/>
  <mergeCells count="11">
    <mergeCell ref="A12:G12"/>
    <mergeCell ref="A10:G10"/>
    <mergeCell ref="A7:Q7"/>
    <mergeCell ref="A8:Q8"/>
    <mergeCell ref="A9:Q9"/>
    <mergeCell ref="A1:Q1"/>
    <mergeCell ref="A2:Q2"/>
    <mergeCell ref="A3:Q3"/>
    <mergeCell ref="A4:Q4"/>
    <mergeCell ref="A6:Q6"/>
    <mergeCell ref="A11:G11"/>
  </mergeCells>
  <printOptions/>
  <pageMargins left="0.984251968503937" right="0.5905511811023623" top="0.1968503937007874" bottom="0.1968503937007874" header="0.5118110236220472" footer="0.5118110236220472"/>
  <pageSetup fitToHeight="18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7"/>
  <sheetViews>
    <sheetView zoomScalePageLayoutView="0" workbookViewId="0" topLeftCell="A2">
      <selection activeCell="H6" sqref="H6"/>
    </sheetView>
  </sheetViews>
  <sheetFormatPr defaultColWidth="9.00390625" defaultRowHeight="12.75"/>
  <cols>
    <col min="1" max="1" width="4.375" style="0" customWidth="1"/>
    <col min="2" max="2" width="4.875" style="0" customWidth="1"/>
    <col min="3" max="3" width="5.25390625" style="0" customWidth="1"/>
    <col min="4" max="4" width="4.125" style="0" customWidth="1"/>
    <col min="5" max="5" width="5.00390625" style="0" customWidth="1"/>
    <col min="6" max="6" width="6.875" style="0" customWidth="1"/>
    <col min="7" max="7" width="5.375" style="0" customWidth="1"/>
    <col min="8" max="8" width="43.00390625" style="0" customWidth="1"/>
    <col min="9" max="9" width="16.625" style="0" customWidth="1"/>
    <col min="10" max="10" width="13.875" style="0" hidden="1" customWidth="1"/>
    <col min="11" max="11" width="16.625" style="0" hidden="1" customWidth="1"/>
    <col min="12" max="13" width="0" style="0" hidden="1" customWidth="1"/>
    <col min="14" max="14" width="11.875" style="0" customWidth="1"/>
  </cols>
  <sheetData>
    <row r="1" ht="12.75" hidden="1"/>
    <row r="2" spans="8:9" ht="18.75">
      <c r="H2" s="196" t="s">
        <v>240</v>
      </c>
      <c r="I2" s="196"/>
    </row>
    <row r="3" spans="8:9" ht="18.75">
      <c r="H3" s="196" t="s">
        <v>174</v>
      </c>
      <c r="I3" s="196"/>
    </row>
    <row r="4" spans="8:9" ht="18.75">
      <c r="H4" s="196" t="s">
        <v>648</v>
      </c>
      <c r="I4" s="196"/>
    </row>
    <row r="5" spans="8:9" ht="18.75">
      <c r="H5" s="196" t="s">
        <v>1052</v>
      </c>
      <c r="I5" s="196"/>
    </row>
    <row r="6" spans="8:9" ht="18.75">
      <c r="H6" s="39"/>
      <c r="I6" s="39"/>
    </row>
    <row r="7" spans="1:9" ht="18.75">
      <c r="A7" s="38"/>
      <c r="B7" s="38"/>
      <c r="C7" s="38"/>
      <c r="D7" s="38"/>
      <c r="E7" s="38"/>
      <c r="F7" s="38"/>
      <c r="G7" s="38"/>
      <c r="H7" s="196" t="s">
        <v>649</v>
      </c>
      <c r="I7" s="196"/>
    </row>
    <row r="8" spans="1:9" ht="18.75" hidden="1">
      <c r="A8" s="38"/>
      <c r="B8" s="38"/>
      <c r="C8" s="38"/>
      <c r="D8" s="38"/>
      <c r="E8" s="38"/>
      <c r="F8" s="38"/>
      <c r="G8" s="38"/>
      <c r="H8" s="196" t="s">
        <v>650</v>
      </c>
      <c r="I8" s="196"/>
    </row>
    <row r="9" spans="1:9" ht="18.75">
      <c r="A9" s="38"/>
      <c r="B9" s="38"/>
      <c r="C9" s="38"/>
      <c r="D9" s="38"/>
      <c r="E9" s="38"/>
      <c r="F9" s="38"/>
      <c r="G9" s="38"/>
      <c r="H9" s="196" t="s">
        <v>174</v>
      </c>
      <c r="I9" s="196"/>
    </row>
    <row r="10" spans="1:9" ht="18.75">
      <c r="A10" s="38"/>
      <c r="B10" s="38"/>
      <c r="C10" s="38"/>
      <c r="D10" s="38"/>
      <c r="E10" s="38"/>
      <c r="F10" s="38"/>
      <c r="G10" s="38"/>
      <c r="H10" s="196" t="s">
        <v>648</v>
      </c>
      <c r="I10" s="196"/>
    </row>
    <row r="11" spans="1:9" ht="18.75">
      <c r="A11" s="38"/>
      <c r="B11" s="38"/>
      <c r="C11" s="38"/>
      <c r="D11" s="38"/>
      <c r="E11" s="38"/>
      <c r="F11" s="38"/>
      <c r="G11" s="38"/>
      <c r="H11" s="196" t="s">
        <v>787</v>
      </c>
      <c r="I11" s="196"/>
    </row>
    <row r="12" spans="1:9" ht="18.75">
      <c r="A12" s="197" t="s">
        <v>651</v>
      </c>
      <c r="B12" s="198"/>
      <c r="C12" s="198"/>
      <c r="D12" s="198"/>
      <c r="E12" s="198"/>
      <c r="F12" s="198"/>
      <c r="G12" s="198"/>
      <c r="H12" s="198"/>
      <c r="I12" s="198"/>
    </row>
    <row r="13" spans="1:9" ht="18.75">
      <c r="A13" s="197" t="s">
        <v>775</v>
      </c>
      <c r="B13" s="198"/>
      <c r="C13" s="198"/>
      <c r="D13" s="198"/>
      <c r="E13" s="198"/>
      <c r="F13" s="198"/>
      <c r="G13" s="198"/>
      <c r="H13" s="198"/>
      <c r="I13" s="198"/>
    </row>
    <row r="14" spans="1:9" ht="18.75">
      <c r="A14" s="38"/>
      <c r="B14" s="38"/>
      <c r="C14" s="38"/>
      <c r="D14" s="38"/>
      <c r="E14" s="38"/>
      <c r="F14" s="38"/>
      <c r="G14" s="38"/>
      <c r="H14" s="199"/>
      <c r="I14" s="199"/>
    </row>
    <row r="15" spans="1:9" ht="18.75">
      <c r="A15" s="38"/>
      <c r="B15" s="38"/>
      <c r="C15" s="38"/>
      <c r="D15" s="38"/>
      <c r="E15" s="38"/>
      <c r="F15" s="38"/>
      <c r="G15" s="38"/>
      <c r="H15" s="38"/>
      <c r="I15" s="40"/>
    </row>
    <row r="16" spans="1:9" ht="37.5">
      <c r="A16" s="195" t="s">
        <v>652</v>
      </c>
      <c r="B16" s="195"/>
      <c r="C16" s="195"/>
      <c r="D16" s="195"/>
      <c r="E16" s="195"/>
      <c r="F16" s="195"/>
      <c r="G16" s="195"/>
      <c r="H16" s="42" t="s">
        <v>46</v>
      </c>
      <c r="I16" s="41" t="s">
        <v>172</v>
      </c>
    </row>
    <row r="17" spans="1:9" ht="18.75">
      <c r="A17" s="195">
        <v>1</v>
      </c>
      <c r="B17" s="195"/>
      <c r="C17" s="195"/>
      <c r="D17" s="195"/>
      <c r="E17" s="195"/>
      <c r="F17" s="195"/>
      <c r="G17" s="195"/>
      <c r="H17" s="42">
        <v>2</v>
      </c>
      <c r="I17" s="41">
        <v>3</v>
      </c>
    </row>
    <row r="18" spans="1:9" ht="18.75">
      <c r="A18" s="43"/>
      <c r="B18" s="43"/>
      <c r="C18" s="43"/>
      <c r="D18" s="43"/>
      <c r="E18" s="43"/>
      <c r="F18" s="43"/>
      <c r="G18" s="43"/>
      <c r="H18" s="44"/>
      <c r="I18" s="43"/>
    </row>
    <row r="19" spans="1:9" ht="63" customHeight="1">
      <c r="A19" s="45" t="s">
        <v>52</v>
      </c>
      <c r="B19" s="45" t="s">
        <v>49</v>
      </c>
      <c r="C19" s="45" t="s">
        <v>49</v>
      </c>
      <c r="D19" s="45" t="s">
        <v>49</v>
      </c>
      <c r="E19" s="45" t="s">
        <v>49</v>
      </c>
      <c r="F19" s="45" t="s">
        <v>51</v>
      </c>
      <c r="G19" s="45" t="s">
        <v>47</v>
      </c>
      <c r="H19" s="46" t="s">
        <v>653</v>
      </c>
      <c r="I19" s="121">
        <f>SUM(I20,I29)</f>
        <v>160963.43999999994</v>
      </c>
    </row>
    <row r="20" spans="1:9" ht="56.25">
      <c r="A20" s="45" t="s">
        <v>52</v>
      </c>
      <c r="B20" s="45" t="s">
        <v>58</v>
      </c>
      <c r="C20" s="45" t="s">
        <v>49</v>
      </c>
      <c r="D20" s="45" t="s">
        <v>49</v>
      </c>
      <c r="E20" s="45" t="s">
        <v>49</v>
      </c>
      <c r="F20" s="45" t="s">
        <v>51</v>
      </c>
      <c r="G20" s="45" t="s">
        <v>47</v>
      </c>
      <c r="H20" s="46" t="s">
        <v>654</v>
      </c>
      <c r="I20" s="122">
        <f>SUM(I25,I22)</f>
        <v>160963.43999999994</v>
      </c>
    </row>
    <row r="21" spans="1:9" ht="36.75" customHeight="1">
      <c r="A21" s="45" t="s">
        <v>52</v>
      </c>
      <c r="B21" s="45" t="s">
        <v>58</v>
      </c>
      <c r="C21" s="45" t="s">
        <v>49</v>
      </c>
      <c r="D21" s="45" t="s">
        <v>49</v>
      </c>
      <c r="E21" s="45" t="s">
        <v>49</v>
      </c>
      <c r="F21" s="45" t="s">
        <v>51</v>
      </c>
      <c r="G21" s="45" t="s">
        <v>585</v>
      </c>
      <c r="H21" s="48" t="s">
        <v>655</v>
      </c>
      <c r="I21" s="122">
        <f>SUM(I22)</f>
        <v>-689950.645</v>
      </c>
    </row>
    <row r="22" spans="1:9" ht="38.25" customHeight="1">
      <c r="A22" s="45" t="s">
        <v>52</v>
      </c>
      <c r="B22" s="45" t="s">
        <v>58</v>
      </c>
      <c r="C22" s="45" t="s">
        <v>62</v>
      </c>
      <c r="D22" s="45" t="s">
        <v>49</v>
      </c>
      <c r="E22" s="45" t="s">
        <v>49</v>
      </c>
      <c r="F22" s="45" t="s">
        <v>51</v>
      </c>
      <c r="G22" s="45" t="s">
        <v>585</v>
      </c>
      <c r="H22" s="48" t="s">
        <v>656</v>
      </c>
      <c r="I22" s="122">
        <f>SUM(I23)</f>
        <v>-689950.645</v>
      </c>
    </row>
    <row r="23" spans="1:9" ht="36.75" customHeight="1">
      <c r="A23" s="45" t="s">
        <v>52</v>
      </c>
      <c r="B23" s="45" t="s">
        <v>58</v>
      </c>
      <c r="C23" s="45" t="s">
        <v>62</v>
      </c>
      <c r="D23" s="45" t="s">
        <v>52</v>
      </c>
      <c r="E23" s="45" t="s">
        <v>49</v>
      </c>
      <c r="F23" s="45" t="s">
        <v>51</v>
      </c>
      <c r="G23" s="45" t="s">
        <v>657</v>
      </c>
      <c r="H23" s="48" t="s">
        <v>658</v>
      </c>
      <c r="I23" s="122">
        <f>SUM(I24)</f>
        <v>-689950.645</v>
      </c>
    </row>
    <row r="24" spans="1:9" ht="54" customHeight="1">
      <c r="A24" s="45" t="s">
        <v>52</v>
      </c>
      <c r="B24" s="45" t="s">
        <v>58</v>
      </c>
      <c r="C24" s="45" t="s">
        <v>62</v>
      </c>
      <c r="D24" s="45" t="s">
        <v>52</v>
      </c>
      <c r="E24" s="45" t="s">
        <v>58</v>
      </c>
      <c r="F24" s="45" t="s">
        <v>51</v>
      </c>
      <c r="G24" s="45" t="s">
        <v>657</v>
      </c>
      <c r="H24" s="48" t="s">
        <v>659</v>
      </c>
      <c r="I24" s="123">
        <v>-689950.645</v>
      </c>
    </row>
    <row r="25" spans="1:9" ht="37.5" customHeight="1">
      <c r="A25" s="45" t="s">
        <v>52</v>
      </c>
      <c r="B25" s="45" t="s">
        <v>58</v>
      </c>
      <c r="C25" s="45" t="s">
        <v>49</v>
      </c>
      <c r="D25" s="45" t="s">
        <v>49</v>
      </c>
      <c r="E25" s="45" t="s">
        <v>49</v>
      </c>
      <c r="F25" s="45" t="s">
        <v>51</v>
      </c>
      <c r="G25" s="45" t="s">
        <v>367</v>
      </c>
      <c r="H25" s="48" t="s">
        <v>660</v>
      </c>
      <c r="I25" s="122">
        <f>SUM(I26)</f>
        <v>850914.085</v>
      </c>
    </row>
    <row r="26" spans="1:9" ht="39" customHeight="1">
      <c r="A26" s="45" t="s">
        <v>52</v>
      </c>
      <c r="B26" s="45" t="s">
        <v>58</v>
      </c>
      <c r="C26" s="45" t="s">
        <v>62</v>
      </c>
      <c r="D26" s="45" t="s">
        <v>49</v>
      </c>
      <c r="E26" s="45" t="s">
        <v>49</v>
      </c>
      <c r="F26" s="45" t="s">
        <v>51</v>
      </c>
      <c r="G26" s="45" t="s">
        <v>367</v>
      </c>
      <c r="H26" s="48" t="s">
        <v>661</v>
      </c>
      <c r="I26" s="122">
        <f>SUM(I27)</f>
        <v>850914.085</v>
      </c>
    </row>
    <row r="27" spans="1:9" ht="39" customHeight="1">
      <c r="A27" s="45" t="s">
        <v>52</v>
      </c>
      <c r="B27" s="45" t="s">
        <v>58</v>
      </c>
      <c r="C27" s="45" t="s">
        <v>62</v>
      </c>
      <c r="D27" s="45" t="s">
        <v>52</v>
      </c>
      <c r="E27" s="45" t="s">
        <v>49</v>
      </c>
      <c r="F27" s="45" t="s">
        <v>51</v>
      </c>
      <c r="G27" s="45" t="s">
        <v>662</v>
      </c>
      <c r="H27" s="48" t="s">
        <v>663</v>
      </c>
      <c r="I27" s="122">
        <f>SUM(I28)</f>
        <v>850914.085</v>
      </c>
    </row>
    <row r="28" spans="1:11" ht="60" customHeight="1">
      <c r="A28" s="45" t="s">
        <v>52</v>
      </c>
      <c r="B28" s="45" t="s">
        <v>58</v>
      </c>
      <c r="C28" s="45" t="s">
        <v>62</v>
      </c>
      <c r="D28" s="45" t="s">
        <v>52</v>
      </c>
      <c r="E28" s="45" t="s">
        <v>58</v>
      </c>
      <c r="F28" s="45" t="s">
        <v>51</v>
      </c>
      <c r="G28" s="45" t="s">
        <v>662</v>
      </c>
      <c r="H28" s="48" t="s">
        <v>664</v>
      </c>
      <c r="I28" s="122">
        <v>850914.085</v>
      </c>
      <c r="K28">
        <v>167.9</v>
      </c>
    </row>
    <row r="29" spans="1:9" ht="56.25" hidden="1">
      <c r="A29" s="45" t="s">
        <v>52</v>
      </c>
      <c r="B29" s="45" t="s">
        <v>184</v>
      </c>
      <c r="C29" s="45" t="s">
        <v>49</v>
      </c>
      <c r="D29" s="45" t="s">
        <v>49</v>
      </c>
      <c r="E29" s="45" t="s">
        <v>49</v>
      </c>
      <c r="F29" s="45" t="s">
        <v>51</v>
      </c>
      <c r="G29" s="45" t="s">
        <v>47</v>
      </c>
      <c r="H29" s="46" t="s">
        <v>665</v>
      </c>
      <c r="I29" s="47">
        <f>SUM(I30,I33)</f>
        <v>0</v>
      </c>
    </row>
    <row r="30" spans="1:9" ht="56.25" hidden="1">
      <c r="A30" s="45" t="s">
        <v>52</v>
      </c>
      <c r="B30" s="45" t="s">
        <v>184</v>
      </c>
      <c r="C30" s="45" t="s">
        <v>370</v>
      </c>
      <c r="D30" s="45" t="s">
        <v>49</v>
      </c>
      <c r="E30" s="45" t="s">
        <v>49</v>
      </c>
      <c r="F30" s="45" t="s">
        <v>51</v>
      </c>
      <c r="G30" s="45" t="s">
        <v>47</v>
      </c>
      <c r="H30" s="48" t="s">
        <v>666</v>
      </c>
      <c r="I30" s="47">
        <f>SUM(I31)</f>
        <v>0</v>
      </c>
    </row>
    <row r="31" spans="1:9" ht="117" customHeight="1" hidden="1">
      <c r="A31" s="45" t="s">
        <v>52</v>
      </c>
      <c r="B31" s="45" t="s">
        <v>184</v>
      </c>
      <c r="C31" s="45" t="s">
        <v>370</v>
      </c>
      <c r="D31" s="45" t="s">
        <v>49</v>
      </c>
      <c r="E31" s="45" t="s">
        <v>49</v>
      </c>
      <c r="F31" s="45" t="s">
        <v>51</v>
      </c>
      <c r="G31" s="45" t="s">
        <v>270</v>
      </c>
      <c r="H31" s="48" t="s">
        <v>667</v>
      </c>
      <c r="I31" s="47">
        <f>SUM(I32)</f>
        <v>0</v>
      </c>
    </row>
    <row r="32" spans="1:9" ht="122.25" customHeight="1" hidden="1">
      <c r="A32" s="45" t="s">
        <v>52</v>
      </c>
      <c r="B32" s="45" t="s">
        <v>184</v>
      </c>
      <c r="C32" s="45" t="s">
        <v>370</v>
      </c>
      <c r="D32" s="45" t="s">
        <v>49</v>
      </c>
      <c r="E32" s="45" t="s">
        <v>58</v>
      </c>
      <c r="F32" s="45" t="s">
        <v>51</v>
      </c>
      <c r="G32" s="45" t="s">
        <v>668</v>
      </c>
      <c r="H32" s="48" t="s">
        <v>669</v>
      </c>
      <c r="I32" s="47">
        <v>0</v>
      </c>
    </row>
    <row r="33" spans="1:9" ht="56.25" hidden="1">
      <c r="A33" s="45" t="s">
        <v>52</v>
      </c>
      <c r="B33" s="45" t="s">
        <v>184</v>
      </c>
      <c r="C33" s="45" t="s">
        <v>58</v>
      </c>
      <c r="D33" s="45" t="s">
        <v>49</v>
      </c>
      <c r="E33" s="45" t="s">
        <v>49</v>
      </c>
      <c r="F33" s="45" t="s">
        <v>51</v>
      </c>
      <c r="G33" s="45" t="s">
        <v>47</v>
      </c>
      <c r="H33" s="48" t="s">
        <v>670</v>
      </c>
      <c r="I33" s="47">
        <f>SUM(I34)</f>
        <v>0</v>
      </c>
    </row>
    <row r="34" spans="1:9" ht="56.25" hidden="1">
      <c r="A34" s="45" t="s">
        <v>52</v>
      </c>
      <c r="B34" s="45" t="s">
        <v>184</v>
      </c>
      <c r="C34" s="45" t="s">
        <v>58</v>
      </c>
      <c r="D34" s="45" t="s">
        <v>49</v>
      </c>
      <c r="E34" s="45" t="s">
        <v>49</v>
      </c>
      <c r="F34" s="45" t="s">
        <v>51</v>
      </c>
      <c r="G34" s="45" t="s">
        <v>367</v>
      </c>
      <c r="H34" s="48" t="s">
        <v>671</v>
      </c>
      <c r="I34" s="47">
        <f>SUM(I35)</f>
        <v>0</v>
      </c>
    </row>
    <row r="35" spans="1:9" ht="93.75" hidden="1">
      <c r="A35" s="45" t="s">
        <v>52</v>
      </c>
      <c r="B35" s="45" t="s">
        <v>184</v>
      </c>
      <c r="C35" s="45" t="s">
        <v>58</v>
      </c>
      <c r="D35" s="45" t="s">
        <v>52</v>
      </c>
      <c r="E35" s="45" t="s">
        <v>58</v>
      </c>
      <c r="F35" s="45" t="s">
        <v>51</v>
      </c>
      <c r="G35" s="45" t="s">
        <v>672</v>
      </c>
      <c r="H35" s="48" t="s">
        <v>673</v>
      </c>
      <c r="I35" s="49"/>
    </row>
    <row r="36" spans="1:9" ht="4.5" customHeight="1">
      <c r="A36" s="50"/>
      <c r="B36" s="50"/>
      <c r="C36" s="50"/>
      <c r="D36" s="50"/>
      <c r="E36" s="50"/>
      <c r="F36" s="50"/>
      <c r="G36" s="50"/>
      <c r="H36" s="51"/>
      <c r="I36" s="52"/>
    </row>
    <row r="37" spans="1:9" ht="12.75">
      <c r="A37" s="53"/>
      <c r="B37" s="53"/>
      <c r="C37" s="53"/>
      <c r="D37" s="53"/>
      <c r="E37" s="53"/>
      <c r="F37" s="53"/>
      <c r="G37" s="53"/>
      <c r="H37" s="2"/>
      <c r="I37" s="54"/>
    </row>
  </sheetData>
  <sheetProtection/>
  <mergeCells count="14">
    <mergeCell ref="H2:I2"/>
    <mergeCell ref="H3:I3"/>
    <mergeCell ref="H4:I4"/>
    <mergeCell ref="H5:I5"/>
    <mergeCell ref="H7:I7"/>
    <mergeCell ref="H8:I8"/>
    <mergeCell ref="A16:G16"/>
    <mergeCell ref="A17:G17"/>
    <mergeCell ref="H9:I9"/>
    <mergeCell ref="H10:I10"/>
    <mergeCell ref="H11:I11"/>
    <mergeCell ref="A12:I12"/>
    <mergeCell ref="A13:I13"/>
    <mergeCell ref="H14:I14"/>
  </mergeCells>
  <printOptions/>
  <pageMargins left="0.984251968503937" right="0.1968503937007874" top="0.1968503937007874" bottom="0.1968503937007874" header="0.31496062992125984" footer="0.31496062992125984"/>
  <pageSetup fitToHeight="1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4"/>
  <sheetViews>
    <sheetView zoomScalePageLayoutView="0" workbookViewId="0" topLeftCell="A438">
      <selection activeCell="A434" sqref="A434:IV434"/>
    </sheetView>
  </sheetViews>
  <sheetFormatPr defaultColWidth="9.00390625" defaultRowHeight="12.75"/>
  <cols>
    <col min="1" max="1" width="87.875" style="70" customWidth="1"/>
    <col min="2" max="2" width="13.125" style="70" customWidth="1"/>
    <col min="3" max="3" width="9.00390625" style="70" customWidth="1"/>
    <col min="4" max="4" width="16.75390625" style="70" hidden="1" customWidth="1"/>
    <col min="5" max="5" width="17.375" style="70" hidden="1" customWidth="1"/>
    <col min="6" max="6" width="17.625" style="70" customWidth="1"/>
    <col min="7" max="7" width="18.625" style="62" customWidth="1"/>
    <col min="8" max="8" width="19.00390625" style="27" customWidth="1"/>
    <col min="9" max="12" width="9.125" style="27" customWidth="1"/>
    <col min="13" max="16384" width="9.125" style="27" customWidth="1"/>
  </cols>
  <sheetData>
    <row r="1" spans="1:7" s="27" customFormat="1" ht="18.75">
      <c r="A1" s="55"/>
      <c r="B1" s="204" t="s">
        <v>847</v>
      </c>
      <c r="C1" s="208"/>
      <c r="D1" s="208"/>
      <c r="E1" s="208"/>
      <c r="F1" s="208"/>
      <c r="G1" s="62"/>
    </row>
    <row r="2" spans="1:7" s="27" customFormat="1" ht="18.75">
      <c r="A2" s="204" t="s">
        <v>174</v>
      </c>
      <c r="B2" s="204"/>
      <c r="C2" s="205"/>
      <c r="D2" s="205"/>
      <c r="E2" s="205"/>
      <c r="F2" s="206"/>
      <c r="G2" s="62"/>
    </row>
    <row r="3" spans="1:7" s="27" customFormat="1" ht="18.75">
      <c r="A3" s="204" t="s">
        <v>648</v>
      </c>
      <c r="B3" s="204"/>
      <c r="C3" s="205"/>
      <c r="D3" s="205"/>
      <c r="E3" s="205"/>
      <c r="F3" s="206"/>
      <c r="G3" s="62"/>
    </row>
    <row r="4" spans="1:7" s="27" customFormat="1" ht="18.75">
      <c r="A4" s="204" t="s">
        <v>1050</v>
      </c>
      <c r="B4" s="204"/>
      <c r="C4" s="205"/>
      <c r="D4" s="205"/>
      <c r="E4" s="205"/>
      <c r="F4" s="206"/>
      <c r="G4" s="62"/>
    </row>
    <row r="6" spans="1:7" s="27" customFormat="1" ht="18.75">
      <c r="A6" s="55"/>
      <c r="B6" s="204" t="s">
        <v>674</v>
      </c>
      <c r="C6" s="208"/>
      <c r="D6" s="208"/>
      <c r="E6" s="208"/>
      <c r="F6" s="208"/>
      <c r="G6" s="62"/>
    </row>
    <row r="7" spans="1:7" s="27" customFormat="1" ht="18.75">
      <c r="A7" s="204" t="s">
        <v>174</v>
      </c>
      <c r="B7" s="204"/>
      <c r="C7" s="205"/>
      <c r="D7" s="205"/>
      <c r="E7" s="205"/>
      <c r="F7" s="206"/>
      <c r="G7" s="62"/>
    </row>
    <row r="8" spans="1:7" s="27" customFormat="1" ht="18.75">
      <c r="A8" s="204" t="s">
        <v>648</v>
      </c>
      <c r="B8" s="204"/>
      <c r="C8" s="205"/>
      <c r="D8" s="205"/>
      <c r="E8" s="205"/>
      <c r="F8" s="206"/>
      <c r="G8" s="62"/>
    </row>
    <row r="9" spans="1:7" s="27" customFormat="1" ht="18.75">
      <c r="A9" s="204" t="s">
        <v>787</v>
      </c>
      <c r="B9" s="204"/>
      <c r="C9" s="205"/>
      <c r="D9" s="205"/>
      <c r="E9" s="205"/>
      <c r="F9" s="206"/>
      <c r="G9" s="62"/>
    </row>
    <row r="10" spans="1:7" s="27" customFormat="1" ht="73.5" customHeight="1">
      <c r="A10" s="207" t="s">
        <v>777</v>
      </c>
      <c r="B10" s="207"/>
      <c r="C10" s="207"/>
      <c r="D10" s="207"/>
      <c r="E10" s="207"/>
      <c r="F10" s="207"/>
      <c r="G10" s="62"/>
    </row>
    <row r="11" spans="1:7" s="27" customFormat="1" ht="56.25">
      <c r="A11" s="200" t="s">
        <v>242</v>
      </c>
      <c r="B11" s="201" t="s">
        <v>244</v>
      </c>
      <c r="C11" s="201" t="s">
        <v>245</v>
      </c>
      <c r="D11" s="93" t="s">
        <v>675</v>
      </c>
      <c r="E11" s="200" t="s">
        <v>868</v>
      </c>
      <c r="F11" s="200" t="s">
        <v>675</v>
      </c>
      <c r="G11" s="62"/>
    </row>
    <row r="12" spans="1:7" s="27" customFormat="1" ht="18.75">
      <c r="A12" s="200"/>
      <c r="B12" s="202" t="s">
        <v>676</v>
      </c>
      <c r="C12" s="202" t="s">
        <v>677</v>
      </c>
      <c r="D12" s="94"/>
      <c r="E12" s="200"/>
      <c r="F12" s="200"/>
      <c r="G12" s="62"/>
    </row>
    <row r="13" spans="1:7" s="63" customFormat="1" ht="15">
      <c r="A13" s="95" t="s">
        <v>48</v>
      </c>
      <c r="B13" s="95" t="s">
        <v>75</v>
      </c>
      <c r="C13" s="95" t="s">
        <v>246</v>
      </c>
      <c r="D13" s="95" t="s">
        <v>247</v>
      </c>
      <c r="E13" s="95" t="s">
        <v>247</v>
      </c>
      <c r="F13" s="95" t="s">
        <v>247</v>
      </c>
      <c r="G13" s="62"/>
    </row>
    <row r="14" spans="1:8" s="27" customFormat="1" ht="18.75">
      <c r="A14" s="96" t="s">
        <v>678</v>
      </c>
      <c r="B14" s="97" t="s">
        <v>347</v>
      </c>
      <c r="C14" s="97" t="s">
        <v>347</v>
      </c>
      <c r="D14" s="125">
        <f>D15+D51+D70+D125+D241+D307+D327+D360+D387+D396</f>
        <v>854005.0030000001</v>
      </c>
      <c r="E14" s="125">
        <f>E15+E51+E70+E125+E241+E307+E327+E360+E387+E396+G14</f>
        <v>-3090.9179999999997</v>
      </c>
      <c r="F14" s="109">
        <f aca="true" t="shared" si="0" ref="F14:F22">D14+E14</f>
        <v>850914.0850000002</v>
      </c>
      <c r="G14" s="98"/>
      <c r="H14" s="98"/>
    </row>
    <row r="15" spans="1:8" s="27" customFormat="1" ht="37.5">
      <c r="A15" s="16" t="s">
        <v>263</v>
      </c>
      <c r="B15" s="19" t="s">
        <v>264</v>
      </c>
      <c r="C15" s="19"/>
      <c r="D15" s="112">
        <f>D16+D33+D38+D43+D46</f>
        <v>4995.551</v>
      </c>
      <c r="E15" s="112">
        <f>E16+E33+E38+E43+E46</f>
        <v>41.75</v>
      </c>
      <c r="F15" s="112">
        <f>F16+F33+F38+F43+F46</f>
        <v>5037.301</v>
      </c>
      <c r="G15" s="57"/>
      <c r="H15" s="79"/>
    </row>
    <row r="16" spans="1:7" s="27" customFormat="1" ht="27.75" customHeight="1">
      <c r="A16" s="22" t="s">
        <v>265</v>
      </c>
      <c r="B16" s="19" t="s">
        <v>266</v>
      </c>
      <c r="C16" s="19"/>
      <c r="D16" s="112">
        <f>D17+D19+D21+D23+D25+D31+D27</f>
        <v>2804.6</v>
      </c>
      <c r="E16" s="112">
        <f>E17+E19+E21+E23+E25+E31+E27+E29</f>
        <v>1041.75</v>
      </c>
      <c r="F16" s="112">
        <f>E16+D16</f>
        <v>3846.35</v>
      </c>
      <c r="G16" s="57"/>
    </row>
    <row r="17" spans="1:7" s="27" customFormat="1" ht="56.25">
      <c r="A17" s="20" t="s">
        <v>866</v>
      </c>
      <c r="B17" s="19" t="s">
        <v>268</v>
      </c>
      <c r="C17" s="19"/>
      <c r="D17" s="112">
        <f>D18</f>
        <v>900</v>
      </c>
      <c r="E17" s="113">
        <f>E18</f>
        <v>0</v>
      </c>
      <c r="F17" s="112">
        <f>D17+E17</f>
        <v>900</v>
      </c>
      <c r="G17" s="57"/>
    </row>
    <row r="18" spans="1:7" s="27" customFormat="1" ht="18.75">
      <c r="A18" s="59" t="s">
        <v>269</v>
      </c>
      <c r="B18" s="19" t="s">
        <v>268</v>
      </c>
      <c r="C18" s="19" t="s">
        <v>270</v>
      </c>
      <c r="D18" s="112">
        <v>900</v>
      </c>
      <c r="E18" s="113"/>
      <c r="F18" s="112">
        <f t="shared" si="0"/>
        <v>900</v>
      </c>
      <c r="G18" s="57"/>
    </row>
    <row r="19" spans="1:7" s="27" customFormat="1" ht="56.25">
      <c r="A19" s="59" t="s">
        <v>271</v>
      </c>
      <c r="B19" s="19" t="s">
        <v>272</v>
      </c>
      <c r="C19" s="19"/>
      <c r="D19" s="112">
        <f>D20</f>
        <v>120</v>
      </c>
      <c r="E19" s="113">
        <f>E20</f>
        <v>0</v>
      </c>
      <c r="F19" s="112">
        <f t="shared" si="0"/>
        <v>120</v>
      </c>
      <c r="G19" s="57"/>
    </row>
    <row r="20" spans="1:7" s="27" customFormat="1" ht="18.75">
      <c r="A20" s="59" t="s">
        <v>269</v>
      </c>
      <c r="B20" s="19" t="s">
        <v>272</v>
      </c>
      <c r="C20" s="19" t="s">
        <v>270</v>
      </c>
      <c r="D20" s="112">
        <v>120</v>
      </c>
      <c r="E20" s="113"/>
      <c r="F20" s="112">
        <f t="shared" si="0"/>
        <v>120</v>
      </c>
      <c r="G20" s="57"/>
    </row>
    <row r="21" spans="1:7" s="27" customFormat="1" ht="56.25" hidden="1">
      <c r="A21" s="59" t="s">
        <v>273</v>
      </c>
      <c r="B21" s="19" t="s">
        <v>274</v>
      </c>
      <c r="C21" s="19"/>
      <c r="D21" s="112">
        <f>D22</f>
        <v>0</v>
      </c>
      <c r="E21" s="113">
        <f>E22</f>
        <v>0</v>
      </c>
      <c r="F21" s="112">
        <f t="shared" si="0"/>
        <v>0</v>
      </c>
      <c r="G21" s="57"/>
    </row>
    <row r="22" spans="1:7" s="27" customFormat="1" ht="18.75" hidden="1">
      <c r="A22" s="59" t="s">
        <v>269</v>
      </c>
      <c r="B22" s="19" t="s">
        <v>274</v>
      </c>
      <c r="C22" s="19" t="s">
        <v>270</v>
      </c>
      <c r="D22" s="112">
        <v>0</v>
      </c>
      <c r="E22" s="113"/>
      <c r="F22" s="112">
        <f t="shared" si="0"/>
        <v>0</v>
      </c>
      <c r="G22" s="57"/>
    </row>
    <row r="23" spans="1:7" s="27" customFormat="1" ht="37.5" hidden="1">
      <c r="A23" s="68" t="s">
        <v>373</v>
      </c>
      <c r="B23" s="19" t="s">
        <v>374</v>
      </c>
      <c r="C23" s="299"/>
      <c r="D23" s="112">
        <f>D24</f>
        <v>0</v>
      </c>
      <c r="E23" s="113">
        <f>E24</f>
        <v>0</v>
      </c>
      <c r="F23" s="113">
        <f>F24</f>
        <v>0</v>
      </c>
      <c r="G23" s="64"/>
    </row>
    <row r="24" spans="1:7" s="27" customFormat="1" ht="37.5">
      <c r="A24" s="59" t="s">
        <v>375</v>
      </c>
      <c r="B24" s="19" t="s">
        <v>374</v>
      </c>
      <c r="C24" s="19" t="s">
        <v>367</v>
      </c>
      <c r="D24" s="112"/>
      <c r="E24" s="113"/>
      <c r="F24" s="112"/>
      <c r="G24" s="64"/>
    </row>
    <row r="25" spans="1:7" s="27" customFormat="1" ht="18.75">
      <c r="A25" s="77" t="s">
        <v>814</v>
      </c>
      <c r="B25" s="19" t="s">
        <v>807</v>
      </c>
      <c r="C25" s="19"/>
      <c r="D25" s="112">
        <f>D26</f>
        <v>300</v>
      </c>
      <c r="E25" s="113">
        <f>E26</f>
        <v>0</v>
      </c>
      <c r="F25" s="112">
        <f aca="true" t="shared" si="1" ref="F25:F32">D25+E25</f>
        <v>300</v>
      </c>
      <c r="G25" s="64"/>
    </row>
    <row r="26" spans="1:10" s="27" customFormat="1" ht="18.75">
      <c r="A26" s="59" t="s">
        <v>269</v>
      </c>
      <c r="B26" s="19" t="s">
        <v>807</v>
      </c>
      <c r="C26" s="19" t="s">
        <v>270</v>
      </c>
      <c r="D26" s="112">
        <v>300</v>
      </c>
      <c r="E26" s="113"/>
      <c r="F26" s="112">
        <f t="shared" si="1"/>
        <v>300</v>
      </c>
      <c r="G26" s="64"/>
      <c r="J26" s="138"/>
    </row>
    <row r="27" spans="1:10" s="27" customFormat="1" ht="56.25">
      <c r="A27" s="59" t="s">
        <v>865</v>
      </c>
      <c r="B27" s="19" t="s">
        <v>864</v>
      </c>
      <c r="C27" s="19"/>
      <c r="D27" s="112">
        <f>D28</f>
        <v>1200</v>
      </c>
      <c r="E27" s="113">
        <f>E28</f>
        <v>0</v>
      </c>
      <c r="F27" s="112">
        <f t="shared" si="1"/>
        <v>1200</v>
      </c>
      <c r="G27" s="64"/>
      <c r="J27" s="138"/>
    </row>
    <row r="28" spans="1:10" s="27" customFormat="1" ht="18.75">
      <c r="A28" s="59" t="s">
        <v>269</v>
      </c>
      <c r="B28" s="19" t="s">
        <v>864</v>
      </c>
      <c r="C28" s="19" t="s">
        <v>270</v>
      </c>
      <c r="D28" s="112">
        <v>1200</v>
      </c>
      <c r="E28" s="113"/>
      <c r="F28" s="112">
        <f t="shared" si="1"/>
        <v>1200</v>
      </c>
      <c r="G28" s="64"/>
      <c r="J28" s="138"/>
    </row>
    <row r="29" spans="1:10" s="27" customFormat="1" ht="56.25">
      <c r="A29" s="293" t="s">
        <v>1010</v>
      </c>
      <c r="B29" s="19" t="s">
        <v>1009</v>
      </c>
      <c r="C29" s="19"/>
      <c r="D29" s="112">
        <f>D30</f>
        <v>0</v>
      </c>
      <c r="E29" s="113">
        <f>E30</f>
        <v>1041.75</v>
      </c>
      <c r="F29" s="112">
        <f>D29+E29</f>
        <v>1041.75</v>
      </c>
      <c r="G29" s="64"/>
      <c r="J29" s="138"/>
    </row>
    <row r="30" spans="1:10" s="27" customFormat="1" ht="18.75">
      <c r="A30" s="59" t="s">
        <v>269</v>
      </c>
      <c r="B30" s="19" t="s">
        <v>1009</v>
      </c>
      <c r="C30" s="19" t="s">
        <v>270</v>
      </c>
      <c r="D30" s="112"/>
      <c r="E30" s="113">
        <v>1041.75</v>
      </c>
      <c r="F30" s="112">
        <f>D30+E30</f>
        <v>1041.75</v>
      </c>
      <c r="G30" s="64"/>
      <c r="J30" s="138"/>
    </row>
    <row r="31" spans="1:7" s="27" customFormat="1" ht="18.75">
      <c r="A31" s="77" t="s">
        <v>823</v>
      </c>
      <c r="B31" s="19" t="s">
        <v>824</v>
      </c>
      <c r="C31" s="19"/>
      <c r="D31" s="112">
        <f>D32</f>
        <v>284.6</v>
      </c>
      <c r="E31" s="113">
        <f>E32</f>
        <v>0</v>
      </c>
      <c r="F31" s="112">
        <f t="shared" si="1"/>
        <v>284.6</v>
      </c>
      <c r="G31" s="64"/>
    </row>
    <row r="32" spans="1:7" s="27" customFormat="1" ht="18.75">
      <c r="A32" s="77" t="s">
        <v>269</v>
      </c>
      <c r="B32" s="19" t="s">
        <v>824</v>
      </c>
      <c r="C32" s="19" t="s">
        <v>270</v>
      </c>
      <c r="D32" s="112">
        <v>284.6</v>
      </c>
      <c r="E32" s="113"/>
      <c r="F32" s="112">
        <f t="shared" si="1"/>
        <v>284.6</v>
      </c>
      <c r="G32" s="64"/>
    </row>
    <row r="33" spans="1:7" s="27" customFormat="1" ht="39">
      <c r="A33" s="76" t="s">
        <v>679</v>
      </c>
      <c r="B33" s="19" t="s">
        <v>377</v>
      </c>
      <c r="C33" s="19"/>
      <c r="D33" s="112">
        <f>D34+D36</f>
        <v>122.8</v>
      </c>
      <c r="E33" s="112">
        <f>E34+E36</f>
        <v>0</v>
      </c>
      <c r="F33" s="112">
        <f aca="true" t="shared" si="2" ref="F33:F62">D33+E33</f>
        <v>122.8</v>
      </c>
      <c r="G33" s="65"/>
    </row>
    <row r="34" spans="1:7" s="27" customFormat="1" ht="37.5">
      <c r="A34" s="59" t="s">
        <v>378</v>
      </c>
      <c r="B34" s="19" t="s">
        <v>379</v>
      </c>
      <c r="C34" s="19"/>
      <c r="D34" s="112">
        <f>D35</f>
        <v>90.8</v>
      </c>
      <c r="E34" s="112">
        <f>E35</f>
        <v>0</v>
      </c>
      <c r="F34" s="112">
        <f t="shared" si="2"/>
        <v>90.8</v>
      </c>
      <c r="G34" s="65"/>
    </row>
    <row r="35" spans="1:7" s="27" customFormat="1" ht="18.75">
      <c r="A35" s="59" t="s">
        <v>269</v>
      </c>
      <c r="B35" s="19" t="s">
        <v>379</v>
      </c>
      <c r="C35" s="19" t="s">
        <v>270</v>
      </c>
      <c r="D35" s="112">
        <v>90.8</v>
      </c>
      <c r="E35" s="112"/>
      <c r="F35" s="112">
        <f t="shared" si="2"/>
        <v>90.8</v>
      </c>
      <c r="G35" s="65"/>
    </row>
    <row r="36" spans="1:7" s="27" customFormat="1" ht="37.5">
      <c r="A36" s="59" t="s">
        <v>380</v>
      </c>
      <c r="B36" s="19" t="s">
        <v>381</v>
      </c>
      <c r="C36" s="19"/>
      <c r="D36" s="112">
        <f>D37</f>
        <v>32</v>
      </c>
      <c r="E36" s="112">
        <f>E37</f>
        <v>0</v>
      </c>
      <c r="F36" s="112">
        <f t="shared" si="2"/>
        <v>32</v>
      </c>
      <c r="G36" s="65"/>
    </row>
    <row r="37" spans="1:7" s="27" customFormat="1" ht="37.5">
      <c r="A37" s="59" t="s">
        <v>387</v>
      </c>
      <c r="B37" s="19" t="s">
        <v>381</v>
      </c>
      <c r="C37" s="19" t="s">
        <v>367</v>
      </c>
      <c r="D37" s="112">
        <v>32</v>
      </c>
      <c r="E37" s="112"/>
      <c r="F37" s="112">
        <f t="shared" si="2"/>
        <v>32</v>
      </c>
      <c r="G37" s="65"/>
    </row>
    <row r="38" spans="1:7" s="101" customFormat="1" ht="39">
      <c r="A38" s="76" t="s">
        <v>275</v>
      </c>
      <c r="B38" s="21" t="s">
        <v>680</v>
      </c>
      <c r="C38" s="21"/>
      <c r="D38" s="111">
        <f>D39+D41</f>
        <v>534.851</v>
      </c>
      <c r="E38" s="111">
        <f>E39+E41</f>
        <v>0</v>
      </c>
      <c r="F38" s="111">
        <f t="shared" si="2"/>
        <v>534.851</v>
      </c>
      <c r="G38" s="124"/>
    </row>
    <row r="39" spans="1:7" s="101" customFormat="1" ht="37.5">
      <c r="A39" s="77" t="s">
        <v>796</v>
      </c>
      <c r="B39" s="19" t="s">
        <v>778</v>
      </c>
      <c r="C39" s="19"/>
      <c r="D39" s="112">
        <f>D40</f>
        <v>71.43</v>
      </c>
      <c r="E39" s="112">
        <f>E40</f>
        <v>0</v>
      </c>
      <c r="F39" s="112">
        <f t="shared" si="2"/>
        <v>71.43</v>
      </c>
      <c r="G39" s="124"/>
    </row>
    <row r="40" spans="1:7" s="27" customFormat="1" ht="18.75">
      <c r="A40" s="59" t="s">
        <v>269</v>
      </c>
      <c r="B40" s="19" t="s">
        <v>774</v>
      </c>
      <c r="C40" s="19" t="s">
        <v>270</v>
      </c>
      <c r="D40" s="112">
        <v>71.43</v>
      </c>
      <c r="E40" s="112"/>
      <c r="F40" s="112">
        <f t="shared" si="2"/>
        <v>71.43</v>
      </c>
      <c r="G40" s="65"/>
    </row>
    <row r="41" spans="1:7" s="27" customFormat="1" ht="18.75">
      <c r="A41" s="69" t="s">
        <v>822</v>
      </c>
      <c r="B41" s="17" t="s">
        <v>825</v>
      </c>
      <c r="C41" s="77"/>
      <c r="D41" s="112">
        <f>D42</f>
        <v>463.421</v>
      </c>
      <c r="E41" s="112">
        <f>E42</f>
        <v>0</v>
      </c>
      <c r="F41" s="112">
        <f>D41+E41</f>
        <v>463.421</v>
      </c>
      <c r="G41" s="65"/>
    </row>
    <row r="42" spans="1:7" s="27" customFormat="1" ht="18.75">
      <c r="A42" s="77" t="s">
        <v>269</v>
      </c>
      <c r="B42" s="17" t="s">
        <v>825</v>
      </c>
      <c r="C42" s="17" t="s">
        <v>270</v>
      </c>
      <c r="D42" s="112">
        <v>463.421</v>
      </c>
      <c r="E42" s="112"/>
      <c r="F42" s="112">
        <f>D42+E42</f>
        <v>463.421</v>
      </c>
      <c r="G42" s="65"/>
    </row>
    <row r="43" spans="1:7" s="101" customFormat="1" ht="19.5">
      <c r="A43" s="76" t="s">
        <v>277</v>
      </c>
      <c r="B43" s="21" t="s">
        <v>278</v>
      </c>
      <c r="C43" s="21"/>
      <c r="D43" s="111">
        <f>D44</f>
        <v>1200</v>
      </c>
      <c r="E43" s="111">
        <f>E44</f>
        <v>-1000</v>
      </c>
      <c r="F43" s="111">
        <f t="shared" si="2"/>
        <v>200</v>
      </c>
      <c r="G43" s="124"/>
    </row>
    <row r="44" spans="1:7" s="27" customFormat="1" ht="56.25">
      <c r="A44" s="59" t="s">
        <v>279</v>
      </c>
      <c r="B44" s="17" t="s">
        <v>280</v>
      </c>
      <c r="C44" s="17"/>
      <c r="D44" s="113">
        <f>D45</f>
        <v>1200</v>
      </c>
      <c r="E44" s="113">
        <f>E45</f>
        <v>-1000</v>
      </c>
      <c r="F44" s="112">
        <f t="shared" si="2"/>
        <v>200</v>
      </c>
      <c r="G44" s="65"/>
    </row>
    <row r="45" spans="1:7" s="27" customFormat="1" ht="18.75">
      <c r="A45" s="59" t="s">
        <v>269</v>
      </c>
      <c r="B45" s="17" t="s">
        <v>280</v>
      </c>
      <c r="C45" s="17" t="s">
        <v>270</v>
      </c>
      <c r="D45" s="113">
        <v>1200</v>
      </c>
      <c r="E45" s="136">
        <v>-1000</v>
      </c>
      <c r="F45" s="112">
        <f t="shared" si="2"/>
        <v>200</v>
      </c>
      <c r="G45" s="65"/>
    </row>
    <row r="46" spans="1:7" s="27" customFormat="1" ht="34.5" customHeight="1">
      <c r="A46" s="86" t="s">
        <v>850</v>
      </c>
      <c r="B46" s="137" t="s">
        <v>852</v>
      </c>
      <c r="C46" s="87"/>
      <c r="D46" s="110">
        <f>D47+D49</f>
        <v>333.3</v>
      </c>
      <c r="E46" s="110">
        <f>E47+E49</f>
        <v>0</v>
      </c>
      <c r="F46" s="111">
        <f>D46+E46</f>
        <v>333.3</v>
      </c>
      <c r="G46" s="65"/>
    </row>
    <row r="47" spans="1:7" s="27" customFormat="1" ht="23.25" customHeight="1">
      <c r="A47" s="77" t="s">
        <v>854</v>
      </c>
      <c r="B47" s="17" t="s">
        <v>851</v>
      </c>
      <c r="C47" s="77"/>
      <c r="D47" s="113">
        <f>D48</f>
        <v>33.3</v>
      </c>
      <c r="E47" s="113">
        <f>E48</f>
        <v>0</v>
      </c>
      <c r="F47" s="112">
        <f>D47+E47</f>
        <v>33.3</v>
      </c>
      <c r="G47" s="65"/>
    </row>
    <row r="48" spans="1:7" s="27" customFormat="1" ht="18.75">
      <c r="A48" s="59" t="s">
        <v>597</v>
      </c>
      <c r="B48" s="17" t="s">
        <v>851</v>
      </c>
      <c r="C48" s="77" t="s">
        <v>585</v>
      </c>
      <c r="D48" s="113">
        <v>33.3</v>
      </c>
      <c r="E48" s="113"/>
      <c r="F48" s="112">
        <f>D48+E48</f>
        <v>33.3</v>
      </c>
      <c r="G48" s="65"/>
    </row>
    <row r="49" spans="1:7" s="27" customFormat="1" ht="32.25" customHeight="1">
      <c r="A49" s="59" t="s">
        <v>833</v>
      </c>
      <c r="B49" s="17" t="s">
        <v>853</v>
      </c>
      <c r="C49" s="17"/>
      <c r="D49" s="113">
        <f>D50</f>
        <v>300</v>
      </c>
      <c r="E49" s="113">
        <f>E50</f>
        <v>0</v>
      </c>
      <c r="F49" s="112">
        <f>D49+E49</f>
        <v>300</v>
      </c>
      <c r="G49" s="65"/>
    </row>
    <row r="50" spans="1:7" s="27" customFormat="1" ht="18.75">
      <c r="A50" s="59" t="s">
        <v>597</v>
      </c>
      <c r="B50" s="17" t="s">
        <v>853</v>
      </c>
      <c r="C50" s="17" t="s">
        <v>585</v>
      </c>
      <c r="D50" s="113">
        <v>300</v>
      </c>
      <c r="E50" s="113"/>
      <c r="F50" s="112">
        <f>D50+E50</f>
        <v>300</v>
      </c>
      <c r="G50" s="65"/>
    </row>
    <row r="51" spans="1:8" s="27" customFormat="1" ht="32.25" customHeight="1">
      <c r="A51" s="16" t="s">
        <v>442</v>
      </c>
      <c r="B51" s="19" t="s">
        <v>443</v>
      </c>
      <c r="C51" s="19"/>
      <c r="D51" s="112">
        <f>D52</f>
        <v>49197.757</v>
      </c>
      <c r="E51" s="112">
        <f>E52</f>
        <v>0</v>
      </c>
      <c r="F51" s="112">
        <f t="shared" si="2"/>
        <v>49197.757</v>
      </c>
      <c r="G51" s="65"/>
      <c r="H51" s="79"/>
    </row>
    <row r="52" spans="1:7" s="27" customFormat="1" ht="55.5" customHeight="1">
      <c r="A52" s="22" t="s">
        <v>444</v>
      </c>
      <c r="B52" s="21" t="s">
        <v>445</v>
      </c>
      <c r="C52" s="21"/>
      <c r="D52" s="111">
        <f>D53+D56+D58+D67+D65+D61+D63</f>
        <v>49197.757</v>
      </c>
      <c r="E52" s="111">
        <f>E53+E56+E58+E67+E65+E61+E63</f>
        <v>0</v>
      </c>
      <c r="F52" s="111">
        <f t="shared" si="2"/>
        <v>49197.757</v>
      </c>
      <c r="G52" s="65"/>
    </row>
    <row r="53" spans="1:7" s="27" customFormat="1" ht="37.5">
      <c r="A53" s="20" t="s">
        <v>582</v>
      </c>
      <c r="B53" s="19" t="s">
        <v>583</v>
      </c>
      <c r="C53" s="19"/>
      <c r="D53" s="112">
        <f>D55+D54</f>
        <v>4807.370999999999</v>
      </c>
      <c r="E53" s="112">
        <f>E55+E54</f>
        <v>0</v>
      </c>
      <c r="F53" s="112">
        <f t="shared" si="2"/>
        <v>4807.370999999999</v>
      </c>
      <c r="G53" s="65"/>
    </row>
    <row r="54" spans="1:7" s="27" customFormat="1" ht="32.25" customHeight="1">
      <c r="A54" s="77" t="s">
        <v>259</v>
      </c>
      <c r="B54" s="19" t="s">
        <v>837</v>
      </c>
      <c r="C54" s="19" t="s">
        <v>260</v>
      </c>
      <c r="D54" s="112">
        <v>4364.418</v>
      </c>
      <c r="E54" s="112"/>
      <c r="F54" s="112">
        <f>D54+E54</f>
        <v>4364.418</v>
      </c>
      <c r="G54" s="65"/>
    </row>
    <row r="55" spans="1:7" s="27" customFormat="1" ht="18.75">
      <c r="A55" s="59" t="s">
        <v>584</v>
      </c>
      <c r="B55" s="19" t="s">
        <v>583</v>
      </c>
      <c r="C55" s="19" t="s">
        <v>585</v>
      </c>
      <c r="D55" s="112">
        <v>442.953</v>
      </c>
      <c r="E55" s="112"/>
      <c r="F55" s="112">
        <f t="shared" si="2"/>
        <v>442.953</v>
      </c>
      <c r="G55" s="65"/>
    </row>
    <row r="56" spans="1:7" s="27" customFormat="1" ht="18.75">
      <c r="A56" s="20" t="s">
        <v>586</v>
      </c>
      <c r="B56" s="19" t="s">
        <v>587</v>
      </c>
      <c r="C56" s="19"/>
      <c r="D56" s="112">
        <f>D57</f>
        <v>19.77</v>
      </c>
      <c r="E56" s="112">
        <f>E57</f>
        <v>0</v>
      </c>
      <c r="F56" s="112">
        <f t="shared" si="2"/>
        <v>19.77</v>
      </c>
      <c r="G56" s="65"/>
    </row>
    <row r="57" spans="1:7" s="27" customFormat="1" ht="37.5">
      <c r="A57" s="77" t="s">
        <v>259</v>
      </c>
      <c r="B57" s="19" t="s">
        <v>587</v>
      </c>
      <c r="C57" s="19" t="s">
        <v>260</v>
      </c>
      <c r="D57" s="112">
        <v>19.77</v>
      </c>
      <c r="E57" s="112"/>
      <c r="F57" s="112">
        <f t="shared" si="2"/>
        <v>19.77</v>
      </c>
      <c r="G57" s="65"/>
    </row>
    <row r="58" spans="1:7" s="27" customFormat="1" ht="56.25">
      <c r="A58" s="59" t="s">
        <v>588</v>
      </c>
      <c r="B58" s="19" t="s">
        <v>589</v>
      </c>
      <c r="C58" s="19"/>
      <c r="D58" s="112">
        <f>D60+D59</f>
        <v>5671.716</v>
      </c>
      <c r="E58" s="112">
        <f>E60+E59</f>
        <v>0</v>
      </c>
      <c r="F58" s="112">
        <f t="shared" si="2"/>
        <v>5671.716</v>
      </c>
      <c r="G58" s="65"/>
    </row>
    <row r="59" spans="1:9" s="27" customFormat="1" ht="33.75" customHeight="1" hidden="1">
      <c r="A59" s="77" t="s">
        <v>259</v>
      </c>
      <c r="B59" s="19" t="s">
        <v>589</v>
      </c>
      <c r="C59" s="19" t="s">
        <v>260</v>
      </c>
      <c r="D59" s="112">
        <v>0</v>
      </c>
      <c r="E59" s="112"/>
      <c r="F59" s="112">
        <f>D59+E59</f>
        <v>0</v>
      </c>
      <c r="G59" s="203"/>
      <c r="H59" s="289"/>
      <c r="I59" s="289"/>
    </row>
    <row r="60" spans="1:7" s="27" customFormat="1" ht="15.75" customHeight="1">
      <c r="A60" s="59" t="s">
        <v>584</v>
      </c>
      <c r="B60" s="19" t="s">
        <v>589</v>
      </c>
      <c r="C60" s="19" t="s">
        <v>585</v>
      </c>
      <c r="D60" s="112">
        <v>5671.716</v>
      </c>
      <c r="E60" s="112"/>
      <c r="F60" s="112">
        <f t="shared" si="2"/>
        <v>5671.716</v>
      </c>
      <c r="G60" s="65"/>
    </row>
    <row r="61" spans="1:6" s="84" customFormat="1" ht="18.75">
      <c r="A61" s="20" t="s">
        <v>446</v>
      </c>
      <c r="B61" s="18" t="s">
        <v>757</v>
      </c>
      <c r="C61" s="18"/>
      <c r="D61" s="112">
        <f>D62</f>
        <v>26000</v>
      </c>
      <c r="E61" s="112">
        <f>E62</f>
        <v>0</v>
      </c>
      <c r="F61" s="112">
        <f t="shared" si="2"/>
        <v>26000</v>
      </c>
    </row>
    <row r="62" spans="1:6" s="84" customFormat="1" ht="37.5">
      <c r="A62" s="77" t="s">
        <v>259</v>
      </c>
      <c r="B62" s="18" t="s">
        <v>757</v>
      </c>
      <c r="C62" s="18" t="s">
        <v>260</v>
      </c>
      <c r="D62" s="112">
        <v>26000</v>
      </c>
      <c r="E62" s="112"/>
      <c r="F62" s="112">
        <f t="shared" si="2"/>
        <v>26000</v>
      </c>
    </row>
    <row r="63" spans="1:6" s="84" customFormat="1" ht="37.5">
      <c r="A63" s="77" t="s">
        <v>843</v>
      </c>
      <c r="B63" s="18" t="s">
        <v>842</v>
      </c>
      <c r="C63" s="18"/>
      <c r="D63" s="112">
        <f>D64</f>
        <v>100</v>
      </c>
      <c r="E63" s="112">
        <f>E64</f>
        <v>0</v>
      </c>
      <c r="F63" s="112">
        <f>D63+E63</f>
        <v>100</v>
      </c>
    </row>
    <row r="64" spans="1:6" s="84" customFormat="1" ht="18.75">
      <c r="A64" s="59" t="s">
        <v>269</v>
      </c>
      <c r="B64" s="18" t="s">
        <v>842</v>
      </c>
      <c r="C64" s="18" t="s">
        <v>270</v>
      </c>
      <c r="D64" s="112">
        <v>100</v>
      </c>
      <c r="E64" s="112"/>
      <c r="F64" s="112">
        <f>D64+E64</f>
        <v>100</v>
      </c>
    </row>
    <row r="65" spans="1:7" s="27" customFormat="1" ht="54.75" customHeight="1">
      <c r="A65" s="69" t="s">
        <v>188</v>
      </c>
      <c r="B65" s="19" t="s">
        <v>590</v>
      </c>
      <c r="C65" s="19"/>
      <c r="D65" s="112">
        <f>D66</f>
        <v>375.4</v>
      </c>
      <c r="E65" s="112">
        <f>E66</f>
        <v>0</v>
      </c>
      <c r="F65" s="112">
        <f aca="true" t="shared" si="3" ref="F65:F91">D65+E65</f>
        <v>375.4</v>
      </c>
      <c r="G65" s="65"/>
    </row>
    <row r="66" spans="1:7" s="27" customFormat="1" ht="18.75">
      <c r="A66" s="59" t="s">
        <v>584</v>
      </c>
      <c r="B66" s="19" t="s">
        <v>590</v>
      </c>
      <c r="C66" s="19" t="s">
        <v>585</v>
      </c>
      <c r="D66" s="112">
        <v>375.4</v>
      </c>
      <c r="E66" s="112"/>
      <c r="F66" s="112">
        <f t="shared" si="3"/>
        <v>375.4</v>
      </c>
      <c r="G66" s="65"/>
    </row>
    <row r="67" spans="1:7" s="27" customFormat="1" ht="37.5">
      <c r="A67" s="59" t="s">
        <v>591</v>
      </c>
      <c r="B67" s="19" t="s">
        <v>592</v>
      </c>
      <c r="C67" s="19"/>
      <c r="D67" s="112">
        <f>D69+D68</f>
        <v>12223.5</v>
      </c>
      <c r="E67" s="112">
        <f>E69+E68</f>
        <v>0</v>
      </c>
      <c r="F67" s="112">
        <f t="shared" si="3"/>
        <v>12223.5</v>
      </c>
      <c r="G67" s="65"/>
    </row>
    <row r="68" spans="1:7" s="27" customFormat="1" ht="33.75" customHeight="1">
      <c r="A68" s="77" t="s">
        <v>259</v>
      </c>
      <c r="B68" s="19" t="s">
        <v>592</v>
      </c>
      <c r="C68" s="19" t="s">
        <v>260</v>
      </c>
      <c r="D68" s="112">
        <v>7979.138</v>
      </c>
      <c r="E68" s="112"/>
      <c r="F68" s="112">
        <f>D68+E68</f>
        <v>7979.138</v>
      </c>
      <c r="G68" s="65"/>
    </row>
    <row r="69" spans="1:7" s="27" customFormat="1" ht="18.75">
      <c r="A69" s="59" t="s">
        <v>584</v>
      </c>
      <c r="B69" s="19" t="s">
        <v>592</v>
      </c>
      <c r="C69" s="19" t="s">
        <v>585</v>
      </c>
      <c r="D69" s="112">
        <v>4244.362</v>
      </c>
      <c r="E69" s="112"/>
      <c r="F69" s="112">
        <f t="shared" si="3"/>
        <v>4244.362</v>
      </c>
      <c r="G69" s="65"/>
    </row>
    <row r="70" spans="1:8" s="27" customFormat="1" ht="33.75" customHeight="1">
      <c r="A70" s="16" t="s">
        <v>281</v>
      </c>
      <c r="B70" s="19" t="s">
        <v>282</v>
      </c>
      <c r="C70" s="21"/>
      <c r="D70" s="112">
        <f>D71+D104+D120</f>
        <v>228118.005</v>
      </c>
      <c r="E70" s="112">
        <f>E71+E104+E120</f>
        <v>-811.838</v>
      </c>
      <c r="F70" s="112">
        <f t="shared" si="3"/>
        <v>227306.16700000002</v>
      </c>
      <c r="G70" s="65"/>
      <c r="H70" s="79"/>
    </row>
    <row r="71" spans="1:7" s="27" customFormat="1" ht="35.25" customHeight="1">
      <c r="A71" s="22" t="s">
        <v>447</v>
      </c>
      <c r="B71" s="19" t="s">
        <v>448</v>
      </c>
      <c r="C71" s="19"/>
      <c r="D71" s="112">
        <f>D72+D75+D77+D80+D84+D86+D88+D92+D94+D96+D98+D100+D102</f>
        <v>216436.11800000002</v>
      </c>
      <c r="E71" s="112">
        <f>E72+E75+E77+E80+E84+E86+E88+E92+E94+E96+E98+E100+E102+E82</f>
        <v>1651.8</v>
      </c>
      <c r="F71" s="112">
        <f t="shared" si="3"/>
        <v>218087.918</v>
      </c>
      <c r="G71" s="65"/>
    </row>
    <row r="72" spans="1:7" s="27" customFormat="1" ht="56.25" hidden="1">
      <c r="A72" s="59" t="s">
        <v>681</v>
      </c>
      <c r="B72" s="19" t="s">
        <v>449</v>
      </c>
      <c r="C72" s="19"/>
      <c r="D72" s="112">
        <f>D73+D74</f>
        <v>0</v>
      </c>
      <c r="E72" s="112">
        <f>E73+E74</f>
        <v>0</v>
      </c>
      <c r="F72" s="112">
        <f t="shared" si="3"/>
        <v>0</v>
      </c>
      <c r="G72" s="65"/>
    </row>
    <row r="73" spans="1:7" s="27" customFormat="1" ht="18.75" hidden="1">
      <c r="A73" s="59" t="s">
        <v>584</v>
      </c>
      <c r="B73" s="19" t="s">
        <v>449</v>
      </c>
      <c r="C73" s="19" t="s">
        <v>585</v>
      </c>
      <c r="D73" s="112"/>
      <c r="E73" s="112"/>
      <c r="F73" s="112">
        <f t="shared" si="3"/>
        <v>0</v>
      </c>
      <c r="G73" s="65"/>
    </row>
    <row r="74" spans="1:7" s="27" customFormat="1" ht="18.75" hidden="1">
      <c r="A74" s="59" t="s">
        <v>269</v>
      </c>
      <c r="B74" s="19" t="s">
        <v>449</v>
      </c>
      <c r="C74" s="19" t="s">
        <v>270</v>
      </c>
      <c r="D74" s="112">
        <v>0</v>
      </c>
      <c r="E74" s="112"/>
      <c r="F74" s="112">
        <f t="shared" si="3"/>
        <v>0</v>
      </c>
      <c r="G74" s="65"/>
    </row>
    <row r="75" spans="1:7" s="27" customFormat="1" ht="75">
      <c r="A75" s="59" t="s">
        <v>815</v>
      </c>
      <c r="B75" s="17" t="s">
        <v>450</v>
      </c>
      <c r="C75" s="19"/>
      <c r="D75" s="112">
        <f>D76</f>
        <v>714.463</v>
      </c>
      <c r="E75" s="112">
        <f>E76</f>
        <v>-200</v>
      </c>
      <c r="F75" s="112">
        <f t="shared" si="3"/>
        <v>514.463</v>
      </c>
      <c r="G75" s="65"/>
    </row>
    <row r="76" spans="1:7" s="27" customFormat="1" ht="37.5">
      <c r="A76" s="59" t="s">
        <v>259</v>
      </c>
      <c r="B76" s="17" t="s">
        <v>450</v>
      </c>
      <c r="C76" s="19" t="s">
        <v>260</v>
      </c>
      <c r="D76" s="112">
        <v>714.463</v>
      </c>
      <c r="E76" s="118">
        <v>-200</v>
      </c>
      <c r="F76" s="112">
        <f t="shared" si="3"/>
        <v>514.463</v>
      </c>
      <c r="G76" s="65"/>
    </row>
    <row r="77" spans="1:7" s="27" customFormat="1" ht="18.75" hidden="1">
      <c r="A77" s="59" t="s">
        <v>451</v>
      </c>
      <c r="B77" s="17" t="s">
        <v>452</v>
      </c>
      <c r="C77" s="19"/>
      <c r="D77" s="112">
        <f>D78</f>
        <v>0</v>
      </c>
      <c r="E77" s="112">
        <f>E78</f>
        <v>0</v>
      </c>
      <c r="F77" s="112">
        <f t="shared" si="3"/>
        <v>0</v>
      </c>
      <c r="G77" s="65"/>
    </row>
    <row r="78" spans="1:7" s="27" customFormat="1" ht="37.5" hidden="1">
      <c r="A78" s="59" t="s">
        <v>259</v>
      </c>
      <c r="B78" s="17" t="s">
        <v>452</v>
      </c>
      <c r="C78" s="19" t="s">
        <v>260</v>
      </c>
      <c r="D78" s="112">
        <v>0</v>
      </c>
      <c r="E78" s="112"/>
      <c r="F78" s="112">
        <f t="shared" si="3"/>
        <v>0</v>
      </c>
      <c r="G78" s="65"/>
    </row>
    <row r="79" spans="1:7" s="27" customFormat="1" ht="18.75" hidden="1">
      <c r="A79" s="59" t="s">
        <v>303</v>
      </c>
      <c r="B79" s="17" t="s">
        <v>452</v>
      </c>
      <c r="C79" s="19" t="s">
        <v>304</v>
      </c>
      <c r="D79" s="112">
        <v>0</v>
      </c>
      <c r="E79" s="112">
        <v>0</v>
      </c>
      <c r="F79" s="112">
        <f t="shared" si="3"/>
        <v>0</v>
      </c>
      <c r="G79" s="65"/>
    </row>
    <row r="80" spans="1:7" s="27" customFormat="1" ht="18.75">
      <c r="A80" s="59" t="s">
        <v>454</v>
      </c>
      <c r="B80" s="19" t="s">
        <v>455</v>
      </c>
      <c r="C80" s="19"/>
      <c r="D80" s="112">
        <f>D81</f>
        <v>1864.257</v>
      </c>
      <c r="E80" s="112">
        <f>E81</f>
        <v>0</v>
      </c>
      <c r="F80" s="112">
        <f t="shared" si="3"/>
        <v>1864.257</v>
      </c>
      <c r="G80" s="65"/>
    </row>
    <row r="81" spans="1:7" s="27" customFormat="1" ht="37.5">
      <c r="A81" s="59" t="s">
        <v>422</v>
      </c>
      <c r="B81" s="19" t="s">
        <v>455</v>
      </c>
      <c r="C81" s="19" t="s">
        <v>285</v>
      </c>
      <c r="D81" s="112">
        <v>1864.257</v>
      </c>
      <c r="E81" s="112"/>
      <c r="F81" s="112">
        <f t="shared" si="3"/>
        <v>1864.257</v>
      </c>
      <c r="G81" s="65"/>
    </row>
    <row r="82" spans="1:7" s="27" customFormat="1" ht="18.75">
      <c r="A82" s="77" t="s">
        <v>1049</v>
      </c>
      <c r="B82" s="19" t="s">
        <v>1048</v>
      </c>
      <c r="C82" s="19"/>
      <c r="D82" s="112">
        <f>D83</f>
        <v>0</v>
      </c>
      <c r="E82" s="112">
        <f>E83</f>
        <v>200</v>
      </c>
      <c r="F82" s="112">
        <f>D82+E82</f>
        <v>200</v>
      </c>
      <c r="G82" s="65"/>
    </row>
    <row r="83" spans="1:7" s="27" customFormat="1" ht="37.5">
      <c r="A83" s="59" t="s">
        <v>259</v>
      </c>
      <c r="B83" s="19" t="s">
        <v>1048</v>
      </c>
      <c r="C83" s="19" t="s">
        <v>260</v>
      </c>
      <c r="D83" s="112"/>
      <c r="E83" s="112">
        <v>200</v>
      </c>
      <c r="F83" s="112">
        <f>D83+E83</f>
        <v>200</v>
      </c>
      <c r="G83" s="65"/>
    </row>
    <row r="84" spans="1:7" s="27" customFormat="1" ht="56.25">
      <c r="A84" s="20" t="s">
        <v>456</v>
      </c>
      <c r="B84" s="17" t="s">
        <v>457</v>
      </c>
      <c r="C84" s="17"/>
      <c r="D84" s="112">
        <f>D85</f>
        <v>3380.4</v>
      </c>
      <c r="E84" s="113">
        <f>E85</f>
        <v>0</v>
      </c>
      <c r="F84" s="112">
        <f t="shared" si="3"/>
        <v>3380.4</v>
      </c>
      <c r="G84" s="65"/>
    </row>
    <row r="85" spans="1:7" s="27" customFormat="1" ht="37.5">
      <c r="A85" s="59" t="s">
        <v>422</v>
      </c>
      <c r="B85" s="17" t="s">
        <v>457</v>
      </c>
      <c r="C85" s="17" t="s">
        <v>285</v>
      </c>
      <c r="D85" s="112">
        <v>3380.4</v>
      </c>
      <c r="E85" s="136"/>
      <c r="F85" s="112">
        <f t="shared" si="3"/>
        <v>3380.4</v>
      </c>
      <c r="G85" s="65"/>
    </row>
    <row r="86" spans="1:7" s="27" customFormat="1" ht="75">
      <c r="A86" s="59" t="s">
        <v>458</v>
      </c>
      <c r="B86" s="17" t="s">
        <v>459</v>
      </c>
      <c r="C86" s="17" t="s">
        <v>347</v>
      </c>
      <c r="D86" s="113">
        <f>D87</f>
        <v>1244.3</v>
      </c>
      <c r="E86" s="112">
        <f>E87</f>
        <v>-296.2</v>
      </c>
      <c r="F86" s="112">
        <f t="shared" si="3"/>
        <v>948.0999999999999</v>
      </c>
      <c r="G86" s="65"/>
    </row>
    <row r="87" spans="1:7" s="27" customFormat="1" ht="18.75">
      <c r="A87" s="59" t="s">
        <v>303</v>
      </c>
      <c r="B87" s="17" t="s">
        <v>459</v>
      </c>
      <c r="C87" s="17" t="s">
        <v>304</v>
      </c>
      <c r="D87" s="113">
        <v>1244.3</v>
      </c>
      <c r="E87" s="118">
        <v>-296.2</v>
      </c>
      <c r="F87" s="112">
        <f t="shared" si="3"/>
        <v>948.0999999999999</v>
      </c>
      <c r="G87" s="65"/>
    </row>
    <row r="88" spans="1:7" s="27" customFormat="1" ht="112.5">
      <c r="A88" s="72" t="s">
        <v>460</v>
      </c>
      <c r="B88" s="17" t="s">
        <v>461</v>
      </c>
      <c r="C88" s="17" t="s">
        <v>347</v>
      </c>
      <c r="D88" s="113">
        <f>D90</f>
        <v>5861.7</v>
      </c>
      <c r="E88" s="112">
        <f>E89+E90</f>
        <v>0</v>
      </c>
      <c r="F88" s="112">
        <f t="shared" si="3"/>
        <v>5861.7</v>
      </c>
      <c r="G88" s="65"/>
    </row>
    <row r="89" spans="1:7" s="27" customFormat="1" ht="18.75" hidden="1">
      <c r="A89" s="59" t="s">
        <v>303</v>
      </c>
      <c r="B89" s="17" t="s">
        <v>461</v>
      </c>
      <c r="C89" s="17" t="s">
        <v>304</v>
      </c>
      <c r="D89" s="113"/>
      <c r="E89" s="112">
        <v>0</v>
      </c>
      <c r="F89" s="112">
        <f t="shared" si="3"/>
        <v>0</v>
      </c>
      <c r="G89" s="65"/>
    </row>
    <row r="90" spans="1:7" s="27" customFormat="1" ht="37.5">
      <c r="A90" s="59" t="s">
        <v>422</v>
      </c>
      <c r="B90" s="17" t="s">
        <v>461</v>
      </c>
      <c r="C90" s="17" t="s">
        <v>285</v>
      </c>
      <c r="D90" s="112">
        <v>5861.7</v>
      </c>
      <c r="E90" s="113"/>
      <c r="F90" s="112">
        <f t="shared" si="3"/>
        <v>5861.7</v>
      </c>
      <c r="G90" s="65"/>
    </row>
    <row r="91" spans="1:7" s="27" customFormat="1" ht="37.5" hidden="1">
      <c r="A91" s="59" t="s">
        <v>422</v>
      </c>
      <c r="B91" s="17" t="s">
        <v>462</v>
      </c>
      <c r="C91" s="17" t="s">
        <v>285</v>
      </c>
      <c r="D91" s="113"/>
      <c r="E91" s="112"/>
      <c r="F91" s="112">
        <f t="shared" si="3"/>
        <v>0</v>
      </c>
      <c r="G91" s="65"/>
    </row>
    <row r="92" spans="1:7" s="27" customFormat="1" ht="37.5">
      <c r="A92" s="59" t="s">
        <v>463</v>
      </c>
      <c r="B92" s="17" t="s">
        <v>464</v>
      </c>
      <c r="C92" s="17"/>
      <c r="D92" s="113">
        <f>D93</f>
        <v>31614.13</v>
      </c>
      <c r="E92" s="112">
        <f>E93</f>
        <v>0</v>
      </c>
      <c r="F92" s="112">
        <f>D92+E92</f>
        <v>31614.13</v>
      </c>
      <c r="G92" s="65"/>
    </row>
    <row r="93" spans="1:7" s="27" customFormat="1" ht="37.5">
      <c r="A93" s="59" t="s">
        <v>422</v>
      </c>
      <c r="B93" s="19" t="s">
        <v>464</v>
      </c>
      <c r="C93" s="19" t="s">
        <v>285</v>
      </c>
      <c r="D93" s="112">
        <v>31614.13</v>
      </c>
      <c r="E93" s="112"/>
      <c r="F93" s="112">
        <f aca="true" t="shared" si="4" ref="F93:F111">D93+E93</f>
        <v>31614.13</v>
      </c>
      <c r="G93" s="65"/>
    </row>
    <row r="94" spans="1:7" s="27" customFormat="1" ht="56.25">
      <c r="A94" s="59" t="s">
        <v>465</v>
      </c>
      <c r="B94" s="19" t="s">
        <v>466</v>
      </c>
      <c r="C94" s="19"/>
      <c r="D94" s="112">
        <f>D95</f>
        <v>56102.168</v>
      </c>
      <c r="E94" s="112">
        <f>E95</f>
        <v>0</v>
      </c>
      <c r="F94" s="112">
        <f t="shared" si="4"/>
        <v>56102.168</v>
      </c>
      <c r="G94" s="65"/>
    </row>
    <row r="95" spans="1:7" s="27" customFormat="1" ht="37.5">
      <c r="A95" s="59" t="s">
        <v>422</v>
      </c>
      <c r="B95" s="19" t="s">
        <v>466</v>
      </c>
      <c r="C95" s="19" t="s">
        <v>285</v>
      </c>
      <c r="D95" s="112">
        <v>56102.168</v>
      </c>
      <c r="E95" s="112"/>
      <c r="F95" s="112">
        <f t="shared" si="4"/>
        <v>56102.168</v>
      </c>
      <c r="G95" s="65"/>
    </row>
    <row r="96" spans="1:7" s="27" customFormat="1" ht="37.5">
      <c r="A96" s="59" t="s">
        <v>730</v>
      </c>
      <c r="B96" s="19" t="s">
        <v>469</v>
      </c>
      <c r="C96" s="19"/>
      <c r="D96" s="112">
        <f>D97</f>
        <v>5000</v>
      </c>
      <c r="E96" s="112">
        <f>E97</f>
        <v>0</v>
      </c>
      <c r="F96" s="112">
        <f t="shared" si="4"/>
        <v>5000</v>
      </c>
      <c r="G96" s="65"/>
    </row>
    <row r="97" spans="1:7" s="27" customFormat="1" ht="37.5">
      <c r="A97" s="77" t="s">
        <v>387</v>
      </c>
      <c r="B97" s="19" t="s">
        <v>469</v>
      </c>
      <c r="C97" s="19" t="s">
        <v>367</v>
      </c>
      <c r="D97" s="112">
        <v>5000</v>
      </c>
      <c r="E97" s="112"/>
      <c r="F97" s="112">
        <f t="shared" si="4"/>
        <v>5000</v>
      </c>
      <c r="G97" s="65"/>
    </row>
    <row r="98" spans="1:7" s="27" customFormat="1" ht="37.5">
      <c r="A98" s="59" t="s">
        <v>831</v>
      </c>
      <c r="B98" s="19" t="s">
        <v>470</v>
      </c>
      <c r="C98" s="19"/>
      <c r="D98" s="112">
        <f>D99</f>
        <v>24994.447</v>
      </c>
      <c r="E98" s="112">
        <f>E99</f>
        <v>0</v>
      </c>
      <c r="F98" s="112">
        <f t="shared" si="4"/>
        <v>24994.447</v>
      </c>
      <c r="G98" s="65"/>
    </row>
    <row r="99" spans="1:7" s="27" customFormat="1" ht="37.5">
      <c r="A99" s="59" t="s">
        <v>422</v>
      </c>
      <c r="B99" s="19" t="s">
        <v>470</v>
      </c>
      <c r="C99" s="19" t="s">
        <v>285</v>
      </c>
      <c r="D99" s="112">
        <v>24994.447</v>
      </c>
      <c r="E99" s="112"/>
      <c r="F99" s="112">
        <f t="shared" si="4"/>
        <v>24994.447</v>
      </c>
      <c r="G99" s="65"/>
    </row>
    <row r="100" spans="1:7" s="27" customFormat="1" ht="56.25">
      <c r="A100" s="59" t="s">
        <v>682</v>
      </c>
      <c r="B100" s="19" t="s">
        <v>472</v>
      </c>
      <c r="C100" s="19"/>
      <c r="D100" s="112">
        <f>D101</f>
        <v>60154.336</v>
      </c>
      <c r="E100" s="112">
        <f>E101</f>
        <v>0</v>
      </c>
      <c r="F100" s="112">
        <f t="shared" si="4"/>
        <v>60154.336</v>
      </c>
      <c r="G100" s="65"/>
    </row>
    <row r="101" spans="1:7" s="27" customFormat="1" ht="37.5">
      <c r="A101" s="59" t="s">
        <v>422</v>
      </c>
      <c r="B101" s="19" t="s">
        <v>472</v>
      </c>
      <c r="C101" s="19" t="s">
        <v>285</v>
      </c>
      <c r="D101" s="112">
        <v>60154.336</v>
      </c>
      <c r="E101" s="112"/>
      <c r="F101" s="112">
        <f t="shared" si="4"/>
        <v>60154.336</v>
      </c>
      <c r="G101" s="65"/>
    </row>
    <row r="102" spans="1:7" s="27" customFormat="1" ht="56.25">
      <c r="A102" s="59" t="s">
        <v>683</v>
      </c>
      <c r="B102" s="19" t="s">
        <v>472</v>
      </c>
      <c r="C102" s="19"/>
      <c r="D102" s="112">
        <f>D103</f>
        <v>25505.917</v>
      </c>
      <c r="E102" s="112">
        <f>E103</f>
        <v>1948</v>
      </c>
      <c r="F102" s="112">
        <f t="shared" si="4"/>
        <v>27453.917</v>
      </c>
      <c r="G102" s="65"/>
    </row>
    <row r="103" spans="1:7" s="27" customFormat="1" ht="37.5">
      <c r="A103" s="59" t="s">
        <v>422</v>
      </c>
      <c r="B103" s="19" t="s">
        <v>472</v>
      </c>
      <c r="C103" s="19" t="s">
        <v>285</v>
      </c>
      <c r="D103" s="112">
        <v>25505.917</v>
      </c>
      <c r="E103" s="112">
        <v>1948</v>
      </c>
      <c r="F103" s="112">
        <f t="shared" si="4"/>
        <v>27453.917</v>
      </c>
      <c r="G103" s="65"/>
    </row>
    <row r="104" spans="1:7" s="27" customFormat="1" ht="39">
      <c r="A104" s="76" t="s">
        <v>283</v>
      </c>
      <c r="B104" s="17" t="s">
        <v>284</v>
      </c>
      <c r="C104" s="21"/>
      <c r="D104" s="111">
        <f>D105+D108+D110+D112+D114+D116+D118</f>
        <v>10531.886999999999</v>
      </c>
      <c r="E104" s="111">
        <f>E105+E108+E110+E112+E114+E116+E118</f>
        <v>-2128.638</v>
      </c>
      <c r="F104" s="111">
        <f t="shared" si="4"/>
        <v>8403.249</v>
      </c>
      <c r="G104" s="65"/>
    </row>
    <row r="105" spans="1:7" s="27" customFormat="1" ht="18.75">
      <c r="A105" s="59" t="s">
        <v>593</v>
      </c>
      <c r="B105" s="17" t="s">
        <v>594</v>
      </c>
      <c r="C105" s="17" t="s">
        <v>347</v>
      </c>
      <c r="D105" s="113">
        <f>D107+D106</f>
        <v>2296.638</v>
      </c>
      <c r="E105" s="112">
        <f>E107+E106</f>
        <v>-2128.638</v>
      </c>
      <c r="F105" s="112">
        <f t="shared" si="4"/>
        <v>168</v>
      </c>
      <c r="G105" s="65"/>
    </row>
    <row r="106" spans="1:7" s="27" customFormat="1" ht="37.5" hidden="1">
      <c r="A106" s="59" t="s">
        <v>259</v>
      </c>
      <c r="B106" s="17" t="s">
        <v>594</v>
      </c>
      <c r="C106" s="17" t="s">
        <v>260</v>
      </c>
      <c r="D106" s="113">
        <v>0</v>
      </c>
      <c r="E106" s="112"/>
      <c r="F106" s="112">
        <f>D106+E106</f>
        <v>0</v>
      </c>
      <c r="G106" s="65"/>
    </row>
    <row r="107" spans="1:7" s="27" customFormat="1" ht="18.75">
      <c r="A107" s="59" t="s">
        <v>584</v>
      </c>
      <c r="B107" s="17" t="s">
        <v>594</v>
      </c>
      <c r="C107" s="17" t="s">
        <v>585</v>
      </c>
      <c r="D107" s="113">
        <v>2296.638</v>
      </c>
      <c r="E107" s="118">
        <v>-2128.638</v>
      </c>
      <c r="F107" s="112">
        <f t="shared" si="4"/>
        <v>168</v>
      </c>
      <c r="G107" s="65"/>
    </row>
    <row r="108" spans="1:7" s="27" customFormat="1" ht="56.25">
      <c r="A108" s="59" t="s">
        <v>474</v>
      </c>
      <c r="B108" s="17" t="s">
        <v>475</v>
      </c>
      <c r="C108" s="17"/>
      <c r="D108" s="113">
        <f>D109</f>
        <v>3366.2</v>
      </c>
      <c r="E108" s="112">
        <f>E109</f>
        <v>0</v>
      </c>
      <c r="F108" s="112">
        <f t="shared" si="4"/>
        <v>3366.2</v>
      </c>
      <c r="G108" s="65"/>
    </row>
    <row r="109" spans="1:7" s="27" customFormat="1" ht="18.75">
      <c r="A109" s="59" t="s">
        <v>269</v>
      </c>
      <c r="B109" s="17" t="s">
        <v>475</v>
      </c>
      <c r="C109" s="17" t="s">
        <v>270</v>
      </c>
      <c r="D109" s="113">
        <v>3366.2</v>
      </c>
      <c r="E109" s="112"/>
      <c r="F109" s="112">
        <f t="shared" si="4"/>
        <v>3366.2</v>
      </c>
      <c r="G109" s="65"/>
    </row>
    <row r="110" spans="1:7" s="27" customFormat="1" ht="18.75">
      <c r="A110" s="59" t="s">
        <v>476</v>
      </c>
      <c r="B110" s="17" t="s">
        <v>477</v>
      </c>
      <c r="C110" s="17"/>
      <c r="D110" s="113">
        <f>D111</f>
        <v>354.51</v>
      </c>
      <c r="E110" s="112">
        <f>E111</f>
        <v>0</v>
      </c>
      <c r="F110" s="112">
        <f t="shared" si="4"/>
        <v>354.51</v>
      </c>
      <c r="G110" s="65"/>
    </row>
    <row r="111" spans="1:7" s="27" customFormat="1" ht="37.5">
      <c r="A111" s="59" t="s">
        <v>259</v>
      </c>
      <c r="B111" s="17" t="s">
        <v>477</v>
      </c>
      <c r="C111" s="17" t="s">
        <v>260</v>
      </c>
      <c r="D111" s="113">
        <v>354.51</v>
      </c>
      <c r="E111" s="112"/>
      <c r="F111" s="112">
        <f t="shared" si="4"/>
        <v>354.51</v>
      </c>
      <c r="G111" s="65"/>
    </row>
    <row r="112" spans="1:7" s="27" customFormat="1" ht="18.75">
      <c r="A112" s="59" t="s">
        <v>595</v>
      </c>
      <c r="B112" s="17" t="s">
        <v>596</v>
      </c>
      <c r="C112" s="17"/>
      <c r="D112" s="113">
        <f>D113</f>
        <v>99.9</v>
      </c>
      <c r="E112" s="112">
        <f>E113</f>
        <v>0</v>
      </c>
      <c r="F112" s="112">
        <f>F113</f>
        <v>99.9</v>
      </c>
      <c r="G112" s="65"/>
    </row>
    <row r="113" spans="1:7" s="27" customFormat="1" ht="18.75">
      <c r="A113" s="59" t="s">
        <v>584</v>
      </c>
      <c r="B113" s="17" t="s">
        <v>596</v>
      </c>
      <c r="C113" s="17" t="s">
        <v>585</v>
      </c>
      <c r="D113" s="113">
        <v>99.9</v>
      </c>
      <c r="E113" s="112"/>
      <c r="F113" s="112">
        <f>D113+E113</f>
        <v>99.9</v>
      </c>
      <c r="G113" s="65"/>
    </row>
    <row r="114" spans="1:7" s="27" customFormat="1" ht="35.25" customHeight="1">
      <c r="A114" s="59" t="s">
        <v>835</v>
      </c>
      <c r="B114" s="17" t="s">
        <v>599</v>
      </c>
      <c r="C114" s="17"/>
      <c r="D114" s="112">
        <f>D115</f>
        <v>900</v>
      </c>
      <c r="E114" s="113">
        <f>E115</f>
        <v>0</v>
      </c>
      <c r="F114" s="112">
        <f>F115</f>
        <v>900</v>
      </c>
      <c r="G114" s="65"/>
    </row>
    <row r="115" spans="1:7" s="27" customFormat="1" ht="18.75">
      <c r="A115" s="59" t="s">
        <v>597</v>
      </c>
      <c r="B115" s="17" t="s">
        <v>599</v>
      </c>
      <c r="C115" s="17" t="s">
        <v>585</v>
      </c>
      <c r="D115" s="112">
        <v>900</v>
      </c>
      <c r="E115" s="113"/>
      <c r="F115" s="112">
        <f aca="true" t="shared" si="5" ref="F115:F176">D115+E115</f>
        <v>900</v>
      </c>
      <c r="G115" s="65"/>
    </row>
    <row r="116" spans="1:7" s="27" customFormat="1" ht="37.5">
      <c r="A116" s="59" t="s">
        <v>717</v>
      </c>
      <c r="B116" s="17" t="s">
        <v>718</v>
      </c>
      <c r="C116" s="17"/>
      <c r="D116" s="112">
        <f>D117</f>
        <v>3514.639</v>
      </c>
      <c r="E116" s="113">
        <f>E117</f>
        <v>0</v>
      </c>
      <c r="F116" s="112">
        <f t="shared" si="5"/>
        <v>3514.639</v>
      </c>
      <c r="G116" s="65"/>
    </row>
    <row r="117" spans="1:7" s="27" customFormat="1" ht="18.75">
      <c r="A117" s="59" t="s">
        <v>597</v>
      </c>
      <c r="B117" s="17" t="s">
        <v>718</v>
      </c>
      <c r="C117" s="17" t="s">
        <v>585</v>
      </c>
      <c r="D117" s="112">
        <v>3514.639</v>
      </c>
      <c r="E117" s="113"/>
      <c r="F117" s="112">
        <f t="shared" si="5"/>
        <v>3514.639</v>
      </c>
      <c r="G117" s="65"/>
    </row>
    <row r="118" spans="1:7" s="27" customFormat="1" ht="33.75" customHeight="1" hidden="1">
      <c r="A118" s="59" t="s">
        <v>833</v>
      </c>
      <c r="B118" s="17" t="s">
        <v>832</v>
      </c>
      <c r="C118" s="17"/>
      <c r="D118" s="112">
        <f>D119</f>
        <v>0</v>
      </c>
      <c r="E118" s="113">
        <f>E119</f>
        <v>0</v>
      </c>
      <c r="F118" s="112">
        <f>D118+E118</f>
        <v>0</v>
      </c>
      <c r="G118" s="65"/>
    </row>
    <row r="119" spans="1:7" s="27" customFormat="1" ht="18.75" hidden="1">
      <c r="A119" s="59" t="s">
        <v>597</v>
      </c>
      <c r="B119" s="17" t="s">
        <v>832</v>
      </c>
      <c r="C119" s="17" t="s">
        <v>585</v>
      </c>
      <c r="D119" s="112">
        <v>0</v>
      </c>
      <c r="E119" s="113"/>
      <c r="F119" s="112">
        <f>D119+E119</f>
        <v>0</v>
      </c>
      <c r="G119" s="65"/>
    </row>
    <row r="120" spans="1:7" s="27" customFormat="1" ht="18.75">
      <c r="A120" s="99" t="s">
        <v>600</v>
      </c>
      <c r="B120" s="17" t="s">
        <v>286</v>
      </c>
      <c r="C120" s="17"/>
      <c r="D120" s="113">
        <f>D121+D123</f>
        <v>1150</v>
      </c>
      <c r="E120" s="112">
        <f>E121+E123</f>
        <v>-335</v>
      </c>
      <c r="F120" s="112">
        <f t="shared" si="5"/>
        <v>815</v>
      </c>
      <c r="G120" s="65"/>
    </row>
    <row r="121" spans="1:7" s="27" customFormat="1" ht="37.5">
      <c r="A121" s="59" t="s">
        <v>601</v>
      </c>
      <c r="B121" s="17" t="s">
        <v>602</v>
      </c>
      <c r="C121" s="17"/>
      <c r="D121" s="113">
        <f>D122</f>
        <v>900</v>
      </c>
      <c r="E121" s="112">
        <f>E122</f>
        <v>-335</v>
      </c>
      <c r="F121" s="112">
        <f t="shared" si="5"/>
        <v>565</v>
      </c>
      <c r="G121" s="65"/>
    </row>
    <row r="122" spans="1:7" s="27" customFormat="1" ht="18.75">
      <c r="A122" s="59" t="s">
        <v>584</v>
      </c>
      <c r="B122" s="17" t="s">
        <v>602</v>
      </c>
      <c r="C122" s="17" t="s">
        <v>585</v>
      </c>
      <c r="D122" s="113">
        <v>900</v>
      </c>
      <c r="E122" s="112">
        <f>-335</f>
        <v>-335</v>
      </c>
      <c r="F122" s="112">
        <f t="shared" si="5"/>
        <v>565</v>
      </c>
      <c r="G122" s="65"/>
    </row>
    <row r="123" spans="1:7" s="27" customFormat="1" ht="18.75">
      <c r="A123" s="77" t="s">
        <v>819</v>
      </c>
      <c r="B123" s="17" t="s">
        <v>818</v>
      </c>
      <c r="D123" s="128">
        <f>D124</f>
        <v>250</v>
      </c>
      <c r="E123" s="113">
        <f>E124</f>
        <v>0</v>
      </c>
      <c r="F123" s="112">
        <f>D123+E123</f>
        <v>250</v>
      </c>
      <c r="G123" s="65"/>
    </row>
    <row r="124" spans="1:7" s="27" customFormat="1" ht="37.5" hidden="1">
      <c r="A124" s="77" t="s">
        <v>259</v>
      </c>
      <c r="B124" s="17" t="s">
        <v>818</v>
      </c>
      <c r="C124" s="17" t="s">
        <v>260</v>
      </c>
      <c r="D124" s="128">
        <v>250</v>
      </c>
      <c r="E124" s="113"/>
      <c r="F124" s="112">
        <f>E124</f>
        <v>0</v>
      </c>
      <c r="G124" s="65"/>
    </row>
    <row r="125" spans="1:8" s="27" customFormat="1" ht="37.5">
      <c r="A125" s="58" t="s">
        <v>486</v>
      </c>
      <c r="B125" s="17" t="s">
        <v>487</v>
      </c>
      <c r="C125" s="17"/>
      <c r="D125" s="113">
        <f>D126+D153+D194+D220+D229+D236</f>
        <v>394058.653</v>
      </c>
      <c r="E125" s="113">
        <f>E126+E153+E194+E220+E229+E236</f>
        <v>-2815.8</v>
      </c>
      <c r="F125" s="112">
        <f t="shared" si="5"/>
        <v>391242.853</v>
      </c>
      <c r="G125" s="65"/>
      <c r="H125" s="79"/>
    </row>
    <row r="126" spans="1:7" s="27" customFormat="1" ht="37.5">
      <c r="A126" s="56" t="s">
        <v>488</v>
      </c>
      <c r="B126" s="19" t="s">
        <v>489</v>
      </c>
      <c r="C126" s="23"/>
      <c r="D126" s="112">
        <f>D127+D129+D133+D135+D137+D139+D143+D145+D147+D149+D151+D131</f>
        <v>113496.92500000002</v>
      </c>
      <c r="E126" s="112">
        <f>E127+E129+E133+E135+E137+E139+E143+E145+E147+E149+E151+E131</f>
        <v>4380.9130000000005</v>
      </c>
      <c r="F126" s="112">
        <f t="shared" si="5"/>
        <v>117877.83800000002</v>
      </c>
      <c r="G126" s="65"/>
    </row>
    <row r="127" spans="1:7" s="27" customFormat="1" ht="37.5">
      <c r="A127" s="20" t="s">
        <v>490</v>
      </c>
      <c r="B127" s="19" t="s">
        <v>491</v>
      </c>
      <c r="C127" s="19"/>
      <c r="D127" s="112">
        <f>D128</f>
        <v>37432.118</v>
      </c>
      <c r="E127" s="112">
        <f>E128</f>
        <v>-748.087</v>
      </c>
      <c r="F127" s="112">
        <f t="shared" si="5"/>
        <v>36684.031</v>
      </c>
      <c r="G127" s="65"/>
    </row>
    <row r="128" spans="1:7" s="27" customFormat="1" ht="37.5">
      <c r="A128" s="59" t="s">
        <v>387</v>
      </c>
      <c r="B128" s="19" t="s">
        <v>491</v>
      </c>
      <c r="C128" s="19" t="s">
        <v>367</v>
      </c>
      <c r="D128" s="112">
        <v>37432.118</v>
      </c>
      <c r="E128" s="112">
        <v>-748.087</v>
      </c>
      <c r="F128" s="112">
        <f t="shared" si="5"/>
        <v>36684.031</v>
      </c>
      <c r="G128" s="65"/>
    </row>
    <row r="129" spans="1:7" s="27" customFormat="1" ht="37.5" hidden="1">
      <c r="A129" s="25" t="s">
        <v>684</v>
      </c>
      <c r="B129" s="19" t="s">
        <v>493</v>
      </c>
      <c r="C129" s="19"/>
      <c r="D129" s="112">
        <f>D130</f>
        <v>0</v>
      </c>
      <c r="E129" s="112">
        <f>E130</f>
        <v>0</v>
      </c>
      <c r="F129" s="112">
        <f t="shared" si="5"/>
        <v>0</v>
      </c>
      <c r="G129" s="65"/>
    </row>
    <row r="130" spans="1:7" s="27" customFormat="1" ht="37.5" hidden="1">
      <c r="A130" s="59" t="s">
        <v>387</v>
      </c>
      <c r="B130" s="19" t="s">
        <v>493</v>
      </c>
      <c r="C130" s="19" t="s">
        <v>367</v>
      </c>
      <c r="D130" s="112">
        <v>0</v>
      </c>
      <c r="E130" s="112">
        <f>'[1]расходы 2015'!E292</f>
        <v>0</v>
      </c>
      <c r="F130" s="112">
        <f t="shared" si="5"/>
        <v>0</v>
      </c>
      <c r="G130" s="65"/>
    </row>
    <row r="131" spans="1:7" s="27" customFormat="1" ht="37.5">
      <c r="A131" s="77" t="s">
        <v>502</v>
      </c>
      <c r="B131" s="19" t="s">
        <v>820</v>
      </c>
      <c r="C131" s="19"/>
      <c r="D131" s="112">
        <f>D132</f>
        <v>1379.142</v>
      </c>
      <c r="E131" s="112">
        <f>E132</f>
        <v>330</v>
      </c>
      <c r="F131" s="112">
        <f>D131+E131</f>
        <v>1709.142</v>
      </c>
      <c r="G131" s="65"/>
    </row>
    <row r="132" spans="1:7" s="27" customFormat="1" ht="37.5">
      <c r="A132" s="59" t="s">
        <v>387</v>
      </c>
      <c r="B132" s="19" t="s">
        <v>820</v>
      </c>
      <c r="C132" s="19" t="s">
        <v>367</v>
      </c>
      <c r="D132" s="112">
        <v>1379.142</v>
      </c>
      <c r="E132" s="112">
        <v>330</v>
      </c>
      <c r="F132" s="112">
        <f>D132+E132</f>
        <v>1709.142</v>
      </c>
      <c r="G132" s="65"/>
    </row>
    <row r="133" spans="1:7" s="27" customFormat="1" ht="37.5">
      <c r="A133" s="59" t="s">
        <v>494</v>
      </c>
      <c r="B133" s="19" t="s">
        <v>495</v>
      </c>
      <c r="C133" s="19"/>
      <c r="D133" s="112">
        <f>D134</f>
        <v>730</v>
      </c>
      <c r="E133" s="112">
        <f>E134</f>
        <v>0</v>
      </c>
      <c r="F133" s="112">
        <f t="shared" si="5"/>
        <v>730</v>
      </c>
      <c r="G133" s="65"/>
    </row>
    <row r="134" spans="1:7" s="27" customFormat="1" ht="37.5">
      <c r="A134" s="59" t="s">
        <v>387</v>
      </c>
      <c r="B134" s="19" t="s">
        <v>495</v>
      </c>
      <c r="C134" s="23">
        <v>600</v>
      </c>
      <c r="D134" s="112">
        <v>730</v>
      </c>
      <c r="E134" s="112"/>
      <c r="F134" s="112">
        <f t="shared" si="5"/>
        <v>730</v>
      </c>
      <c r="G134" s="65"/>
    </row>
    <row r="135" spans="1:7" s="27" customFormat="1" ht="37.5">
      <c r="A135" s="59" t="s">
        <v>496</v>
      </c>
      <c r="B135" s="19" t="s">
        <v>497</v>
      </c>
      <c r="C135" s="19"/>
      <c r="D135" s="112">
        <f>D136</f>
        <v>1088.33</v>
      </c>
      <c r="E135" s="112">
        <f>E136</f>
        <v>99</v>
      </c>
      <c r="F135" s="112">
        <f t="shared" si="5"/>
        <v>1187.33</v>
      </c>
      <c r="G135" s="65"/>
    </row>
    <row r="136" spans="1:7" s="27" customFormat="1" ht="37.5">
      <c r="A136" s="59" t="s">
        <v>387</v>
      </c>
      <c r="B136" s="19" t="s">
        <v>497</v>
      </c>
      <c r="C136" s="23">
        <v>600</v>
      </c>
      <c r="D136" s="112">
        <v>1088.33</v>
      </c>
      <c r="E136" s="112">
        <v>99</v>
      </c>
      <c r="F136" s="112">
        <f t="shared" si="5"/>
        <v>1187.33</v>
      </c>
      <c r="G136" s="65"/>
    </row>
    <row r="137" spans="1:7" s="27" customFormat="1" ht="18.75">
      <c r="A137" s="59" t="s">
        <v>498</v>
      </c>
      <c r="B137" s="19" t="s">
        <v>499</v>
      </c>
      <c r="C137" s="19"/>
      <c r="D137" s="112">
        <f>D138</f>
        <v>15</v>
      </c>
      <c r="E137" s="112">
        <f>E138</f>
        <v>0</v>
      </c>
      <c r="F137" s="112">
        <f t="shared" si="5"/>
        <v>15</v>
      </c>
      <c r="G137" s="65"/>
    </row>
    <row r="138" spans="1:7" s="27" customFormat="1" ht="37.5">
      <c r="A138" s="59" t="s">
        <v>259</v>
      </c>
      <c r="B138" s="19" t="s">
        <v>499</v>
      </c>
      <c r="C138" s="23">
        <v>200</v>
      </c>
      <c r="D138" s="112">
        <v>15</v>
      </c>
      <c r="E138" s="112"/>
      <c r="F138" s="112">
        <f t="shared" si="5"/>
        <v>15</v>
      </c>
      <c r="G138" s="65"/>
    </row>
    <row r="139" spans="1:7" s="27" customFormat="1" ht="37.5">
      <c r="A139" s="59" t="s">
        <v>685</v>
      </c>
      <c r="B139" s="19" t="s">
        <v>501</v>
      </c>
      <c r="C139" s="19"/>
      <c r="D139" s="112">
        <f>D140+D141+D142</f>
        <v>310</v>
      </c>
      <c r="E139" s="112">
        <f>E140+E141+E142</f>
        <v>0</v>
      </c>
      <c r="F139" s="112">
        <f>D139+E139</f>
        <v>310</v>
      </c>
      <c r="G139" s="65"/>
    </row>
    <row r="140" spans="1:7" s="27" customFormat="1" ht="37.5">
      <c r="A140" s="59" t="s">
        <v>259</v>
      </c>
      <c r="B140" s="19" t="s">
        <v>501</v>
      </c>
      <c r="C140" s="19" t="s">
        <v>260</v>
      </c>
      <c r="D140" s="112">
        <v>20</v>
      </c>
      <c r="E140" s="112"/>
      <c r="F140" s="112">
        <f t="shared" si="5"/>
        <v>20</v>
      </c>
      <c r="G140" s="65"/>
    </row>
    <row r="141" spans="1:7" s="27" customFormat="1" ht="18.75" hidden="1">
      <c r="A141" s="59" t="s">
        <v>303</v>
      </c>
      <c r="B141" s="19" t="s">
        <v>501</v>
      </c>
      <c r="C141" s="19" t="s">
        <v>304</v>
      </c>
      <c r="D141" s="112"/>
      <c r="E141" s="112">
        <f>'[1]расходы 2015'!E301</f>
        <v>0</v>
      </c>
      <c r="F141" s="112">
        <f>D141+E141</f>
        <v>0</v>
      </c>
      <c r="G141" s="65"/>
    </row>
    <row r="142" spans="1:7" s="27" customFormat="1" ht="37.5">
      <c r="A142" s="59" t="s">
        <v>387</v>
      </c>
      <c r="B142" s="19" t="s">
        <v>501</v>
      </c>
      <c r="C142" s="19" t="s">
        <v>367</v>
      </c>
      <c r="D142" s="112">
        <v>290</v>
      </c>
      <c r="E142" s="112"/>
      <c r="F142" s="112">
        <f>D142+E142</f>
        <v>290</v>
      </c>
      <c r="G142" s="65"/>
    </row>
    <row r="143" spans="1:7" s="27" customFormat="1" ht="37.5" hidden="1">
      <c r="A143" s="59" t="s">
        <v>502</v>
      </c>
      <c r="B143" s="19" t="s">
        <v>503</v>
      </c>
      <c r="C143" s="19"/>
      <c r="D143" s="112">
        <f>D144</f>
        <v>0</v>
      </c>
      <c r="E143" s="112">
        <f>E144</f>
        <v>0</v>
      </c>
      <c r="F143" s="112">
        <f>F144</f>
        <v>0</v>
      </c>
      <c r="G143" s="65"/>
    </row>
    <row r="144" spans="1:7" s="27" customFormat="1" ht="37.5" hidden="1">
      <c r="A144" s="59" t="s">
        <v>387</v>
      </c>
      <c r="B144" s="19" t="s">
        <v>503</v>
      </c>
      <c r="C144" s="19" t="s">
        <v>367</v>
      </c>
      <c r="D144" s="112"/>
      <c r="E144" s="112">
        <f>'[1]расходы 2015'!E304</f>
        <v>0</v>
      </c>
      <c r="F144" s="112">
        <f>D144+E144</f>
        <v>0</v>
      </c>
      <c r="G144" s="65"/>
    </row>
    <row r="145" spans="1:7" s="27" customFormat="1" ht="37.5">
      <c r="A145" s="59" t="s">
        <v>714</v>
      </c>
      <c r="B145" s="19" t="s">
        <v>715</v>
      </c>
      <c r="C145" s="19"/>
      <c r="D145" s="112">
        <f>D146</f>
        <v>78.7</v>
      </c>
      <c r="E145" s="112">
        <f>E146</f>
        <v>0</v>
      </c>
      <c r="F145" s="112">
        <f>F146</f>
        <v>78.7</v>
      </c>
      <c r="G145" s="65"/>
    </row>
    <row r="146" spans="1:7" s="27" customFormat="1" ht="37.5">
      <c r="A146" s="59" t="s">
        <v>387</v>
      </c>
      <c r="B146" s="19" t="s">
        <v>715</v>
      </c>
      <c r="C146" s="19" t="s">
        <v>367</v>
      </c>
      <c r="D146" s="112">
        <v>78.7</v>
      </c>
      <c r="E146" s="112"/>
      <c r="F146" s="112">
        <f>D146+E146</f>
        <v>78.7</v>
      </c>
      <c r="G146" s="65"/>
    </row>
    <row r="147" spans="1:6" s="84" customFormat="1" ht="18.75">
      <c r="A147" s="117" t="s">
        <v>765</v>
      </c>
      <c r="B147" s="19" t="s">
        <v>766</v>
      </c>
      <c r="C147" s="19"/>
      <c r="D147" s="112">
        <f>D148</f>
        <v>87.035</v>
      </c>
      <c r="E147" s="112">
        <f>E148</f>
        <v>0</v>
      </c>
      <c r="F147" s="112">
        <f>D147+E147</f>
        <v>87.035</v>
      </c>
    </row>
    <row r="148" spans="1:6" s="84" customFormat="1" ht="37.5">
      <c r="A148" s="77" t="s">
        <v>387</v>
      </c>
      <c r="B148" s="19" t="s">
        <v>766</v>
      </c>
      <c r="C148" s="19" t="s">
        <v>367</v>
      </c>
      <c r="D148" s="112">
        <v>87.035</v>
      </c>
      <c r="E148" s="112"/>
      <c r="F148" s="112">
        <f>D148+E148</f>
        <v>87.035</v>
      </c>
    </row>
    <row r="149" spans="1:7" s="27" customFormat="1" ht="56.25">
      <c r="A149" s="59" t="s">
        <v>686</v>
      </c>
      <c r="B149" s="17" t="s">
        <v>509</v>
      </c>
      <c r="C149" s="19"/>
      <c r="D149" s="112">
        <f>D150</f>
        <v>67713</v>
      </c>
      <c r="E149" s="112">
        <f>E150</f>
        <v>4700</v>
      </c>
      <c r="F149" s="112">
        <f t="shared" si="5"/>
        <v>72413</v>
      </c>
      <c r="G149" s="65"/>
    </row>
    <row r="150" spans="1:7" s="27" customFormat="1" ht="37.5">
      <c r="A150" s="59" t="s">
        <v>387</v>
      </c>
      <c r="B150" s="19" t="s">
        <v>509</v>
      </c>
      <c r="C150" s="19" t="s">
        <v>367</v>
      </c>
      <c r="D150" s="112">
        <v>67713</v>
      </c>
      <c r="E150" s="112">
        <v>4700</v>
      </c>
      <c r="F150" s="112">
        <f t="shared" si="5"/>
        <v>72413</v>
      </c>
      <c r="G150" s="65"/>
    </row>
    <row r="151" spans="1:7" s="27" customFormat="1" ht="75">
      <c r="A151" s="59" t="s">
        <v>510</v>
      </c>
      <c r="B151" s="17" t="s">
        <v>511</v>
      </c>
      <c r="C151" s="23"/>
      <c r="D151" s="112">
        <f>D152</f>
        <v>4663.6</v>
      </c>
      <c r="E151" s="112">
        <f>E152</f>
        <v>0</v>
      </c>
      <c r="F151" s="112">
        <f t="shared" si="5"/>
        <v>4663.6</v>
      </c>
      <c r="G151" s="65"/>
    </row>
    <row r="152" spans="1:7" s="27" customFormat="1" ht="37.5">
      <c r="A152" s="59" t="s">
        <v>387</v>
      </c>
      <c r="B152" s="17" t="s">
        <v>511</v>
      </c>
      <c r="C152" s="23">
        <v>600</v>
      </c>
      <c r="D152" s="112">
        <v>4663.6</v>
      </c>
      <c r="E152" s="112"/>
      <c r="F152" s="112">
        <f t="shared" si="5"/>
        <v>4663.6</v>
      </c>
      <c r="G152" s="65"/>
    </row>
    <row r="153" spans="1:7" s="27" customFormat="1" ht="39">
      <c r="A153" s="76" t="s">
        <v>512</v>
      </c>
      <c r="B153" s="17" t="s">
        <v>513</v>
      </c>
      <c r="C153" s="17"/>
      <c r="D153" s="113">
        <f>D154+D156+D158+D160+D162+D164+D166+D169+D172+D175+D178+D186+D188+D190+D192+D180+D184+D182</f>
        <v>236584.28399999999</v>
      </c>
      <c r="E153" s="113">
        <f>E154+E156+E158+E160+E162+E164+E166+E169+E172+E175+E178+E186+E188+E190+E192+E180+E184+E182</f>
        <v>-7218.330000000001</v>
      </c>
      <c r="F153" s="112">
        <f t="shared" si="5"/>
        <v>229365.954</v>
      </c>
      <c r="G153" s="65"/>
    </row>
    <row r="154" spans="1:7" s="27" customFormat="1" ht="37.5">
      <c r="A154" s="59" t="s">
        <v>687</v>
      </c>
      <c r="B154" s="19" t="s">
        <v>515</v>
      </c>
      <c r="C154" s="19"/>
      <c r="D154" s="112">
        <f>D155</f>
        <v>47117.35</v>
      </c>
      <c r="E154" s="112">
        <f>E155</f>
        <v>-4462.664000000001</v>
      </c>
      <c r="F154" s="112">
        <f t="shared" si="5"/>
        <v>42654.686</v>
      </c>
      <c r="G154" s="65"/>
    </row>
    <row r="155" spans="1:7" s="27" customFormat="1" ht="37.5">
      <c r="A155" s="59" t="s">
        <v>387</v>
      </c>
      <c r="B155" s="19" t="s">
        <v>515</v>
      </c>
      <c r="C155" s="19" t="s">
        <v>367</v>
      </c>
      <c r="D155" s="112">
        <v>47117.35</v>
      </c>
      <c r="E155" s="112">
        <f>-2733.664-1729</f>
        <v>-4462.664000000001</v>
      </c>
      <c r="F155" s="112">
        <f t="shared" si="5"/>
        <v>42654.686</v>
      </c>
      <c r="G155" s="65"/>
    </row>
    <row r="156" spans="1:7" s="27" customFormat="1" ht="18.75">
      <c r="A156" s="59" t="s">
        <v>516</v>
      </c>
      <c r="B156" s="19" t="s">
        <v>517</v>
      </c>
      <c r="C156" s="19"/>
      <c r="D156" s="112">
        <f>D157</f>
        <v>1180.22</v>
      </c>
      <c r="E156" s="112">
        <f>E157</f>
        <v>0</v>
      </c>
      <c r="F156" s="112">
        <f t="shared" si="5"/>
        <v>1180.22</v>
      </c>
      <c r="G156" s="65"/>
    </row>
    <row r="157" spans="1:7" s="27" customFormat="1" ht="37.5">
      <c r="A157" s="59" t="s">
        <v>387</v>
      </c>
      <c r="B157" s="19" t="s">
        <v>517</v>
      </c>
      <c r="C157" s="19" t="s">
        <v>367</v>
      </c>
      <c r="D157" s="112">
        <v>1180.22</v>
      </c>
      <c r="E157" s="112"/>
      <c r="F157" s="112">
        <f t="shared" si="5"/>
        <v>1180.22</v>
      </c>
      <c r="G157" s="65"/>
    </row>
    <row r="158" spans="1:7" s="27" customFormat="1" ht="18.75">
      <c r="A158" s="59" t="s">
        <v>388</v>
      </c>
      <c r="B158" s="19" t="s">
        <v>713</v>
      </c>
      <c r="C158" s="19"/>
      <c r="D158" s="112">
        <f>D159</f>
        <v>1928.412</v>
      </c>
      <c r="E158" s="112">
        <f>E159</f>
        <v>868.83</v>
      </c>
      <c r="F158" s="112">
        <f>D158+E158</f>
        <v>2797.242</v>
      </c>
      <c r="G158" s="65"/>
    </row>
    <row r="159" spans="1:7" s="27" customFormat="1" ht="37.5">
      <c r="A159" s="59" t="s">
        <v>387</v>
      </c>
      <c r="B159" s="19" t="s">
        <v>713</v>
      </c>
      <c r="C159" s="19" t="s">
        <v>367</v>
      </c>
      <c r="D159" s="112">
        <v>1928.412</v>
      </c>
      <c r="E159" s="112">
        <v>868.83</v>
      </c>
      <c r="F159" s="112">
        <f>D159+E159</f>
        <v>2797.242</v>
      </c>
      <c r="G159" s="65"/>
    </row>
    <row r="160" spans="1:7" s="27" customFormat="1" ht="37.5">
      <c r="A160" s="59" t="s">
        <v>688</v>
      </c>
      <c r="B160" s="19" t="s">
        <v>519</v>
      </c>
      <c r="C160" s="19"/>
      <c r="D160" s="112">
        <f>D161</f>
        <v>8007.948</v>
      </c>
      <c r="E160" s="112">
        <f>E161</f>
        <v>1805.95</v>
      </c>
      <c r="F160" s="112">
        <f t="shared" si="5"/>
        <v>9813.898000000001</v>
      </c>
      <c r="G160" s="65"/>
    </row>
    <row r="161" spans="1:7" s="27" customFormat="1" ht="37.5">
      <c r="A161" s="59" t="s">
        <v>387</v>
      </c>
      <c r="B161" s="19" t="s">
        <v>519</v>
      </c>
      <c r="C161" s="19" t="s">
        <v>367</v>
      </c>
      <c r="D161" s="112">
        <v>8007.948</v>
      </c>
      <c r="E161" s="112">
        <v>1805.95</v>
      </c>
      <c r="F161" s="112">
        <f t="shared" si="5"/>
        <v>9813.898000000001</v>
      </c>
      <c r="G161" s="65"/>
    </row>
    <row r="162" spans="1:7" s="27" customFormat="1" ht="37.5">
      <c r="A162" s="59" t="s">
        <v>689</v>
      </c>
      <c r="B162" s="19" t="s">
        <v>521</v>
      </c>
      <c r="C162" s="19"/>
      <c r="D162" s="112">
        <f>D163</f>
        <v>1075.094</v>
      </c>
      <c r="E162" s="112">
        <f>E163</f>
        <v>356.354</v>
      </c>
      <c r="F162" s="112">
        <f t="shared" si="5"/>
        <v>1431.448</v>
      </c>
      <c r="G162" s="65"/>
    </row>
    <row r="163" spans="1:7" s="27" customFormat="1" ht="37.5">
      <c r="A163" s="59" t="s">
        <v>387</v>
      </c>
      <c r="B163" s="19" t="s">
        <v>521</v>
      </c>
      <c r="C163" s="19" t="s">
        <v>367</v>
      </c>
      <c r="D163" s="112">
        <v>1075.094</v>
      </c>
      <c r="E163" s="112">
        <v>356.354</v>
      </c>
      <c r="F163" s="112">
        <f t="shared" si="5"/>
        <v>1431.448</v>
      </c>
      <c r="G163" s="65"/>
    </row>
    <row r="164" spans="1:7" s="27" customFormat="1" ht="18.75">
      <c r="A164" s="59" t="s">
        <v>522</v>
      </c>
      <c r="B164" s="19" t="s">
        <v>523</v>
      </c>
      <c r="C164" s="19"/>
      <c r="D164" s="112">
        <f>D165</f>
        <v>1195</v>
      </c>
      <c r="E164" s="112">
        <f>E165</f>
        <v>0</v>
      </c>
      <c r="F164" s="112">
        <f t="shared" si="5"/>
        <v>1195</v>
      </c>
      <c r="G164" s="65"/>
    </row>
    <row r="165" spans="1:7" s="27" customFormat="1" ht="37.5">
      <c r="A165" s="59" t="s">
        <v>387</v>
      </c>
      <c r="B165" s="19" t="s">
        <v>523</v>
      </c>
      <c r="C165" s="19" t="s">
        <v>367</v>
      </c>
      <c r="D165" s="112">
        <v>1195</v>
      </c>
      <c r="E165" s="112"/>
      <c r="F165" s="112">
        <f t="shared" si="5"/>
        <v>1195</v>
      </c>
      <c r="G165" s="65"/>
    </row>
    <row r="166" spans="1:7" s="27" customFormat="1" ht="56.25" hidden="1">
      <c r="A166" s="59" t="s">
        <v>690</v>
      </c>
      <c r="B166" s="19" t="s">
        <v>525</v>
      </c>
      <c r="C166" s="19"/>
      <c r="D166" s="112">
        <f>D167+D168</f>
        <v>0</v>
      </c>
      <c r="E166" s="112">
        <f>E167+E168</f>
        <v>0</v>
      </c>
      <c r="F166" s="112">
        <f t="shared" si="5"/>
        <v>0</v>
      </c>
      <c r="G166" s="65"/>
    </row>
    <row r="167" spans="1:7" s="27" customFormat="1" ht="37.5" hidden="1">
      <c r="A167" s="59" t="s">
        <v>422</v>
      </c>
      <c r="B167" s="19" t="s">
        <v>525</v>
      </c>
      <c r="C167" s="19" t="s">
        <v>285</v>
      </c>
      <c r="D167" s="112">
        <v>0</v>
      </c>
      <c r="E167" s="112"/>
      <c r="F167" s="112">
        <f t="shared" si="5"/>
        <v>0</v>
      </c>
      <c r="G167" s="65"/>
    </row>
    <row r="168" spans="1:7" s="27" customFormat="1" ht="37.5" hidden="1">
      <c r="A168" s="59" t="s">
        <v>387</v>
      </c>
      <c r="B168" s="19" t="s">
        <v>525</v>
      </c>
      <c r="C168" s="19" t="s">
        <v>367</v>
      </c>
      <c r="D168" s="112"/>
      <c r="E168" s="112">
        <f>'[1]расходы 2015'!E332</f>
        <v>0</v>
      </c>
      <c r="F168" s="112">
        <f>D168+E168</f>
        <v>0</v>
      </c>
      <c r="G168" s="65"/>
    </row>
    <row r="169" spans="1:7" s="27" customFormat="1" ht="18.75">
      <c r="A169" s="59" t="s">
        <v>526</v>
      </c>
      <c r="B169" s="19" t="s">
        <v>527</v>
      </c>
      <c r="C169" s="19"/>
      <c r="D169" s="112">
        <f>D170</f>
        <v>17.36</v>
      </c>
      <c r="E169" s="112">
        <f>E170+E171</f>
        <v>0</v>
      </c>
      <c r="F169" s="112">
        <f t="shared" si="5"/>
        <v>17.36</v>
      </c>
      <c r="G169" s="65"/>
    </row>
    <row r="170" spans="1:7" s="27" customFormat="1" ht="37.5">
      <c r="A170" s="59" t="s">
        <v>259</v>
      </c>
      <c r="B170" s="19" t="s">
        <v>527</v>
      </c>
      <c r="C170" s="19" t="s">
        <v>260</v>
      </c>
      <c r="D170" s="112">
        <v>17.36</v>
      </c>
      <c r="E170" s="112"/>
      <c r="F170" s="112">
        <f>D170+E170</f>
        <v>17.36</v>
      </c>
      <c r="G170" s="65"/>
    </row>
    <row r="171" spans="1:7" s="27" customFormat="1" ht="37.5" hidden="1">
      <c r="A171" s="59" t="s">
        <v>387</v>
      </c>
      <c r="B171" s="19" t="s">
        <v>527</v>
      </c>
      <c r="C171" s="19" t="s">
        <v>367</v>
      </c>
      <c r="D171" s="112">
        <v>0</v>
      </c>
      <c r="E171" s="112">
        <f>'[1]расходы 2015'!E335</f>
        <v>0</v>
      </c>
      <c r="F171" s="112">
        <f t="shared" si="5"/>
        <v>0</v>
      </c>
      <c r="G171" s="65"/>
    </row>
    <row r="172" spans="1:7" s="27" customFormat="1" ht="37.5">
      <c r="A172" s="59" t="s">
        <v>691</v>
      </c>
      <c r="B172" s="19" t="s">
        <v>529</v>
      </c>
      <c r="C172" s="19"/>
      <c r="D172" s="112">
        <f>D173+D174</f>
        <v>470.9</v>
      </c>
      <c r="E172" s="112">
        <f>E173+E174</f>
        <v>0</v>
      </c>
      <c r="F172" s="112">
        <f>D172+E172</f>
        <v>470.9</v>
      </c>
      <c r="G172" s="65"/>
    </row>
    <row r="173" spans="1:7" s="27" customFormat="1" ht="37.5">
      <c r="A173" s="59" t="s">
        <v>259</v>
      </c>
      <c r="B173" s="19" t="s">
        <v>529</v>
      </c>
      <c r="C173" s="19" t="s">
        <v>260</v>
      </c>
      <c r="D173" s="112">
        <v>35.9</v>
      </c>
      <c r="E173" s="112"/>
      <c r="F173" s="112">
        <f t="shared" si="5"/>
        <v>35.9</v>
      </c>
      <c r="G173" s="65"/>
    </row>
    <row r="174" spans="1:7" s="27" customFormat="1" ht="37.5">
      <c r="A174" s="59" t="s">
        <v>387</v>
      </c>
      <c r="B174" s="19" t="s">
        <v>529</v>
      </c>
      <c r="C174" s="19" t="s">
        <v>367</v>
      </c>
      <c r="D174" s="112">
        <v>435</v>
      </c>
      <c r="E174" s="112"/>
      <c r="F174" s="112">
        <f>D174+E174</f>
        <v>435</v>
      </c>
      <c r="G174" s="65"/>
    </row>
    <row r="175" spans="1:7" s="27" customFormat="1" ht="18.75">
      <c r="A175" s="59" t="s">
        <v>530</v>
      </c>
      <c r="B175" s="19" t="s">
        <v>531</v>
      </c>
      <c r="C175" s="19"/>
      <c r="D175" s="112">
        <f>D176+D177</f>
        <v>103.6</v>
      </c>
      <c r="E175" s="112">
        <f>E176+E177</f>
        <v>0</v>
      </c>
      <c r="F175" s="112">
        <f>D175+E175</f>
        <v>103.6</v>
      </c>
      <c r="G175" s="65"/>
    </row>
    <row r="176" spans="1:7" s="27" customFormat="1" ht="37.5">
      <c r="A176" s="59" t="s">
        <v>259</v>
      </c>
      <c r="B176" s="19" t="s">
        <v>531</v>
      </c>
      <c r="C176" s="19" t="s">
        <v>260</v>
      </c>
      <c r="D176" s="112">
        <v>43.6</v>
      </c>
      <c r="E176" s="112"/>
      <c r="F176" s="112">
        <f t="shared" si="5"/>
        <v>43.6</v>
      </c>
      <c r="G176" s="65"/>
    </row>
    <row r="177" spans="1:7" s="27" customFormat="1" ht="18.75">
      <c r="A177" s="59" t="s">
        <v>303</v>
      </c>
      <c r="B177" s="19" t="s">
        <v>531</v>
      </c>
      <c r="C177" s="19" t="s">
        <v>304</v>
      </c>
      <c r="D177" s="112">
        <v>60</v>
      </c>
      <c r="E177" s="112"/>
      <c r="F177" s="112">
        <f aca="true" t="shared" si="6" ref="F177:F187">D177+E177</f>
        <v>60</v>
      </c>
      <c r="G177" s="65"/>
    </row>
    <row r="178" spans="1:7" s="27" customFormat="1" ht="37.5">
      <c r="A178" s="59" t="s">
        <v>782</v>
      </c>
      <c r="B178" s="19" t="s">
        <v>534</v>
      </c>
      <c r="C178" s="19"/>
      <c r="D178" s="112">
        <f>D179</f>
        <v>465</v>
      </c>
      <c r="E178" s="112">
        <f>E179</f>
        <v>0</v>
      </c>
      <c r="F178" s="112">
        <f t="shared" si="6"/>
        <v>465</v>
      </c>
      <c r="G178" s="65"/>
    </row>
    <row r="179" spans="1:7" s="27" customFormat="1" ht="37.5">
      <c r="A179" s="59" t="s">
        <v>387</v>
      </c>
      <c r="B179" s="19" t="s">
        <v>534</v>
      </c>
      <c r="C179" s="19" t="s">
        <v>367</v>
      </c>
      <c r="D179" s="112">
        <v>465</v>
      </c>
      <c r="E179" s="112"/>
      <c r="F179" s="112">
        <f t="shared" si="6"/>
        <v>465</v>
      </c>
      <c r="G179" s="65"/>
    </row>
    <row r="180" spans="1:7" s="27" customFormat="1" ht="37.5" customHeight="1">
      <c r="A180" s="59" t="s">
        <v>862</v>
      </c>
      <c r="B180" s="19" t="s">
        <v>860</v>
      </c>
      <c r="C180" s="19"/>
      <c r="D180" s="112">
        <f>D181</f>
        <v>756</v>
      </c>
      <c r="E180" s="112">
        <f>E181</f>
        <v>0</v>
      </c>
      <c r="F180" s="112">
        <f t="shared" si="6"/>
        <v>756</v>
      </c>
      <c r="G180" s="65"/>
    </row>
    <row r="181" spans="1:7" s="27" customFormat="1" ht="37.5">
      <c r="A181" s="59" t="s">
        <v>387</v>
      </c>
      <c r="B181" s="19" t="s">
        <v>860</v>
      </c>
      <c r="C181" s="19" t="s">
        <v>367</v>
      </c>
      <c r="D181" s="112">
        <v>756</v>
      </c>
      <c r="E181" s="112"/>
      <c r="F181" s="112">
        <f t="shared" si="6"/>
        <v>756</v>
      </c>
      <c r="G181" s="65"/>
    </row>
    <row r="182" spans="1:7" s="27" customFormat="1" ht="37.5">
      <c r="A182" s="77" t="s">
        <v>870</v>
      </c>
      <c r="B182" s="19" t="s">
        <v>535</v>
      </c>
      <c r="C182" s="19"/>
      <c r="D182" s="112">
        <f>D183</f>
        <v>11078</v>
      </c>
      <c r="E182" s="112">
        <f>E183</f>
        <v>0</v>
      </c>
      <c r="F182" s="112">
        <f>D182+E182</f>
        <v>11078</v>
      </c>
      <c r="G182" s="65"/>
    </row>
    <row r="183" spans="1:7" s="27" customFormat="1" ht="37.5">
      <c r="A183" s="77" t="s">
        <v>387</v>
      </c>
      <c r="B183" s="19" t="s">
        <v>535</v>
      </c>
      <c r="C183" s="19" t="s">
        <v>367</v>
      </c>
      <c r="D183" s="112">
        <v>11078</v>
      </c>
      <c r="E183" s="112"/>
      <c r="F183" s="112">
        <f>D183+E183</f>
        <v>11078</v>
      </c>
      <c r="G183" s="65"/>
    </row>
    <row r="184" spans="1:7" s="27" customFormat="1" ht="62.25" customHeight="1">
      <c r="A184" s="59" t="s">
        <v>863</v>
      </c>
      <c r="B184" s="19" t="s">
        <v>861</v>
      </c>
      <c r="C184" s="19"/>
      <c r="D184" s="112">
        <f>D185</f>
        <v>400</v>
      </c>
      <c r="E184" s="112">
        <f>E185</f>
        <v>0</v>
      </c>
      <c r="F184" s="112">
        <f t="shared" si="6"/>
        <v>400</v>
      </c>
      <c r="G184" s="65"/>
    </row>
    <row r="185" spans="1:7" s="27" customFormat="1" ht="37.5">
      <c r="A185" s="59" t="s">
        <v>387</v>
      </c>
      <c r="B185" s="19" t="s">
        <v>861</v>
      </c>
      <c r="C185" s="19" t="s">
        <v>367</v>
      </c>
      <c r="D185" s="112">
        <v>400</v>
      </c>
      <c r="E185" s="112"/>
      <c r="F185" s="112">
        <f t="shared" si="6"/>
        <v>400</v>
      </c>
      <c r="G185" s="65"/>
    </row>
    <row r="186" spans="1:7" s="27" customFormat="1" ht="37.5" hidden="1">
      <c r="A186" s="59" t="s">
        <v>506</v>
      </c>
      <c r="B186" s="19" t="s">
        <v>535</v>
      </c>
      <c r="C186" s="19"/>
      <c r="D186" s="112">
        <f>D187</f>
        <v>0</v>
      </c>
      <c r="E186" s="112">
        <f>E187</f>
        <v>0</v>
      </c>
      <c r="F186" s="112">
        <f t="shared" si="6"/>
        <v>0</v>
      </c>
      <c r="G186" s="65"/>
    </row>
    <row r="187" spans="1:7" s="27" customFormat="1" ht="37.5" hidden="1">
      <c r="A187" s="59" t="s">
        <v>387</v>
      </c>
      <c r="B187" s="19" t="s">
        <v>535</v>
      </c>
      <c r="C187" s="19" t="s">
        <v>367</v>
      </c>
      <c r="D187" s="112"/>
      <c r="E187" s="112">
        <f>'[1]расходы 2015'!E345</f>
        <v>0</v>
      </c>
      <c r="F187" s="112">
        <f t="shared" si="6"/>
        <v>0</v>
      </c>
      <c r="G187" s="65"/>
    </row>
    <row r="188" spans="1:7" s="27" customFormat="1" ht="37.5">
      <c r="A188" s="59" t="s">
        <v>508</v>
      </c>
      <c r="B188" s="17" t="s">
        <v>536</v>
      </c>
      <c r="C188" s="19"/>
      <c r="D188" s="112">
        <f>D189</f>
        <v>154542.7</v>
      </c>
      <c r="E188" s="112">
        <f>E189</f>
        <v>-4700</v>
      </c>
      <c r="F188" s="112">
        <f aca="true" t="shared" si="7" ref="F188:F261">D188+E188</f>
        <v>149842.7</v>
      </c>
      <c r="G188" s="65"/>
    </row>
    <row r="189" spans="1:7" s="27" customFormat="1" ht="37.5">
      <c r="A189" s="59" t="s">
        <v>387</v>
      </c>
      <c r="B189" s="19" t="s">
        <v>536</v>
      </c>
      <c r="C189" s="19" t="s">
        <v>367</v>
      </c>
      <c r="D189" s="112">
        <v>154542.7</v>
      </c>
      <c r="E189" s="112">
        <v>-4700</v>
      </c>
      <c r="F189" s="112">
        <f t="shared" si="7"/>
        <v>149842.7</v>
      </c>
      <c r="G189" s="65"/>
    </row>
    <row r="190" spans="1:7" s="27" customFormat="1" ht="75">
      <c r="A190" s="59" t="s">
        <v>510</v>
      </c>
      <c r="B190" s="17" t="s">
        <v>537</v>
      </c>
      <c r="C190" s="23"/>
      <c r="D190" s="112">
        <f>D191</f>
        <v>540.8</v>
      </c>
      <c r="E190" s="112">
        <f>E191</f>
        <v>0</v>
      </c>
      <c r="F190" s="112">
        <f t="shared" si="7"/>
        <v>540.8</v>
      </c>
      <c r="G190" s="65"/>
    </row>
    <row r="191" spans="1:7" s="27" customFormat="1" ht="37.5">
      <c r="A191" s="59" t="s">
        <v>387</v>
      </c>
      <c r="B191" s="17" t="s">
        <v>537</v>
      </c>
      <c r="C191" s="23">
        <v>600</v>
      </c>
      <c r="D191" s="112">
        <v>540.8</v>
      </c>
      <c r="E191" s="112"/>
      <c r="F191" s="112">
        <f t="shared" si="7"/>
        <v>540.8</v>
      </c>
      <c r="G191" s="65"/>
    </row>
    <row r="192" spans="1:7" s="27" customFormat="1" ht="56.25">
      <c r="A192" s="59" t="s">
        <v>543</v>
      </c>
      <c r="B192" s="17" t="s">
        <v>544</v>
      </c>
      <c r="C192" s="23"/>
      <c r="D192" s="112">
        <f>D193</f>
        <v>7705.9</v>
      </c>
      <c r="E192" s="112">
        <f>E193</f>
        <v>-1086.8</v>
      </c>
      <c r="F192" s="112">
        <f t="shared" si="7"/>
        <v>6619.099999999999</v>
      </c>
      <c r="G192" s="65"/>
    </row>
    <row r="193" spans="1:7" s="27" customFormat="1" ht="37.5">
      <c r="A193" s="59" t="s">
        <v>387</v>
      </c>
      <c r="B193" s="17" t="s">
        <v>544</v>
      </c>
      <c r="C193" s="23">
        <v>600</v>
      </c>
      <c r="D193" s="112">
        <v>7705.9</v>
      </c>
      <c r="E193" s="118">
        <v>-1086.8</v>
      </c>
      <c r="F193" s="112">
        <f t="shared" si="7"/>
        <v>6619.099999999999</v>
      </c>
      <c r="G193" s="65"/>
    </row>
    <row r="194" spans="1:7" s="27" customFormat="1" ht="19.5">
      <c r="A194" s="76" t="s">
        <v>545</v>
      </c>
      <c r="B194" s="19" t="s">
        <v>538</v>
      </c>
      <c r="C194" s="19"/>
      <c r="D194" s="112">
        <f>D195+D197+D199+D201+D203+D205+D208+D210+D212+D214+D216+D218</f>
        <v>24164.909</v>
      </c>
      <c r="E194" s="112">
        <f>E195+E197+E199+E201+E203+E205+E208+E210+E212+E214+E216+E218</f>
        <v>-8.913</v>
      </c>
      <c r="F194" s="112">
        <f t="shared" si="7"/>
        <v>24155.996</v>
      </c>
      <c r="G194" s="65"/>
    </row>
    <row r="195" spans="1:7" s="27" customFormat="1" ht="37.5">
      <c r="A195" s="59" t="s">
        <v>692</v>
      </c>
      <c r="B195" s="19" t="s">
        <v>547</v>
      </c>
      <c r="C195" s="19"/>
      <c r="D195" s="112">
        <f>D196</f>
        <v>6</v>
      </c>
      <c r="E195" s="112">
        <f>E196</f>
        <v>0</v>
      </c>
      <c r="F195" s="112">
        <f t="shared" si="7"/>
        <v>6</v>
      </c>
      <c r="G195" s="65"/>
    </row>
    <row r="196" spans="1:7" s="27" customFormat="1" ht="37.5">
      <c r="A196" s="59" t="s">
        <v>259</v>
      </c>
      <c r="B196" s="19" t="s">
        <v>547</v>
      </c>
      <c r="C196" s="19" t="s">
        <v>260</v>
      </c>
      <c r="D196" s="112">
        <v>6</v>
      </c>
      <c r="E196" s="112"/>
      <c r="F196" s="112">
        <f t="shared" si="7"/>
        <v>6</v>
      </c>
      <c r="G196" s="65"/>
    </row>
    <row r="197" spans="1:7" s="27" customFormat="1" ht="18.75">
      <c r="A197" s="59" t="s">
        <v>548</v>
      </c>
      <c r="B197" s="19" t="s">
        <v>549</v>
      </c>
      <c r="C197" s="19"/>
      <c r="D197" s="112">
        <f>D198</f>
        <v>800</v>
      </c>
      <c r="E197" s="112">
        <f>E198</f>
        <v>0</v>
      </c>
      <c r="F197" s="112">
        <f t="shared" si="7"/>
        <v>800</v>
      </c>
      <c r="G197" s="65"/>
    </row>
    <row r="198" spans="1:7" s="27" customFormat="1" ht="37.5">
      <c r="A198" s="59" t="s">
        <v>259</v>
      </c>
      <c r="B198" s="19" t="s">
        <v>549</v>
      </c>
      <c r="C198" s="19" t="s">
        <v>260</v>
      </c>
      <c r="D198" s="112">
        <v>800</v>
      </c>
      <c r="E198" s="112"/>
      <c r="F198" s="112">
        <f t="shared" si="7"/>
        <v>800</v>
      </c>
      <c r="G198" s="65"/>
    </row>
    <row r="199" spans="1:7" s="27" customFormat="1" ht="18.75">
      <c r="A199" s="59" t="s">
        <v>550</v>
      </c>
      <c r="B199" s="19" t="s">
        <v>551</v>
      </c>
      <c r="C199" s="19"/>
      <c r="D199" s="112">
        <f>D200</f>
        <v>9</v>
      </c>
      <c r="E199" s="112">
        <f>E200</f>
        <v>0</v>
      </c>
      <c r="F199" s="112">
        <f t="shared" si="7"/>
        <v>9</v>
      </c>
      <c r="G199" s="65"/>
    </row>
    <row r="200" spans="1:7" s="27" customFormat="1" ht="37.5">
      <c r="A200" s="59" t="s">
        <v>259</v>
      </c>
      <c r="B200" s="19" t="s">
        <v>551</v>
      </c>
      <c r="C200" s="19" t="s">
        <v>260</v>
      </c>
      <c r="D200" s="112">
        <v>9</v>
      </c>
      <c r="E200" s="112"/>
      <c r="F200" s="112">
        <f t="shared" si="7"/>
        <v>9</v>
      </c>
      <c r="G200" s="65"/>
    </row>
    <row r="201" spans="1:7" s="27" customFormat="1" ht="18.75">
      <c r="A201" s="59" t="s">
        <v>552</v>
      </c>
      <c r="B201" s="19" t="s">
        <v>553</v>
      </c>
      <c r="C201" s="19"/>
      <c r="D201" s="112">
        <f>D202</f>
        <v>86.345</v>
      </c>
      <c r="E201" s="112">
        <f>E202</f>
        <v>-8.913</v>
      </c>
      <c r="F201" s="112">
        <f t="shared" si="7"/>
        <v>77.432</v>
      </c>
      <c r="G201" s="65"/>
    </row>
    <row r="202" spans="1:7" s="27" customFormat="1" ht="37.5">
      <c r="A202" s="59" t="s">
        <v>259</v>
      </c>
      <c r="B202" s="19" t="s">
        <v>553</v>
      </c>
      <c r="C202" s="19" t="s">
        <v>260</v>
      </c>
      <c r="D202" s="112">
        <v>86.345</v>
      </c>
      <c r="E202" s="112">
        <v>-8.913</v>
      </c>
      <c r="F202" s="112">
        <f t="shared" si="7"/>
        <v>77.432</v>
      </c>
      <c r="G202" s="65"/>
    </row>
    <row r="203" spans="1:7" s="27" customFormat="1" ht="37.5" hidden="1">
      <c r="A203" s="59" t="s">
        <v>554</v>
      </c>
      <c r="B203" s="19" t="s">
        <v>555</v>
      </c>
      <c r="C203" s="19"/>
      <c r="D203" s="112">
        <f>D204</f>
        <v>0</v>
      </c>
      <c r="E203" s="112">
        <f>E204</f>
        <v>0</v>
      </c>
      <c r="F203" s="112">
        <f t="shared" si="7"/>
        <v>0</v>
      </c>
      <c r="G203" s="65"/>
    </row>
    <row r="204" spans="1:7" s="27" customFormat="1" ht="37.5" hidden="1">
      <c r="A204" s="59" t="s">
        <v>259</v>
      </c>
      <c r="B204" s="19" t="s">
        <v>555</v>
      </c>
      <c r="C204" s="19" t="s">
        <v>260</v>
      </c>
      <c r="D204" s="112">
        <v>0</v>
      </c>
      <c r="E204" s="112"/>
      <c r="F204" s="112">
        <f t="shared" si="7"/>
        <v>0</v>
      </c>
      <c r="G204" s="65"/>
    </row>
    <row r="205" spans="1:7" s="27" customFormat="1" ht="18.75">
      <c r="A205" s="59" t="s">
        <v>556</v>
      </c>
      <c r="B205" s="19" t="s">
        <v>557</v>
      </c>
      <c r="C205" s="19"/>
      <c r="D205" s="112">
        <f>D206+D207</f>
        <v>227.3</v>
      </c>
      <c r="E205" s="112">
        <f>E206+E207</f>
        <v>0</v>
      </c>
      <c r="F205" s="112">
        <f>D205+E205</f>
        <v>227.3</v>
      </c>
      <c r="G205" s="65"/>
    </row>
    <row r="206" spans="1:7" s="27" customFormat="1" ht="37.5">
      <c r="A206" s="59" t="s">
        <v>259</v>
      </c>
      <c r="B206" s="19" t="s">
        <v>557</v>
      </c>
      <c r="C206" s="19" t="s">
        <v>260</v>
      </c>
      <c r="D206" s="112">
        <v>35.3</v>
      </c>
      <c r="E206" s="112"/>
      <c r="F206" s="112">
        <f>D206+E206</f>
        <v>35.3</v>
      </c>
      <c r="G206" s="65"/>
    </row>
    <row r="207" spans="1:7" s="27" customFormat="1" ht="18.75">
      <c r="A207" s="59" t="s">
        <v>303</v>
      </c>
      <c r="B207" s="19" t="s">
        <v>557</v>
      </c>
      <c r="C207" s="19" t="s">
        <v>304</v>
      </c>
      <c r="D207" s="112">
        <v>192</v>
      </c>
      <c r="E207" s="112"/>
      <c r="F207" s="112">
        <f>D207+E207</f>
        <v>192</v>
      </c>
      <c r="G207" s="65"/>
    </row>
    <row r="208" spans="1:7" s="27" customFormat="1" ht="37.5">
      <c r="A208" s="59" t="s">
        <v>813</v>
      </c>
      <c r="B208" s="19" t="s">
        <v>558</v>
      </c>
      <c r="C208" s="19"/>
      <c r="D208" s="112">
        <f>D209</f>
        <v>761.1</v>
      </c>
      <c r="E208" s="112">
        <f>E209</f>
        <v>0</v>
      </c>
      <c r="F208" s="112">
        <f t="shared" si="7"/>
        <v>761.1</v>
      </c>
      <c r="G208" s="65"/>
    </row>
    <row r="209" spans="1:7" s="27" customFormat="1" ht="18.75">
      <c r="A209" s="59" t="s">
        <v>303</v>
      </c>
      <c r="B209" s="19" t="s">
        <v>558</v>
      </c>
      <c r="C209" s="19" t="s">
        <v>304</v>
      </c>
      <c r="D209" s="112">
        <v>761.1</v>
      </c>
      <c r="E209" s="112"/>
      <c r="F209" s="112">
        <f t="shared" si="7"/>
        <v>761.1</v>
      </c>
      <c r="G209" s="65"/>
    </row>
    <row r="210" spans="1:7" s="27" customFormat="1" ht="37.5">
      <c r="A210" s="59" t="s">
        <v>490</v>
      </c>
      <c r="B210" s="19" t="s">
        <v>539</v>
      </c>
      <c r="C210" s="19"/>
      <c r="D210" s="112">
        <f>D211</f>
        <v>20104.4</v>
      </c>
      <c r="E210" s="112">
        <f>E211</f>
        <v>0</v>
      </c>
      <c r="F210" s="112">
        <f t="shared" si="7"/>
        <v>20104.4</v>
      </c>
      <c r="G210" s="65"/>
    </row>
    <row r="211" spans="1:7" s="27" customFormat="1" ht="37.5">
      <c r="A211" s="59" t="s">
        <v>387</v>
      </c>
      <c r="B211" s="19" t="s">
        <v>539</v>
      </c>
      <c r="C211" s="19" t="s">
        <v>367</v>
      </c>
      <c r="D211" s="112">
        <v>20104.4</v>
      </c>
      <c r="E211" s="112"/>
      <c r="F211" s="112">
        <f t="shared" si="7"/>
        <v>20104.4</v>
      </c>
      <c r="G211" s="65"/>
    </row>
    <row r="212" spans="1:7" s="27" customFormat="1" ht="37.5">
      <c r="A212" s="59" t="s">
        <v>693</v>
      </c>
      <c r="B212" s="19" t="s">
        <v>541</v>
      </c>
      <c r="C212" s="19"/>
      <c r="D212" s="112">
        <f>D213</f>
        <v>888.139</v>
      </c>
      <c r="E212" s="112">
        <f>E213</f>
        <v>0</v>
      </c>
      <c r="F212" s="112">
        <f t="shared" si="7"/>
        <v>888.139</v>
      </c>
      <c r="G212" s="65"/>
    </row>
    <row r="213" spans="1:7" s="27" customFormat="1" ht="37.5">
      <c r="A213" s="59" t="s">
        <v>387</v>
      </c>
      <c r="B213" s="19" t="s">
        <v>541</v>
      </c>
      <c r="C213" s="19" t="s">
        <v>367</v>
      </c>
      <c r="D213" s="112">
        <v>888.139</v>
      </c>
      <c r="E213" s="112"/>
      <c r="F213" s="112">
        <f t="shared" si="7"/>
        <v>888.139</v>
      </c>
      <c r="G213" s="65"/>
    </row>
    <row r="214" spans="1:7" s="27" customFormat="1" ht="37.5">
      <c r="A214" s="59" t="s">
        <v>694</v>
      </c>
      <c r="B214" s="19" t="s">
        <v>542</v>
      </c>
      <c r="C214" s="19"/>
      <c r="D214" s="112">
        <f>D215</f>
        <v>75</v>
      </c>
      <c r="E214" s="112">
        <f>E215</f>
        <v>0</v>
      </c>
      <c r="F214" s="112">
        <f t="shared" si="7"/>
        <v>75</v>
      </c>
      <c r="G214" s="65"/>
    </row>
    <row r="215" spans="1:7" s="27" customFormat="1" ht="37.5">
      <c r="A215" s="59" t="s">
        <v>387</v>
      </c>
      <c r="B215" s="19" t="s">
        <v>542</v>
      </c>
      <c r="C215" s="19" t="s">
        <v>367</v>
      </c>
      <c r="D215" s="112">
        <v>75</v>
      </c>
      <c r="E215" s="112"/>
      <c r="F215" s="112">
        <f t="shared" si="7"/>
        <v>75</v>
      </c>
      <c r="G215" s="65"/>
    </row>
    <row r="216" spans="1:7" s="27" customFormat="1" ht="56.25">
      <c r="A216" s="59" t="s">
        <v>726</v>
      </c>
      <c r="B216" s="19" t="s">
        <v>719</v>
      </c>
      <c r="C216" s="19"/>
      <c r="D216" s="112">
        <f>D217</f>
        <v>461.7</v>
      </c>
      <c r="E216" s="112">
        <f>E217</f>
        <v>0</v>
      </c>
      <c r="F216" s="112">
        <f>D216+E216</f>
        <v>461.7</v>
      </c>
      <c r="G216" s="65"/>
    </row>
    <row r="217" spans="1:7" s="27" customFormat="1" ht="18.75">
      <c r="A217" s="59" t="s">
        <v>303</v>
      </c>
      <c r="B217" s="19" t="s">
        <v>719</v>
      </c>
      <c r="C217" s="19" t="s">
        <v>304</v>
      </c>
      <c r="D217" s="112">
        <v>461.7</v>
      </c>
      <c r="E217" s="112"/>
      <c r="F217" s="112">
        <f>D217+E217</f>
        <v>461.7</v>
      </c>
      <c r="G217" s="65"/>
    </row>
    <row r="218" spans="1:7" s="27" customFormat="1" ht="56.25">
      <c r="A218" s="59" t="s">
        <v>711</v>
      </c>
      <c r="B218" s="19" t="s">
        <v>716</v>
      </c>
      <c r="C218" s="19"/>
      <c r="D218" s="112">
        <f>D219</f>
        <v>745.925</v>
      </c>
      <c r="E218" s="112">
        <f>E219</f>
        <v>0</v>
      </c>
      <c r="F218" s="112">
        <f>F219</f>
        <v>745.925</v>
      </c>
      <c r="G218" s="65"/>
    </row>
    <row r="219" spans="1:7" s="27" customFormat="1" ht="18.75">
      <c r="A219" s="59" t="s">
        <v>303</v>
      </c>
      <c r="B219" s="19" t="s">
        <v>716</v>
      </c>
      <c r="C219" s="19" t="s">
        <v>304</v>
      </c>
      <c r="D219" s="112">
        <v>745.925</v>
      </c>
      <c r="E219" s="112"/>
      <c r="F219" s="112">
        <f>D219+E219</f>
        <v>745.925</v>
      </c>
      <c r="G219" s="65"/>
    </row>
    <row r="220" spans="1:7" s="27" customFormat="1" ht="37.5">
      <c r="A220" s="99" t="s">
        <v>560</v>
      </c>
      <c r="B220" s="19" t="s">
        <v>561</v>
      </c>
      <c r="C220" s="19"/>
      <c r="D220" s="112">
        <f>D221+D224+D227</f>
        <v>2155.99</v>
      </c>
      <c r="E220" s="112">
        <f>E221+E224+E227</f>
        <v>30.53</v>
      </c>
      <c r="F220" s="112">
        <f t="shared" si="7"/>
        <v>2186.52</v>
      </c>
      <c r="G220" s="65"/>
    </row>
    <row r="221" spans="1:7" s="27" customFormat="1" ht="18.75">
      <c r="A221" s="59" t="s">
        <v>562</v>
      </c>
      <c r="B221" s="19" t="s">
        <v>563</v>
      </c>
      <c r="C221" s="19"/>
      <c r="D221" s="112">
        <f>D222+D223</f>
        <v>660.718</v>
      </c>
      <c r="E221" s="112">
        <f>E222+E223</f>
        <v>0</v>
      </c>
      <c r="F221" s="112">
        <f t="shared" si="7"/>
        <v>660.718</v>
      </c>
      <c r="G221" s="65"/>
    </row>
    <row r="222" spans="1:7" s="27" customFormat="1" ht="37.5" hidden="1">
      <c r="A222" s="59" t="s">
        <v>259</v>
      </c>
      <c r="B222" s="19" t="s">
        <v>563</v>
      </c>
      <c r="C222" s="19" t="s">
        <v>260</v>
      </c>
      <c r="D222" s="112">
        <v>0</v>
      </c>
      <c r="E222" s="112"/>
      <c r="F222" s="112">
        <f t="shared" si="7"/>
        <v>0</v>
      </c>
      <c r="G222" s="65"/>
    </row>
    <row r="223" spans="1:7" s="27" customFormat="1" ht="37.5">
      <c r="A223" s="59" t="s">
        <v>387</v>
      </c>
      <c r="B223" s="19" t="s">
        <v>563</v>
      </c>
      <c r="C223" s="19" t="s">
        <v>367</v>
      </c>
      <c r="D223" s="112">
        <v>660.718</v>
      </c>
      <c r="E223" s="112"/>
      <c r="F223" s="112">
        <f>D223+E223</f>
        <v>660.718</v>
      </c>
      <c r="G223" s="65"/>
    </row>
    <row r="224" spans="1:7" s="27" customFormat="1" ht="37.5">
      <c r="A224" s="59" t="s">
        <v>564</v>
      </c>
      <c r="B224" s="19" t="s">
        <v>565</v>
      </c>
      <c r="C224" s="19"/>
      <c r="D224" s="112">
        <f>D225+D226</f>
        <v>643.472</v>
      </c>
      <c r="E224" s="112">
        <f>E225+E226</f>
        <v>30.53</v>
      </c>
      <c r="F224" s="112">
        <f t="shared" si="7"/>
        <v>674.002</v>
      </c>
      <c r="G224" s="65"/>
    </row>
    <row r="225" spans="1:7" s="27" customFormat="1" ht="37.5" hidden="1">
      <c r="A225" s="59" t="s">
        <v>259</v>
      </c>
      <c r="B225" s="19" t="s">
        <v>565</v>
      </c>
      <c r="C225" s="19" t="s">
        <v>260</v>
      </c>
      <c r="D225" s="112">
        <v>0</v>
      </c>
      <c r="E225" s="112"/>
      <c r="F225" s="112">
        <f t="shared" si="7"/>
        <v>0</v>
      </c>
      <c r="G225" s="65"/>
    </row>
    <row r="226" spans="1:7" s="27" customFormat="1" ht="37.5">
      <c r="A226" s="59" t="s">
        <v>387</v>
      </c>
      <c r="B226" s="19" t="s">
        <v>565</v>
      </c>
      <c r="C226" s="19" t="s">
        <v>367</v>
      </c>
      <c r="D226" s="112">
        <v>643.472</v>
      </c>
      <c r="E226" s="112">
        <v>30.53</v>
      </c>
      <c r="F226" s="112">
        <f>D226+E226</f>
        <v>674.002</v>
      </c>
      <c r="G226" s="65"/>
    </row>
    <row r="227" spans="1:7" s="27" customFormat="1" ht="18.75">
      <c r="A227" s="59" t="s">
        <v>566</v>
      </c>
      <c r="B227" s="19" t="s">
        <v>567</v>
      </c>
      <c r="C227" s="19"/>
      <c r="D227" s="112">
        <f>D228</f>
        <v>851.8</v>
      </c>
      <c r="E227" s="112">
        <f>E228</f>
        <v>0</v>
      </c>
      <c r="F227" s="112">
        <f>D227+E227</f>
        <v>851.8</v>
      </c>
      <c r="G227" s="65"/>
    </row>
    <row r="228" spans="1:7" s="27" customFormat="1" ht="37.5">
      <c r="A228" s="59" t="s">
        <v>387</v>
      </c>
      <c r="B228" s="19" t="s">
        <v>567</v>
      </c>
      <c r="C228" s="19" t="s">
        <v>367</v>
      </c>
      <c r="D228" s="112">
        <v>851.8</v>
      </c>
      <c r="E228" s="112"/>
      <c r="F228" s="112">
        <f>D228+E228</f>
        <v>851.8</v>
      </c>
      <c r="G228" s="65"/>
    </row>
    <row r="229" spans="1:7" s="27" customFormat="1" ht="37.5">
      <c r="A229" s="99" t="s">
        <v>568</v>
      </c>
      <c r="B229" s="19" t="s">
        <v>569</v>
      </c>
      <c r="C229" s="19"/>
      <c r="D229" s="112">
        <f>D230+D233</f>
        <v>45.545</v>
      </c>
      <c r="E229" s="112">
        <f>E230+E233</f>
        <v>0</v>
      </c>
      <c r="F229" s="112">
        <f t="shared" si="7"/>
        <v>45.545</v>
      </c>
      <c r="G229" s="65"/>
    </row>
    <row r="230" spans="1:7" s="27" customFormat="1" ht="18.75">
      <c r="A230" s="59" t="s">
        <v>570</v>
      </c>
      <c r="B230" s="19" t="s">
        <v>571</v>
      </c>
      <c r="C230" s="19"/>
      <c r="D230" s="112">
        <f>D231+D232</f>
        <v>24.895</v>
      </c>
      <c r="E230" s="112">
        <f>E231+E232</f>
        <v>0</v>
      </c>
      <c r="F230" s="112">
        <f t="shared" si="7"/>
        <v>24.895</v>
      </c>
      <c r="G230" s="65"/>
    </row>
    <row r="231" spans="1:7" s="27" customFormat="1" ht="37.5">
      <c r="A231" s="59" t="s">
        <v>259</v>
      </c>
      <c r="B231" s="19" t="s">
        <v>571</v>
      </c>
      <c r="C231" s="19" t="s">
        <v>260</v>
      </c>
      <c r="D231" s="112">
        <v>9.915</v>
      </c>
      <c r="E231" s="112"/>
      <c r="F231" s="112">
        <f>D231+E231</f>
        <v>9.915</v>
      </c>
      <c r="G231" s="65"/>
    </row>
    <row r="232" spans="1:7" s="27" customFormat="1" ht="37.5">
      <c r="A232" s="59" t="s">
        <v>387</v>
      </c>
      <c r="B232" s="19" t="s">
        <v>571</v>
      </c>
      <c r="C232" s="19" t="s">
        <v>367</v>
      </c>
      <c r="D232" s="112">
        <v>14.98</v>
      </c>
      <c r="E232" s="112"/>
      <c r="F232" s="112">
        <f>D232+E232</f>
        <v>14.98</v>
      </c>
      <c r="G232" s="65"/>
    </row>
    <row r="233" spans="1:7" s="27" customFormat="1" ht="37.5">
      <c r="A233" s="59" t="s">
        <v>572</v>
      </c>
      <c r="B233" s="19" t="s">
        <v>573</v>
      </c>
      <c r="C233" s="19"/>
      <c r="D233" s="112">
        <f>D234+D235</f>
        <v>20.65</v>
      </c>
      <c r="E233" s="112">
        <f>E234+E235</f>
        <v>0</v>
      </c>
      <c r="F233" s="112">
        <f>D233+E233</f>
        <v>20.65</v>
      </c>
      <c r="G233" s="65"/>
    </row>
    <row r="234" spans="1:7" s="27" customFormat="1" ht="37.5">
      <c r="A234" s="59" t="s">
        <v>259</v>
      </c>
      <c r="B234" s="19" t="s">
        <v>573</v>
      </c>
      <c r="C234" s="19" t="s">
        <v>260</v>
      </c>
      <c r="D234" s="112">
        <v>7.3</v>
      </c>
      <c r="E234" s="112"/>
      <c r="F234" s="112">
        <f>D234+E234</f>
        <v>7.3</v>
      </c>
      <c r="G234" s="65"/>
    </row>
    <row r="235" spans="1:7" s="27" customFormat="1" ht="37.5">
      <c r="A235" s="59" t="s">
        <v>387</v>
      </c>
      <c r="B235" s="19" t="s">
        <v>573</v>
      </c>
      <c r="C235" s="19" t="s">
        <v>367</v>
      </c>
      <c r="D235" s="112">
        <v>13.35</v>
      </c>
      <c r="E235" s="112"/>
      <c r="F235" s="112">
        <f t="shared" si="7"/>
        <v>13.35</v>
      </c>
      <c r="G235" s="65"/>
    </row>
    <row r="236" spans="1:7" s="27" customFormat="1" ht="37.5">
      <c r="A236" s="58" t="s">
        <v>427</v>
      </c>
      <c r="B236" s="19" t="s">
        <v>574</v>
      </c>
      <c r="C236" s="19"/>
      <c r="D236" s="112">
        <f>D237</f>
        <v>17611</v>
      </c>
      <c r="E236" s="112">
        <f>E237</f>
        <v>0</v>
      </c>
      <c r="F236" s="112">
        <f t="shared" si="7"/>
        <v>17611</v>
      </c>
      <c r="G236" s="65"/>
    </row>
    <row r="237" spans="1:7" s="27" customFormat="1" ht="18.75">
      <c r="A237" s="59" t="s">
        <v>429</v>
      </c>
      <c r="B237" s="19" t="s">
        <v>575</v>
      </c>
      <c r="C237" s="19"/>
      <c r="D237" s="112">
        <f>D238+D239+D240</f>
        <v>17611</v>
      </c>
      <c r="E237" s="112">
        <f>E238+E239+E240</f>
        <v>0</v>
      </c>
      <c r="F237" s="112">
        <f t="shared" si="7"/>
        <v>17611</v>
      </c>
      <c r="G237" s="65"/>
    </row>
    <row r="238" spans="1:7" s="27" customFormat="1" ht="75">
      <c r="A238" s="59" t="s">
        <v>255</v>
      </c>
      <c r="B238" s="19" t="s">
        <v>575</v>
      </c>
      <c r="C238" s="19" t="s">
        <v>256</v>
      </c>
      <c r="D238" s="112">
        <v>14120.5</v>
      </c>
      <c r="E238" s="112">
        <v>-23.871</v>
      </c>
      <c r="F238" s="112">
        <f t="shared" si="7"/>
        <v>14096.629</v>
      </c>
      <c r="G238" s="65"/>
    </row>
    <row r="239" spans="1:6" s="84" customFormat="1" ht="37.5">
      <c r="A239" s="77" t="s">
        <v>259</v>
      </c>
      <c r="B239" s="19" t="s">
        <v>575</v>
      </c>
      <c r="C239" s="19" t="s">
        <v>260</v>
      </c>
      <c r="D239" s="112">
        <v>3489.7</v>
      </c>
      <c r="E239" s="112">
        <v>23.871</v>
      </c>
      <c r="F239" s="112">
        <f>D239+E239</f>
        <v>3513.571</v>
      </c>
    </row>
    <row r="240" spans="1:6" s="84" customFormat="1" ht="18.75">
      <c r="A240" s="77" t="s">
        <v>269</v>
      </c>
      <c r="B240" s="19" t="s">
        <v>575</v>
      </c>
      <c r="C240" s="19" t="s">
        <v>270</v>
      </c>
      <c r="D240" s="112">
        <v>0.8</v>
      </c>
      <c r="E240" s="112"/>
      <c r="F240" s="112">
        <f>D240+E240</f>
        <v>0.8</v>
      </c>
    </row>
    <row r="241" spans="1:8" s="27" customFormat="1" ht="37.5">
      <c r="A241" s="16" t="s">
        <v>695</v>
      </c>
      <c r="B241" s="19" t="s">
        <v>383</v>
      </c>
      <c r="C241" s="19"/>
      <c r="D241" s="112">
        <f>D242+D251+D272+D277+D296+D304</f>
        <v>67056.155</v>
      </c>
      <c r="E241" s="112">
        <f>E242+E251+E272+E277+E296+E304</f>
        <v>0</v>
      </c>
      <c r="F241" s="112">
        <f>D241+E241</f>
        <v>67056.155</v>
      </c>
      <c r="G241" s="65"/>
      <c r="H241" s="79"/>
    </row>
    <row r="242" spans="1:7" s="27" customFormat="1" ht="37.5">
      <c r="A242" s="56" t="s">
        <v>696</v>
      </c>
      <c r="B242" s="19" t="s">
        <v>385</v>
      </c>
      <c r="C242" s="19"/>
      <c r="D242" s="112">
        <f>D243+D245+D247</f>
        <v>11980.563</v>
      </c>
      <c r="E242" s="112">
        <f>E243+E245+E247+E249</f>
        <v>15</v>
      </c>
      <c r="F242" s="112">
        <f t="shared" si="7"/>
        <v>11995.563</v>
      </c>
      <c r="G242" s="65"/>
    </row>
    <row r="243" spans="1:7" s="27" customFormat="1" ht="18.75">
      <c r="A243" s="20" t="s">
        <v>839</v>
      </c>
      <c r="B243" s="19" t="s">
        <v>386</v>
      </c>
      <c r="C243" s="19"/>
      <c r="D243" s="112">
        <f>D244</f>
        <v>68.2</v>
      </c>
      <c r="E243" s="112">
        <f>E244</f>
        <v>0</v>
      </c>
      <c r="F243" s="112">
        <f t="shared" si="7"/>
        <v>68.2</v>
      </c>
      <c r="G243" s="65"/>
    </row>
    <row r="244" spans="1:7" s="27" customFormat="1" ht="37.5">
      <c r="A244" s="59" t="s">
        <v>387</v>
      </c>
      <c r="B244" s="19" t="s">
        <v>386</v>
      </c>
      <c r="C244" s="19" t="s">
        <v>367</v>
      </c>
      <c r="D244" s="112">
        <v>68.2</v>
      </c>
      <c r="E244" s="112"/>
      <c r="F244" s="112">
        <f t="shared" si="7"/>
        <v>68.2</v>
      </c>
      <c r="G244" s="65"/>
    </row>
    <row r="245" spans="1:7" s="27" customFormat="1" ht="18.75">
      <c r="A245" s="25" t="s">
        <v>388</v>
      </c>
      <c r="B245" s="17" t="s">
        <v>389</v>
      </c>
      <c r="C245" s="19"/>
      <c r="D245" s="112">
        <f>D246</f>
        <v>109.2</v>
      </c>
      <c r="E245" s="112">
        <f>E246</f>
        <v>0</v>
      </c>
      <c r="F245" s="112">
        <f t="shared" si="7"/>
        <v>109.2</v>
      </c>
      <c r="G245" s="65"/>
    </row>
    <row r="246" spans="1:7" s="27" customFormat="1" ht="37.5">
      <c r="A246" s="59" t="s">
        <v>387</v>
      </c>
      <c r="B246" s="17" t="s">
        <v>389</v>
      </c>
      <c r="C246" s="19" t="s">
        <v>367</v>
      </c>
      <c r="D246" s="112">
        <v>109.2</v>
      </c>
      <c r="E246" s="112"/>
      <c r="F246" s="112">
        <f t="shared" si="7"/>
        <v>109.2</v>
      </c>
      <c r="G246" s="65"/>
    </row>
    <row r="247" spans="1:7" s="27" customFormat="1" ht="18.75">
      <c r="A247" s="25" t="s">
        <v>390</v>
      </c>
      <c r="B247" s="17" t="s">
        <v>391</v>
      </c>
      <c r="C247" s="19"/>
      <c r="D247" s="112">
        <f>D248</f>
        <v>11803.163</v>
      </c>
      <c r="E247" s="112">
        <f>E248</f>
        <v>0</v>
      </c>
      <c r="F247" s="112">
        <f t="shared" si="7"/>
        <v>11803.163</v>
      </c>
      <c r="G247" s="65"/>
    </row>
    <row r="248" spans="1:7" s="27" customFormat="1" ht="37.5">
      <c r="A248" s="59" t="s">
        <v>387</v>
      </c>
      <c r="B248" s="17" t="s">
        <v>391</v>
      </c>
      <c r="C248" s="19" t="s">
        <v>367</v>
      </c>
      <c r="D248" s="112">
        <v>11803.163</v>
      </c>
      <c r="E248" s="112"/>
      <c r="F248" s="112">
        <f>D248+E248</f>
        <v>11803.163</v>
      </c>
      <c r="G248" s="65"/>
    </row>
    <row r="249" spans="1:7" s="27" customFormat="1" ht="18.75">
      <c r="A249" s="59" t="s">
        <v>1013</v>
      </c>
      <c r="B249" s="17" t="s">
        <v>1012</v>
      </c>
      <c r="C249" s="19"/>
      <c r="D249" s="112">
        <f>D250</f>
        <v>0</v>
      </c>
      <c r="E249" s="112">
        <f>E250</f>
        <v>15</v>
      </c>
      <c r="F249" s="112">
        <f>D249+E249</f>
        <v>15</v>
      </c>
      <c r="G249" s="65"/>
    </row>
    <row r="250" spans="1:7" s="27" customFormat="1" ht="18.75">
      <c r="A250" s="59" t="s">
        <v>303</v>
      </c>
      <c r="B250" s="17" t="s">
        <v>1012</v>
      </c>
      <c r="C250" s="19" t="s">
        <v>304</v>
      </c>
      <c r="D250" s="112"/>
      <c r="E250" s="112">
        <v>15</v>
      </c>
      <c r="F250" s="112">
        <f>D250+E250</f>
        <v>15</v>
      </c>
      <c r="G250" s="65"/>
    </row>
    <row r="251" spans="1:7" s="27" customFormat="1" ht="18.75">
      <c r="A251" s="56" t="s">
        <v>393</v>
      </c>
      <c r="B251" s="19" t="s">
        <v>394</v>
      </c>
      <c r="C251" s="19"/>
      <c r="D251" s="112">
        <f>D252+D255+D257+D259+D261+D269+D267+D263+D265</f>
        <v>15037.198</v>
      </c>
      <c r="E251" s="112">
        <f>E252+E255+E257+E259+E261+E269+E267+E263+E265</f>
        <v>0</v>
      </c>
      <c r="F251" s="112">
        <f t="shared" si="7"/>
        <v>15037.198</v>
      </c>
      <c r="G251" s="65"/>
    </row>
    <row r="252" spans="1:7" s="27" customFormat="1" ht="18.75">
      <c r="A252" s="20" t="s">
        <v>873</v>
      </c>
      <c r="B252" s="19" t="s">
        <v>395</v>
      </c>
      <c r="C252" s="19"/>
      <c r="D252" s="112">
        <f>D254+D253</f>
        <v>127.7</v>
      </c>
      <c r="E252" s="112">
        <f>E254+E253</f>
        <v>0</v>
      </c>
      <c r="F252" s="112">
        <f t="shared" si="7"/>
        <v>127.7</v>
      </c>
      <c r="G252" s="65"/>
    </row>
    <row r="253" spans="1:7" s="27" customFormat="1" ht="37.5">
      <c r="A253" s="59" t="s">
        <v>259</v>
      </c>
      <c r="B253" s="19" t="s">
        <v>395</v>
      </c>
      <c r="C253" s="19" t="s">
        <v>260</v>
      </c>
      <c r="D253" s="112">
        <v>49</v>
      </c>
      <c r="E253" s="112"/>
      <c r="F253" s="112">
        <f>D253+E253</f>
        <v>49</v>
      </c>
      <c r="G253" s="65"/>
    </row>
    <row r="254" spans="1:7" s="27" customFormat="1" ht="37.5">
      <c r="A254" s="59" t="s">
        <v>387</v>
      </c>
      <c r="B254" s="19" t="s">
        <v>395</v>
      </c>
      <c r="C254" s="19" t="s">
        <v>367</v>
      </c>
      <c r="D254" s="112">
        <v>78.7</v>
      </c>
      <c r="E254" s="112"/>
      <c r="F254" s="112">
        <f t="shared" si="7"/>
        <v>78.7</v>
      </c>
      <c r="G254" s="65"/>
    </row>
    <row r="255" spans="1:7" s="27" customFormat="1" ht="18.75">
      <c r="A255" s="20" t="s">
        <v>396</v>
      </c>
      <c r="B255" s="19" t="s">
        <v>397</v>
      </c>
      <c r="C255" s="19"/>
      <c r="D255" s="112">
        <f>D256</f>
        <v>230</v>
      </c>
      <c r="E255" s="112">
        <f>E256</f>
        <v>0</v>
      </c>
      <c r="F255" s="112">
        <f t="shared" si="7"/>
        <v>230</v>
      </c>
      <c r="G255" s="65"/>
    </row>
    <row r="256" spans="1:7" s="27" customFormat="1" ht="37.5">
      <c r="A256" s="59" t="s">
        <v>387</v>
      </c>
      <c r="B256" s="19" t="s">
        <v>397</v>
      </c>
      <c r="C256" s="19" t="s">
        <v>367</v>
      </c>
      <c r="D256" s="112">
        <v>230</v>
      </c>
      <c r="E256" s="112"/>
      <c r="F256" s="112">
        <f t="shared" si="7"/>
        <v>230</v>
      </c>
      <c r="G256" s="65"/>
    </row>
    <row r="257" spans="1:7" s="27" customFormat="1" ht="18.75" hidden="1">
      <c r="A257" s="59" t="s">
        <v>398</v>
      </c>
      <c r="B257" s="19" t="s">
        <v>399</v>
      </c>
      <c r="C257" s="19"/>
      <c r="D257" s="112">
        <f>D258</f>
        <v>0</v>
      </c>
      <c r="E257" s="112">
        <f>E258</f>
        <v>0</v>
      </c>
      <c r="F257" s="112">
        <f t="shared" si="7"/>
        <v>0</v>
      </c>
      <c r="G257" s="65"/>
    </row>
    <row r="258" spans="1:7" s="27" customFormat="1" ht="37.5" hidden="1">
      <c r="A258" s="59" t="s">
        <v>387</v>
      </c>
      <c r="B258" s="19" t="s">
        <v>399</v>
      </c>
      <c r="C258" s="19" t="s">
        <v>367</v>
      </c>
      <c r="D258" s="112">
        <v>0</v>
      </c>
      <c r="E258" s="112"/>
      <c r="F258" s="112">
        <f t="shared" si="7"/>
        <v>0</v>
      </c>
      <c r="G258" s="65"/>
    </row>
    <row r="259" spans="1:7" s="27" customFormat="1" ht="18.75">
      <c r="A259" s="59" t="s">
        <v>400</v>
      </c>
      <c r="B259" s="19" t="s">
        <v>401</v>
      </c>
      <c r="C259" s="19"/>
      <c r="D259" s="112">
        <f>D260</f>
        <v>126</v>
      </c>
      <c r="E259" s="112">
        <f>E260</f>
        <v>0</v>
      </c>
      <c r="F259" s="112">
        <f t="shared" si="7"/>
        <v>126</v>
      </c>
      <c r="G259" s="65"/>
    </row>
    <row r="260" spans="1:7" s="27" customFormat="1" ht="37.5">
      <c r="A260" s="59" t="s">
        <v>387</v>
      </c>
      <c r="B260" s="19" t="s">
        <v>401</v>
      </c>
      <c r="C260" s="19" t="s">
        <v>367</v>
      </c>
      <c r="D260" s="112">
        <v>126</v>
      </c>
      <c r="E260" s="112"/>
      <c r="F260" s="112">
        <f t="shared" si="7"/>
        <v>126</v>
      </c>
      <c r="G260" s="65"/>
    </row>
    <row r="261" spans="1:7" s="27" customFormat="1" ht="18.75">
      <c r="A261" s="59" t="s">
        <v>390</v>
      </c>
      <c r="B261" s="19" t="s">
        <v>402</v>
      </c>
      <c r="C261" s="19"/>
      <c r="D261" s="112">
        <f>D262</f>
        <v>14339</v>
      </c>
      <c r="E261" s="112">
        <f>E262</f>
        <v>0</v>
      </c>
      <c r="F261" s="112">
        <f t="shared" si="7"/>
        <v>14339</v>
      </c>
      <c r="G261" s="65"/>
    </row>
    <row r="262" spans="1:7" s="27" customFormat="1" ht="37.5">
      <c r="A262" s="59" t="s">
        <v>387</v>
      </c>
      <c r="B262" s="19" t="s">
        <v>402</v>
      </c>
      <c r="C262" s="19" t="s">
        <v>367</v>
      </c>
      <c r="D262" s="112">
        <v>14339</v>
      </c>
      <c r="E262" s="112"/>
      <c r="F262" s="112">
        <f>D262+E262</f>
        <v>14339</v>
      </c>
      <c r="G262" s="65"/>
    </row>
    <row r="263" spans="1:7" s="27" customFormat="1" ht="56.25">
      <c r="A263" s="77" t="s">
        <v>829</v>
      </c>
      <c r="B263" s="19" t="s">
        <v>817</v>
      </c>
      <c r="C263" s="19"/>
      <c r="D263" s="112">
        <f>D264</f>
        <v>7.1</v>
      </c>
      <c r="E263" s="112">
        <f>E264</f>
        <v>0</v>
      </c>
      <c r="F263" s="112">
        <f>D263+E263</f>
        <v>7.1</v>
      </c>
      <c r="G263" s="65"/>
    </row>
    <row r="264" spans="1:7" s="27" customFormat="1" ht="37.5">
      <c r="A264" s="77" t="s">
        <v>387</v>
      </c>
      <c r="B264" s="19" t="s">
        <v>817</v>
      </c>
      <c r="C264" s="19" t="s">
        <v>367</v>
      </c>
      <c r="D264" s="112">
        <v>7.1</v>
      </c>
      <c r="E264" s="112"/>
      <c r="F264" s="112">
        <f>D264+E264</f>
        <v>7.1</v>
      </c>
      <c r="G264" s="65"/>
    </row>
    <row r="265" spans="1:7" s="27" customFormat="1" ht="75">
      <c r="A265" s="77" t="s">
        <v>849</v>
      </c>
      <c r="B265" s="19" t="s">
        <v>848</v>
      </c>
      <c r="C265" s="19"/>
      <c r="D265" s="112">
        <f>D266</f>
        <v>48.698</v>
      </c>
      <c r="E265" s="112">
        <f>E266</f>
        <v>0</v>
      </c>
      <c r="F265" s="112">
        <f>D265+E265</f>
        <v>48.698</v>
      </c>
      <c r="G265" s="65"/>
    </row>
    <row r="266" spans="1:7" s="27" customFormat="1" ht="37.5">
      <c r="A266" s="77" t="s">
        <v>387</v>
      </c>
      <c r="B266" s="19" t="s">
        <v>848</v>
      </c>
      <c r="C266" s="19" t="s">
        <v>367</v>
      </c>
      <c r="D266" s="112">
        <v>48.698</v>
      </c>
      <c r="E266" s="112"/>
      <c r="F266" s="112">
        <f>D266+E266</f>
        <v>48.698</v>
      </c>
      <c r="G266" s="65"/>
    </row>
    <row r="267" spans="1:6" s="85" customFormat="1" ht="37.5">
      <c r="A267" s="117" t="s">
        <v>750</v>
      </c>
      <c r="B267" s="17" t="s">
        <v>751</v>
      </c>
      <c r="C267" s="19"/>
      <c r="D267" s="112">
        <f>D268</f>
        <v>119.3</v>
      </c>
      <c r="E267" s="112">
        <f>E268</f>
        <v>0</v>
      </c>
      <c r="F267" s="112">
        <f>F268</f>
        <v>119.3</v>
      </c>
    </row>
    <row r="268" spans="1:6" s="85" customFormat="1" ht="37.5">
      <c r="A268" s="77" t="s">
        <v>387</v>
      </c>
      <c r="B268" s="17" t="s">
        <v>751</v>
      </c>
      <c r="C268" s="19" t="s">
        <v>367</v>
      </c>
      <c r="D268" s="112">
        <v>119.3</v>
      </c>
      <c r="E268" s="112"/>
      <c r="F268" s="112">
        <f aca="true" t="shared" si="8" ref="F268:F285">D268+E268</f>
        <v>119.3</v>
      </c>
    </row>
    <row r="269" spans="1:7" s="27" customFormat="1" ht="37.5">
      <c r="A269" s="59" t="s">
        <v>403</v>
      </c>
      <c r="B269" s="17" t="s">
        <v>404</v>
      </c>
      <c r="C269" s="19"/>
      <c r="D269" s="112">
        <f>D270+D271</f>
        <v>39.4</v>
      </c>
      <c r="E269" s="112">
        <f>E270+E271</f>
        <v>0</v>
      </c>
      <c r="F269" s="112">
        <f t="shared" si="8"/>
        <v>39.4</v>
      </c>
      <c r="G269" s="65"/>
    </row>
    <row r="270" spans="1:7" s="27" customFormat="1" ht="37.5" hidden="1">
      <c r="A270" s="59" t="s">
        <v>259</v>
      </c>
      <c r="B270" s="17" t="s">
        <v>404</v>
      </c>
      <c r="C270" s="19" t="s">
        <v>260</v>
      </c>
      <c r="D270" s="112">
        <v>0</v>
      </c>
      <c r="E270" s="112">
        <f>'[1]расходы 2015'!E162</f>
        <v>0</v>
      </c>
      <c r="F270" s="112">
        <f t="shared" si="8"/>
        <v>0</v>
      </c>
      <c r="G270" s="65"/>
    </row>
    <row r="271" spans="1:7" s="27" customFormat="1" ht="37.5">
      <c r="A271" s="59" t="s">
        <v>387</v>
      </c>
      <c r="B271" s="17" t="s">
        <v>404</v>
      </c>
      <c r="C271" s="19" t="s">
        <v>367</v>
      </c>
      <c r="D271" s="112">
        <v>39.4</v>
      </c>
      <c r="E271" s="112"/>
      <c r="F271" s="112">
        <f t="shared" si="8"/>
        <v>39.4</v>
      </c>
      <c r="G271" s="65"/>
    </row>
    <row r="272" spans="1:7" s="27" customFormat="1" ht="18.75">
      <c r="A272" s="99" t="s">
        <v>405</v>
      </c>
      <c r="B272" s="19" t="s">
        <v>406</v>
      </c>
      <c r="C272" s="19"/>
      <c r="D272" s="112">
        <f>D273+D275</f>
        <v>2116.18</v>
      </c>
      <c r="E272" s="112">
        <f>E273+E275</f>
        <v>0</v>
      </c>
      <c r="F272" s="112">
        <f t="shared" si="8"/>
        <v>2116.18</v>
      </c>
      <c r="G272" s="65"/>
    </row>
    <row r="273" spans="1:7" s="27" customFormat="1" ht="18.75">
      <c r="A273" s="59" t="s">
        <v>398</v>
      </c>
      <c r="B273" s="19" t="s">
        <v>407</v>
      </c>
      <c r="C273" s="19"/>
      <c r="D273" s="112">
        <f>D274</f>
        <v>18.6</v>
      </c>
      <c r="E273" s="112">
        <f>E274</f>
        <v>0</v>
      </c>
      <c r="F273" s="112">
        <f t="shared" si="8"/>
        <v>18.6</v>
      </c>
      <c r="G273" s="65"/>
    </row>
    <row r="274" spans="1:7" s="27" customFormat="1" ht="37.5">
      <c r="A274" s="59" t="s">
        <v>387</v>
      </c>
      <c r="B274" s="19" t="s">
        <v>407</v>
      </c>
      <c r="C274" s="19" t="s">
        <v>367</v>
      </c>
      <c r="D274" s="112">
        <v>18.6</v>
      </c>
      <c r="E274" s="112"/>
      <c r="F274" s="112">
        <f t="shared" si="8"/>
        <v>18.6</v>
      </c>
      <c r="G274" s="65"/>
    </row>
    <row r="275" spans="1:7" s="27" customFormat="1" ht="18.75">
      <c r="A275" s="59" t="s">
        <v>390</v>
      </c>
      <c r="B275" s="19" t="s">
        <v>408</v>
      </c>
      <c r="C275" s="19"/>
      <c r="D275" s="112">
        <f>D276</f>
        <v>2097.58</v>
      </c>
      <c r="E275" s="112">
        <f>E276</f>
        <v>0</v>
      </c>
      <c r="F275" s="112">
        <f t="shared" si="8"/>
        <v>2097.58</v>
      </c>
      <c r="G275" s="65"/>
    </row>
    <row r="276" spans="1:7" s="27" customFormat="1" ht="37.5">
      <c r="A276" s="59" t="s">
        <v>387</v>
      </c>
      <c r="B276" s="19" t="s">
        <v>408</v>
      </c>
      <c r="C276" s="19" t="s">
        <v>367</v>
      </c>
      <c r="D276" s="112">
        <v>2097.58</v>
      </c>
      <c r="E276" s="112"/>
      <c r="F276" s="112">
        <f t="shared" si="8"/>
        <v>2097.58</v>
      </c>
      <c r="G276" s="65"/>
    </row>
    <row r="277" spans="1:7" s="27" customFormat="1" ht="37.5">
      <c r="A277" s="99" t="s">
        <v>697</v>
      </c>
      <c r="B277" s="19" t="s">
        <v>410</v>
      </c>
      <c r="C277" s="19"/>
      <c r="D277" s="112">
        <f>D278+D280+D282+D284+D288+D290+D292+D294</f>
        <v>24377.799999999996</v>
      </c>
      <c r="E277" s="112">
        <f>E278+E280+E282+E284+E288+E290+E292+E294+E286</f>
        <v>9</v>
      </c>
      <c r="F277" s="112">
        <f t="shared" si="8"/>
        <v>24386.799999999996</v>
      </c>
      <c r="G277" s="65"/>
    </row>
    <row r="278" spans="1:7" s="27" customFormat="1" ht="18.75">
      <c r="A278" s="59" t="s">
        <v>390</v>
      </c>
      <c r="B278" s="19" t="s">
        <v>411</v>
      </c>
      <c r="C278" s="19"/>
      <c r="D278" s="112">
        <f>D279</f>
        <v>23104.1</v>
      </c>
      <c r="E278" s="112">
        <f>E279</f>
        <v>0</v>
      </c>
      <c r="F278" s="112">
        <f t="shared" si="8"/>
        <v>23104.1</v>
      </c>
      <c r="G278" s="65"/>
    </row>
    <row r="279" spans="1:7" s="27" customFormat="1" ht="37.5">
      <c r="A279" s="59" t="s">
        <v>387</v>
      </c>
      <c r="B279" s="19" t="s">
        <v>411</v>
      </c>
      <c r="C279" s="19" t="s">
        <v>367</v>
      </c>
      <c r="D279" s="112">
        <v>23104.1</v>
      </c>
      <c r="E279" s="112"/>
      <c r="F279" s="112">
        <f t="shared" si="8"/>
        <v>23104.1</v>
      </c>
      <c r="G279" s="65"/>
    </row>
    <row r="280" spans="1:7" s="27" customFormat="1" ht="18.75">
      <c r="A280" s="59" t="s">
        <v>412</v>
      </c>
      <c r="B280" s="19" t="s">
        <v>413</v>
      </c>
      <c r="C280" s="19"/>
      <c r="D280" s="112">
        <f>D281</f>
        <v>351</v>
      </c>
      <c r="E280" s="112">
        <f>E281</f>
        <v>0</v>
      </c>
      <c r="F280" s="112">
        <f t="shared" si="8"/>
        <v>351</v>
      </c>
      <c r="G280" s="65"/>
    </row>
    <row r="281" spans="1:7" s="27" customFormat="1" ht="37.5">
      <c r="A281" s="59" t="s">
        <v>387</v>
      </c>
      <c r="B281" s="19" t="s">
        <v>413</v>
      </c>
      <c r="C281" s="19" t="s">
        <v>367</v>
      </c>
      <c r="D281" s="112">
        <v>351</v>
      </c>
      <c r="E281" s="112"/>
      <c r="F281" s="112">
        <f t="shared" si="8"/>
        <v>351</v>
      </c>
      <c r="G281" s="65"/>
    </row>
    <row r="282" spans="1:7" s="27" customFormat="1" ht="18.75">
      <c r="A282" s="77" t="s">
        <v>414</v>
      </c>
      <c r="B282" s="19" t="s">
        <v>415</v>
      </c>
      <c r="C282" s="19"/>
      <c r="D282" s="112">
        <f>D283</f>
        <v>97.8</v>
      </c>
      <c r="E282" s="112">
        <f>E283</f>
        <v>0</v>
      </c>
      <c r="F282" s="112">
        <f t="shared" si="8"/>
        <v>97.8</v>
      </c>
      <c r="G282" s="65"/>
    </row>
    <row r="283" spans="1:7" s="27" customFormat="1" ht="37.5">
      <c r="A283" s="59" t="s">
        <v>387</v>
      </c>
      <c r="B283" s="19" t="s">
        <v>415</v>
      </c>
      <c r="C283" s="19" t="s">
        <v>367</v>
      </c>
      <c r="D283" s="112">
        <v>97.8</v>
      </c>
      <c r="E283" s="112"/>
      <c r="F283" s="112">
        <f t="shared" si="8"/>
        <v>97.8</v>
      </c>
      <c r="G283" s="65"/>
    </row>
    <row r="284" spans="1:7" s="27" customFormat="1" ht="37.5">
      <c r="A284" s="59" t="s">
        <v>698</v>
      </c>
      <c r="B284" s="19" t="s">
        <v>417</v>
      </c>
      <c r="C284" s="19"/>
      <c r="D284" s="112">
        <f>D285</f>
        <v>164.1</v>
      </c>
      <c r="E284" s="112">
        <f>E285</f>
        <v>0</v>
      </c>
      <c r="F284" s="112">
        <f t="shared" si="8"/>
        <v>164.1</v>
      </c>
      <c r="G284" s="65"/>
    </row>
    <row r="285" spans="1:7" s="27" customFormat="1" ht="37.5">
      <c r="A285" s="59" t="s">
        <v>387</v>
      </c>
      <c r="B285" s="19" t="s">
        <v>417</v>
      </c>
      <c r="C285" s="19" t="s">
        <v>367</v>
      </c>
      <c r="D285" s="112">
        <v>164.1</v>
      </c>
      <c r="E285" s="112"/>
      <c r="F285" s="112">
        <f t="shared" si="8"/>
        <v>164.1</v>
      </c>
      <c r="G285" s="65"/>
    </row>
    <row r="286" spans="1:7" s="27" customFormat="1" ht="18.75">
      <c r="A286" s="59" t="s">
        <v>1014</v>
      </c>
      <c r="B286" s="19" t="s">
        <v>1015</v>
      </c>
      <c r="C286" s="19"/>
      <c r="D286" s="112">
        <f>D287</f>
        <v>0</v>
      </c>
      <c r="E286" s="112">
        <f>E287</f>
        <v>9</v>
      </c>
      <c r="F286" s="112">
        <f>D286+E286</f>
        <v>9</v>
      </c>
      <c r="G286" s="65"/>
    </row>
    <row r="287" spans="1:7" s="27" customFormat="1" ht="18.75">
      <c r="A287" s="59" t="s">
        <v>303</v>
      </c>
      <c r="B287" s="19" t="s">
        <v>1015</v>
      </c>
      <c r="C287" s="19" t="s">
        <v>304</v>
      </c>
      <c r="D287" s="112"/>
      <c r="E287" s="112">
        <v>9</v>
      </c>
      <c r="F287" s="112">
        <f>D287+E287</f>
        <v>9</v>
      </c>
      <c r="G287" s="65"/>
    </row>
    <row r="288" spans="1:7" s="27" customFormat="1" ht="18.75">
      <c r="A288" s="59" t="s">
        <v>423</v>
      </c>
      <c r="B288" s="17" t="s">
        <v>424</v>
      </c>
      <c r="C288" s="19"/>
      <c r="D288" s="112">
        <f>D289</f>
        <v>563</v>
      </c>
      <c r="E288" s="112">
        <f>E289</f>
        <v>0</v>
      </c>
      <c r="F288" s="112">
        <f aca="true" t="shared" si="9" ref="F288:F314">D288+E288</f>
        <v>563</v>
      </c>
      <c r="G288" s="57"/>
    </row>
    <row r="289" spans="1:7" s="27" customFormat="1" ht="37.5">
      <c r="A289" s="59" t="s">
        <v>387</v>
      </c>
      <c r="B289" s="17" t="s">
        <v>424</v>
      </c>
      <c r="C289" s="19" t="s">
        <v>367</v>
      </c>
      <c r="D289" s="112">
        <v>563</v>
      </c>
      <c r="E289" s="112"/>
      <c r="F289" s="112">
        <f t="shared" si="9"/>
        <v>563</v>
      </c>
      <c r="G289" s="57"/>
    </row>
    <row r="290" spans="1:7" s="27" customFormat="1" ht="37.5">
      <c r="A290" s="59" t="s">
        <v>855</v>
      </c>
      <c r="B290" s="17" t="s">
        <v>425</v>
      </c>
      <c r="C290" s="19"/>
      <c r="D290" s="112">
        <f>D291</f>
        <v>97.8</v>
      </c>
      <c r="E290" s="112">
        <f>E291</f>
        <v>0</v>
      </c>
      <c r="F290" s="112">
        <f t="shared" si="9"/>
        <v>97.8</v>
      </c>
      <c r="G290" s="65"/>
    </row>
    <row r="291" spans="1:7" s="27" customFormat="1" ht="37.5">
      <c r="A291" s="59" t="s">
        <v>387</v>
      </c>
      <c r="B291" s="17" t="s">
        <v>425</v>
      </c>
      <c r="C291" s="19" t="s">
        <v>367</v>
      </c>
      <c r="D291" s="112">
        <v>97.8</v>
      </c>
      <c r="E291" s="112"/>
      <c r="F291" s="112">
        <f t="shared" si="9"/>
        <v>97.8</v>
      </c>
      <c r="G291" s="65"/>
    </row>
    <row r="292" spans="1:7" s="27" customFormat="1" ht="18.75" hidden="1">
      <c r="A292" s="59" t="s">
        <v>603</v>
      </c>
      <c r="B292" s="17" t="s">
        <v>604</v>
      </c>
      <c r="C292" s="17"/>
      <c r="D292" s="112">
        <f>D293</f>
        <v>0</v>
      </c>
      <c r="E292" s="113">
        <f>E293</f>
        <v>0</v>
      </c>
      <c r="F292" s="112">
        <f t="shared" si="9"/>
        <v>0</v>
      </c>
      <c r="G292" s="65"/>
    </row>
    <row r="293" spans="1:7" s="27" customFormat="1" ht="18.75" hidden="1">
      <c r="A293" s="59" t="s">
        <v>584</v>
      </c>
      <c r="B293" s="17" t="s">
        <v>604</v>
      </c>
      <c r="C293" s="17" t="s">
        <v>585</v>
      </c>
      <c r="D293" s="112"/>
      <c r="E293" s="113"/>
      <c r="F293" s="112">
        <f t="shared" si="9"/>
        <v>0</v>
      </c>
      <c r="G293" s="65"/>
    </row>
    <row r="294" spans="1:7" s="27" customFormat="1" ht="18.75" hidden="1">
      <c r="A294" s="59" t="s">
        <v>216</v>
      </c>
      <c r="B294" s="17" t="s">
        <v>426</v>
      </c>
      <c r="C294" s="19"/>
      <c r="D294" s="112">
        <f>D295</f>
        <v>0</v>
      </c>
      <c r="E294" s="112">
        <f>E295</f>
        <v>0</v>
      </c>
      <c r="F294" s="112">
        <f t="shared" si="9"/>
        <v>0</v>
      </c>
      <c r="G294" s="57"/>
    </row>
    <row r="295" spans="1:7" s="27" customFormat="1" ht="37.5" hidden="1">
      <c r="A295" s="59" t="s">
        <v>387</v>
      </c>
      <c r="B295" s="17" t="s">
        <v>426</v>
      </c>
      <c r="C295" s="19" t="s">
        <v>367</v>
      </c>
      <c r="D295" s="112"/>
      <c r="E295" s="112">
        <v>0</v>
      </c>
      <c r="F295" s="112">
        <f t="shared" si="9"/>
        <v>0</v>
      </c>
      <c r="G295" s="57"/>
    </row>
    <row r="296" spans="1:7" s="27" customFormat="1" ht="22.5" customHeight="1">
      <c r="A296" s="58" t="s">
        <v>427</v>
      </c>
      <c r="B296" s="19" t="s">
        <v>428</v>
      </c>
      <c r="C296" s="19"/>
      <c r="D296" s="112">
        <f>D297+D300</f>
        <v>2932.023</v>
      </c>
      <c r="E296" s="112">
        <f>E297+E300</f>
        <v>-24</v>
      </c>
      <c r="F296" s="112">
        <f t="shared" si="9"/>
        <v>2908.023</v>
      </c>
      <c r="G296" s="100"/>
    </row>
    <row r="297" spans="1:7" s="27" customFormat="1" ht="18.75">
      <c r="A297" s="59" t="s">
        <v>429</v>
      </c>
      <c r="B297" s="19" t="s">
        <v>430</v>
      </c>
      <c r="C297" s="19"/>
      <c r="D297" s="112">
        <f>D298+D299</f>
        <v>1182.035</v>
      </c>
      <c r="E297" s="112">
        <f>E298+E299</f>
        <v>0</v>
      </c>
      <c r="F297" s="112">
        <f t="shared" si="9"/>
        <v>1182.035</v>
      </c>
      <c r="G297" s="65"/>
    </row>
    <row r="298" spans="1:7" s="27" customFormat="1" ht="75">
      <c r="A298" s="59" t="s">
        <v>255</v>
      </c>
      <c r="B298" s="19" t="s">
        <v>430</v>
      </c>
      <c r="C298" s="19" t="s">
        <v>256</v>
      </c>
      <c r="D298" s="112">
        <v>1172.035</v>
      </c>
      <c r="E298" s="112"/>
      <c r="F298" s="112">
        <f t="shared" si="9"/>
        <v>1172.035</v>
      </c>
      <c r="G298" s="65"/>
    </row>
    <row r="299" spans="1:7" s="27" customFormat="1" ht="37.5">
      <c r="A299" s="59" t="s">
        <v>259</v>
      </c>
      <c r="B299" s="19" t="s">
        <v>430</v>
      </c>
      <c r="C299" s="19" t="s">
        <v>260</v>
      </c>
      <c r="D299" s="112">
        <v>10</v>
      </c>
      <c r="E299" s="112"/>
      <c r="F299" s="112">
        <f t="shared" si="9"/>
        <v>10</v>
      </c>
      <c r="G299" s="65"/>
    </row>
    <row r="300" spans="1:7" s="27" customFormat="1" ht="18.75">
      <c r="A300" s="59" t="s">
        <v>369</v>
      </c>
      <c r="B300" s="19" t="s">
        <v>431</v>
      </c>
      <c r="C300" s="17"/>
      <c r="D300" s="113">
        <f>D301+D302+D303</f>
        <v>1749.9879999999998</v>
      </c>
      <c r="E300" s="112">
        <f>E301+E302+E303</f>
        <v>-24</v>
      </c>
      <c r="F300" s="112">
        <f t="shared" si="9"/>
        <v>1725.9879999999998</v>
      </c>
      <c r="G300" s="65"/>
    </row>
    <row r="301" spans="1:7" s="27" customFormat="1" ht="75">
      <c r="A301" s="59" t="s">
        <v>255</v>
      </c>
      <c r="B301" s="19" t="s">
        <v>431</v>
      </c>
      <c r="C301" s="19" t="s">
        <v>256</v>
      </c>
      <c r="D301" s="112">
        <v>1150.847</v>
      </c>
      <c r="E301" s="112"/>
      <c r="F301" s="112">
        <f t="shared" si="9"/>
        <v>1150.847</v>
      </c>
      <c r="G301" s="65"/>
    </row>
    <row r="302" spans="1:7" s="27" customFormat="1" ht="37.5">
      <c r="A302" s="59" t="s">
        <v>259</v>
      </c>
      <c r="B302" s="19" t="s">
        <v>431</v>
      </c>
      <c r="C302" s="19" t="s">
        <v>260</v>
      </c>
      <c r="D302" s="112">
        <v>598.141</v>
      </c>
      <c r="E302" s="112">
        <v>-24</v>
      </c>
      <c r="F302" s="112">
        <f t="shared" si="9"/>
        <v>574.141</v>
      </c>
      <c r="G302" s="65"/>
    </row>
    <row r="303" spans="1:7" s="27" customFormat="1" ht="18.75">
      <c r="A303" s="59" t="s">
        <v>269</v>
      </c>
      <c r="B303" s="19" t="s">
        <v>431</v>
      </c>
      <c r="C303" s="19" t="s">
        <v>270</v>
      </c>
      <c r="D303" s="112">
        <v>1</v>
      </c>
      <c r="E303" s="112"/>
      <c r="F303" s="112">
        <f t="shared" si="9"/>
        <v>1</v>
      </c>
      <c r="G303" s="65"/>
    </row>
    <row r="304" spans="1:7" s="27" customFormat="1" ht="39">
      <c r="A304" s="76" t="s">
        <v>432</v>
      </c>
      <c r="B304" s="19" t="s">
        <v>433</v>
      </c>
      <c r="C304" s="19"/>
      <c r="D304" s="112">
        <f>D305</f>
        <v>10612.391</v>
      </c>
      <c r="E304" s="112">
        <f>E305</f>
        <v>0</v>
      </c>
      <c r="F304" s="112">
        <f t="shared" si="9"/>
        <v>10612.391</v>
      </c>
      <c r="G304" s="65"/>
    </row>
    <row r="305" spans="1:7" s="27" customFormat="1" ht="18.75">
      <c r="A305" s="59" t="s">
        <v>390</v>
      </c>
      <c r="B305" s="19" t="s">
        <v>434</v>
      </c>
      <c r="C305" s="19"/>
      <c r="D305" s="112">
        <f>D306</f>
        <v>10612.391</v>
      </c>
      <c r="E305" s="112">
        <f>E306</f>
        <v>0</v>
      </c>
      <c r="F305" s="112">
        <f t="shared" si="9"/>
        <v>10612.391</v>
      </c>
      <c r="G305" s="65"/>
    </row>
    <row r="306" spans="1:7" s="27" customFormat="1" ht="37.5">
      <c r="A306" s="59" t="s">
        <v>387</v>
      </c>
      <c r="B306" s="19" t="s">
        <v>434</v>
      </c>
      <c r="C306" s="19" t="s">
        <v>367</v>
      </c>
      <c r="D306" s="112">
        <v>10612.391</v>
      </c>
      <c r="E306" s="112"/>
      <c r="F306" s="112">
        <f t="shared" si="9"/>
        <v>10612.391</v>
      </c>
      <c r="G306" s="65"/>
    </row>
    <row r="307" spans="1:8" s="27" customFormat="1" ht="37.5">
      <c r="A307" s="58" t="s">
        <v>606</v>
      </c>
      <c r="B307" s="19" t="s">
        <v>288</v>
      </c>
      <c r="C307" s="19"/>
      <c r="D307" s="112">
        <f>D308+D317+D322</f>
        <v>4433.3</v>
      </c>
      <c r="E307" s="112">
        <f>E308+E317+E322</f>
        <v>0</v>
      </c>
      <c r="F307" s="112">
        <f t="shared" si="9"/>
        <v>4433.3</v>
      </c>
      <c r="G307" s="65"/>
      <c r="H307" s="79"/>
    </row>
    <row r="308" spans="1:7" s="27" customFormat="1" ht="37.5">
      <c r="A308" s="99" t="s">
        <v>289</v>
      </c>
      <c r="B308" s="19" t="s">
        <v>290</v>
      </c>
      <c r="C308" s="19"/>
      <c r="D308" s="112">
        <f>D309+D311+D313+D315</f>
        <v>3833.3</v>
      </c>
      <c r="E308" s="112">
        <f>E309+E311+E313+E315</f>
        <v>0</v>
      </c>
      <c r="F308" s="112">
        <f t="shared" si="9"/>
        <v>3833.3</v>
      </c>
      <c r="G308" s="65"/>
    </row>
    <row r="309" spans="1:7" s="27" customFormat="1" ht="37.5">
      <c r="A309" s="59" t="s">
        <v>788</v>
      </c>
      <c r="B309" s="19" t="s">
        <v>607</v>
      </c>
      <c r="C309" s="19"/>
      <c r="D309" s="112">
        <f>D310</f>
        <v>3500</v>
      </c>
      <c r="E309" s="113">
        <f>E310</f>
        <v>0</v>
      </c>
      <c r="F309" s="112">
        <f t="shared" si="9"/>
        <v>3500</v>
      </c>
      <c r="G309" s="65"/>
    </row>
    <row r="310" spans="1:7" s="27" customFormat="1" ht="18.75">
      <c r="A310" s="59" t="s">
        <v>584</v>
      </c>
      <c r="B310" s="19" t="s">
        <v>607</v>
      </c>
      <c r="C310" s="19" t="s">
        <v>585</v>
      </c>
      <c r="D310" s="112">
        <v>3500</v>
      </c>
      <c r="E310" s="113"/>
      <c r="F310" s="112">
        <f t="shared" si="9"/>
        <v>3500</v>
      </c>
      <c r="G310" s="65"/>
    </row>
    <row r="311" spans="1:7" s="27" customFormat="1" ht="37.5" hidden="1">
      <c r="A311" s="59" t="s">
        <v>291</v>
      </c>
      <c r="B311" s="19" t="s">
        <v>292</v>
      </c>
      <c r="C311" s="19"/>
      <c r="D311" s="112">
        <f>D312</f>
        <v>0</v>
      </c>
      <c r="E311" s="112">
        <f>E312</f>
        <v>0</v>
      </c>
      <c r="F311" s="112">
        <f t="shared" si="9"/>
        <v>0</v>
      </c>
      <c r="G311" s="65"/>
    </row>
    <row r="312" spans="1:7" s="27" customFormat="1" ht="37.5" hidden="1">
      <c r="A312" s="59" t="s">
        <v>259</v>
      </c>
      <c r="B312" s="19" t="s">
        <v>292</v>
      </c>
      <c r="C312" s="19" t="s">
        <v>260</v>
      </c>
      <c r="D312" s="112">
        <v>0</v>
      </c>
      <c r="E312" s="112">
        <v>0</v>
      </c>
      <c r="F312" s="112">
        <f t="shared" si="9"/>
        <v>0</v>
      </c>
      <c r="G312" s="65"/>
    </row>
    <row r="313" spans="1:7" s="27" customFormat="1" ht="18.75">
      <c r="A313" s="59" t="s">
        <v>608</v>
      </c>
      <c r="B313" s="17" t="s">
        <v>609</v>
      </c>
      <c r="C313" s="17"/>
      <c r="D313" s="112">
        <f>D314</f>
        <v>33.3</v>
      </c>
      <c r="E313" s="113">
        <f>E314</f>
        <v>0</v>
      </c>
      <c r="F313" s="112">
        <f t="shared" si="9"/>
        <v>33.3</v>
      </c>
      <c r="G313" s="65"/>
    </row>
    <row r="314" spans="1:7" s="27" customFormat="1" ht="18.75">
      <c r="A314" s="59" t="s">
        <v>584</v>
      </c>
      <c r="B314" s="17" t="s">
        <v>610</v>
      </c>
      <c r="C314" s="17" t="s">
        <v>585</v>
      </c>
      <c r="D314" s="112">
        <v>33.3</v>
      </c>
      <c r="E314" s="113"/>
      <c r="F314" s="112">
        <f t="shared" si="9"/>
        <v>33.3</v>
      </c>
      <c r="G314" s="65"/>
    </row>
    <row r="315" spans="1:7" s="27" customFormat="1" ht="37.5">
      <c r="A315" s="59" t="s">
        <v>215</v>
      </c>
      <c r="B315" s="17" t="s">
        <v>611</v>
      </c>
      <c r="C315" s="17"/>
      <c r="D315" s="112">
        <f>D316</f>
        <v>300</v>
      </c>
      <c r="E315" s="113">
        <f>E316</f>
        <v>0</v>
      </c>
      <c r="F315" s="112">
        <f aca="true" t="shared" si="10" ref="F315:F346">D315+E315</f>
        <v>300</v>
      </c>
      <c r="G315" s="65"/>
    </row>
    <row r="316" spans="1:7" s="27" customFormat="1" ht="18.75">
      <c r="A316" s="59" t="s">
        <v>584</v>
      </c>
      <c r="B316" s="17" t="s">
        <v>611</v>
      </c>
      <c r="C316" s="17" t="s">
        <v>585</v>
      </c>
      <c r="D316" s="112">
        <v>300</v>
      </c>
      <c r="E316" s="113"/>
      <c r="F316" s="112">
        <f t="shared" si="10"/>
        <v>300</v>
      </c>
      <c r="G316" s="65"/>
    </row>
    <row r="317" spans="1:7" s="27" customFormat="1" ht="18.75">
      <c r="A317" s="99" t="s">
        <v>293</v>
      </c>
      <c r="B317" s="19" t="s">
        <v>294</v>
      </c>
      <c r="C317" s="19"/>
      <c r="D317" s="112">
        <f>D318+D320</f>
        <v>172</v>
      </c>
      <c r="E317" s="112">
        <f>E318+E320</f>
        <v>0</v>
      </c>
      <c r="F317" s="112">
        <f t="shared" si="10"/>
        <v>172</v>
      </c>
      <c r="G317" s="65"/>
    </row>
    <row r="318" spans="1:7" s="27" customFormat="1" ht="37.5" hidden="1">
      <c r="A318" s="59" t="s">
        <v>295</v>
      </c>
      <c r="B318" s="19" t="s">
        <v>296</v>
      </c>
      <c r="C318" s="19"/>
      <c r="D318" s="112">
        <f>D319</f>
        <v>0</v>
      </c>
      <c r="E318" s="112">
        <f>E319</f>
        <v>0</v>
      </c>
      <c r="F318" s="112">
        <f t="shared" si="10"/>
        <v>0</v>
      </c>
      <c r="G318" s="65"/>
    </row>
    <row r="319" spans="1:7" s="27" customFormat="1" ht="37.5" hidden="1">
      <c r="A319" s="59" t="s">
        <v>259</v>
      </c>
      <c r="B319" s="19" t="s">
        <v>296</v>
      </c>
      <c r="C319" s="19" t="s">
        <v>260</v>
      </c>
      <c r="D319" s="112"/>
      <c r="E319" s="112"/>
      <c r="F319" s="112">
        <f t="shared" si="10"/>
        <v>0</v>
      </c>
      <c r="G319" s="65"/>
    </row>
    <row r="320" spans="1:7" s="27" customFormat="1" ht="56.25">
      <c r="A320" s="59" t="s">
        <v>297</v>
      </c>
      <c r="B320" s="19" t="s">
        <v>298</v>
      </c>
      <c r="C320" s="19"/>
      <c r="D320" s="112">
        <f>D321</f>
        <v>172</v>
      </c>
      <c r="E320" s="112">
        <f>E321</f>
        <v>0</v>
      </c>
      <c r="F320" s="112">
        <f t="shared" si="10"/>
        <v>172</v>
      </c>
      <c r="G320" s="65"/>
    </row>
    <row r="321" spans="1:7" s="27" customFormat="1" ht="37.5">
      <c r="A321" s="59" t="s">
        <v>259</v>
      </c>
      <c r="B321" s="19" t="s">
        <v>298</v>
      </c>
      <c r="C321" s="19" t="s">
        <v>260</v>
      </c>
      <c r="D321" s="112">
        <v>172</v>
      </c>
      <c r="E321" s="112"/>
      <c r="F321" s="112">
        <f t="shared" si="10"/>
        <v>172</v>
      </c>
      <c r="G321" s="65"/>
    </row>
    <row r="322" spans="1:7" s="27" customFormat="1" ht="18.75">
      <c r="A322" s="99" t="s">
        <v>299</v>
      </c>
      <c r="B322" s="19" t="s">
        <v>300</v>
      </c>
      <c r="C322" s="19"/>
      <c r="D322" s="112">
        <f>D323</f>
        <v>428</v>
      </c>
      <c r="E322" s="112">
        <f>E323</f>
        <v>0</v>
      </c>
      <c r="F322" s="112">
        <f t="shared" si="10"/>
        <v>428</v>
      </c>
      <c r="G322" s="65"/>
    </row>
    <row r="323" spans="1:7" s="27" customFormat="1" ht="37.5">
      <c r="A323" s="59" t="s">
        <v>301</v>
      </c>
      <c r="B323" s="19" t="s">
        <v>302</v>
      </c>
      <c r="C323" s="19"/>
      <c r="D323" s="112">
        <v>428</v>
      </c>
      <c r="E323" s="112">
        <f>E324+E325+E326</f>
        <v>0</v>
      </c>
      <c r="F323" s="112">
        <f t="shared" si="10"/>
        <v>428</v>
      </c>
      <c r="G323" s="65"/>
    </row>
    <row r="324" spans="1:7" s="27" customFormat="1" ht="75">
      <c r="A324" s="59" t="s">
        <v>255</v>
      </c>
      <c r="B324" s="19" t="s">
        <v>302</v>
      </c>
      <c r="C324" s="19" t="s">
        <v>256</v>
      </c>
      <c r="D324" s="112">
        <v>15</v>
      </c>
      <c r="E324" s="112"/>
      <c r="F324" s="112">
        <f t="shared" si="10"/>
        <v>15</v>
      </c>
      <c r="G324" s="65"/>
    </row>
    <row r="325" spans="1:7" s="27" customFormat="1" ht="37.5">
      <c r="A325" s="59" t="s">
        <v>259</v>
      </c>
      <c r="B325" s="19" t="s">
        <v>302</v>
      </c>
      <c r="C325" s="19" t="s">
        <v>260</v>
      </c>
      <c r="D325" s="112">
        <v>63</v>
      </c>
      <c r="E325" s="112"/>
      <c r="F325" s="112">
        <f t="shared" si="10"/>
        <v>63</v>
      </c>
      <c r="G325" s="65"/>
    </row>
    <row r="326" spans="1:7" s="27" customFormat="1" ht="18.75">
      <c r="A326" s="59" t="s">
        <v>303</v>
      </c>
      <c r="B326" s="19" t="s">
        <v>302</v>
      </c>
      <c r="C326" s="19" t="s">
        <v>304</v>
      </c>
      <c r="D326" s="112">
        <v>350</v>
      </c>
      <c r="E326" s="112"/>
      <c r="F326" s="112">
        <f t="shared" si="10"/>
        <v>350</v>
      </c>
      <c r="G326" s="65"/>
    </row>
    <row r="327" spans="1:8" s="27" customFormat="1" ht="37.5">
      <c r="A327" s="16" t="s">
        <v>699</v>
      </c>
      <c r="B327" s="19" t="s">
        <v>306</v>
      </c>
      <c r="C327" s="19"/>
      <c r="D327" s="112">
        <f>D328+D333+D338+D341+D346+D355</f>
        <v>83427.81699999998</v>
      </c>
      <c r="E327" s="112">
        <f>E328+E333+E338+E341+E346+E355</f>
        <v>354.47600000000006</v>
      </c>
      <c r="F327" s="112">
        <f t="shared" si="10"/>
        <v>83782.29299999998</v>
      </c>
      <c r="G327" s="65"/>
      <c r="H327" s="79"/>
    </row>
    <row r="328" spans="1:7" s="27" customFormat="1" ht="37.5" hidden="1">
      <c r="A328" s="56" t="s">
        <v>307</v>
      </c>
      <c r="B328" s="19" t="s">
        <v>308</v>
      </c>
      <c r="C328" s="19"/>
      <c r="D328" s="112">
        <f>D329+D331</f>
        <v>0</v>
      </c>
      <c r="E328" s="112">
        <f>E329+E331</f>
        <v>0</v>
      </c>
      <c r="F328" s="112">
        <f t="shared" si="10"/>
        <v>0</v>
      </c>
      <c r="G328" s="65"/>
    </row>
    <row r="329" spans="1:7" s="27" customFormat="1" ht="18.75" hidden="1">
      <c r="A329" s="20" t="s">
        <v>309</v>
      </c>
      <c r="B329" s="19" t="s">
        <v>310</v>
      </c>
      <c r="C329" s="19"/>
      <c r="D329" s="112">
        <f>D330</f>
        <v>0</v>
      </c>
      <c r="E329" s="112">
        <f>E330</f>
        <v>0</v>
      </c>
      <c r="F329" s="112">
        <f t="shared" si="10"/>
        <v>0</v>
      </c>
      <c r="G329" s="65"/>
    </row>
    <row r="330" spans="1:7" s="27" customFormat="1" ht="37.5" hidden="1">
      <c r="A330" s="59" t="s">
        <v>259</v>
      </c>
      <c r="B330" s="19" t="s">
        <v>310</v>
      </c>
      <c r="C330" s="19" t="s">
        <v>260</v>
      </c>
      <c r="D330" s="112">
        <v>0</v>
      </c>
      <c r="E330" s="112"/>
      <c r="F330" s="112">
        <f t="shared" si="10"/>
        <v>0</v>
      </c>
      <c r="G330" s="65"/>
    </row>
    <row r="331" spans="1:7" s="27" customFormat="1" ht="18.75" hidden="1">
      <c r="A331" s="59" t="s">
        <v>311</v>
      </c>
      <c r="B331" s="19" t="s">
        <v>312</v>
      </c>
      <c r="C331" s="19"/>
      <c r="D331" s="112">
        <f>D332</f>
        <v>0</v>
      </c>
      <c r="E331" s="112">
        <f>E332</f>
        <v>0</v>
      </c>
      <c r="F331" s="112">
        <f t="shared" si="10"/>
        <v>0</v>
      </c>
      <c r="G331" s="65"/>
    </row>
    <row r="332" spans="1:7" s="27" customFormat="1" ht="37.5" hidden="1">
      <c r="A332" s="59" t="s">
        <v>259</v>
      </c>
      <c r="B332" s="19" t="s">
        <v>312</v>
      </c>
      <c r="C332" s="19" t="s">
        <v>260</v>
      </c>
      <c r="D332" s="112">
        <v>0</v>
      </c>
      <c r="E332" s="112"/>
      <c r="F332" s="112">
        <f t="shared" si="10"/>
        <v>0</v>
      </c>
      <c r="G332" s="65"/>
    </row>
    <row r="333" spans="1:7" s="27" customFormat="1" ht="37.5">
      <c r="A333" s="99" t="s">
        <v>313</v>
      </c>
      <c r="B333" s="19" t="s">
        <v>314</v>
      </c>
      <c r="C333" s="19"/>
      <c r="D333" s="112">
        <f>D334+D336</f>
        <v>1715.5</v>
      </c>
      <c r="E333" s="112">
        <f>E334+E336</f>
        <v>0</v>
      </c>
      <c r="F333" s="112">
        <f t="shared" si="10"/>
        <v>1715.5</v>
      </c>
      <c r="G333" s="65"/>
    </row>
    <row r="334" spans="1:7" s="27" customFormat="1" ht="18.75" hidden="1">
      <c r="A334" s="20" t="s">
        <v>315</v>
      </c>
      <c r="B334" s="19" t="s">
        <v>317</v>
      </c>
      <c r="C334" s="19"/>
      <c r="D334" s="112">
        <f>D335</f>
        <v>0</v>
      </c>
      <c r="E334" s="112">
        <f>E335</f>
        <v>0</v>
      </c>
      <c r="F334" s="112">
        <f t="shared" si="10"/>
        <v>0</v>
      </c>
      <c r="G334" s="66"/>
    </row>
    <row r="335" spans="1:7" s="27" customFormat="1" ht="37.5" hidden="1">
      <c r="A335" s="59" t="s">
        <v>259</v>
      </c>
      <c r="B335" s="19" t="s">
        <v>317</v>
      </c>
      <c r="C335" s="19" t="s">
        <v>260</v>
      </c>
      <c r="D335" s="112">
        <v>0</v>
      </c>
      <c r="E335" s="112"/>
      <c r="F335" s="112">
        <f t="shared" si="10"/>
        <v>0</v>
      </c>
      <c r="G335" s="65"/>
    </row>
    <row r="336" spans="1:6" s="84" customFormat="1" ht="18.75">
      <c r="A336" s="77" t="s">
        <v>745</v>
      </c>
      <c r="B336" s="19" t="s">
        <v>744</v>
      </c>
      <c r="C336" s="19"/>
      <c r="D336" s="112">
        <f>D337</f>
        <v>1715.5</v>
      </c>
      <c r="E336" s="112">
        <f>E337</f>
        <v>0</v>
      </c>
      <c r="F336" s="112">
        <f t="shared" si="10"/>
        <v>1715.5</v>
      </c>
    </row>
    <row r="337" spans="1:6" s="84" customFormat="1" ht="37.5">
      <c r="A337" s="77" t="s">
        <v>387</v>
      </c>
      <c r="B337" s="19" t="s">
        <v>744</v>
      </c>
      <c r="C337" s="19" t="s">
        <v>367</v>
      </c>
      <c r="D337" s="112">
        <v>1715.5</v>
      </c>
      <c r="E337" s="112"/>
      <c r="F337" s="112">
        <f t="shared" si="10"/>
        <v>1715.5</v>
      </c>
    </row>
    <row r="338" spans="1:7" s="27" customFormat="1" ht="37.5">
      <c r="A338" s="99" t="s">
        <v>318</v>
      </c>
      <c r="B338" s="19" t="s">
        <v>319</v>
      </c>
      <c r="C338" s="19"/>
      <c r="D338" s="112">
        <f>D339</f>
        <v>3.8</v>
      </c>
      <c r="E338" s="112">
        <f>E339</f>
        <v>0</v>
      </c>
      <c r="F338" s="112">
        <f t="shared" si="10"/>
        <v>3.8</v>
      </c>
      <c r="G338" s="65"/>
    </row>
    <row r="339" spans="1:7" s="27" customFormat="1" ht="62.25" customHeight="1">
      <c r="A339" s="59" t="s">
        <v>838</v>
      </c>
      <c r="B339" s="19" t="s">
        <v>320</v>
      </c>
      <c r="C339" s="19"/>
      <c r="D339" s="112">
        <f>D340</f>
        <v>3.8</v>
      </c>
      <c r="E339" s="112">
        <f>E340</f>
        <v>0</v>
      </c>
      <c r="F339" s="112">
        <f t="shared" si="10"/>
        <v>3.8</v>
      </c>
      <c r="G339" s="65"/>
    </row>
    <row r="340" spans="1:7" s="27" customFormat="1" ht="37.5">
      <c r="A340" s="59" t="s">
        <v>259</v>
      </c>
      <c r="B340" s="19" t="s">
        <v>320</v>
      </c>
      <c r="C340" s="19" t="s">
        <v>260</v>
      </c>
      <c r="D340" s="112">
        <v>3.8</v>
      </c>
      <c r="E340" s="112"/>
      <c r="F340" s="112">
        <f t="shared" si="10"/>
        <v>3.8</v>
      </c>
      <c r="G340" s="65"/>
    </row>
    <row r="341" spans="1:7" s="27" customFormat="1" ht="18.75">
      <c r="A341" s="58" t="s">
        <v>478</v>
      </c>
      <c r="B341" s="19" t="s">
        <v>479</v>
      </c>
      <c r="C341" s="19"/>
      <c r="D341" s="112">
        <f>D342</f>
        <v>4844.656</v>
      </c>
      <c r="E341" s="112">
        <f>E342</f>
        <v>0</v>
      </c>
      <c r="F341" s="112">
        <f t="shared" si="10"/>
        <v>4844.656</v>
      </c>
      <c r="G341" s="65"/>
    </row>
    <row r="342" spans="1:7" s="27" customFormat="1" ht="18.75">
      <c r="A342" s="59" t="s">
        <v>480</v>
      </c>
      <c r="B342" s="19" t="s">
        <v>481</v>
      </c>
      <c r="C342" s="19"/>
      <c r="D342" s="112">
        <f>D343+D344+D345</f>
        <v>4844.656</v>
      </c>
      <c r="E342" s="112">
        <f>E343+E344+E345</f>
        <v>0</v>
      </c>
      <c r="F342" s="112">
        <f t="shared" si="10"/>
        <v>4844.656</v>
      </c>
      <c r="G342" s="65"/>
    </row>
    <row r="343" spans="1:7" s="27" customFormat="1" ht="75">
      <c r="A343" s="59" t="s">
        <v>255</v>
      </c>
      <c r="B343" s="19" t="s">
        <v>481</v>
      </c>
      <c r="C343" s="17" t="s">
        <v>256</v>
      </c>
      <c r="D343" s="113">
        <v>4576.475</v>
      </c>
      <c r="E343" s="112"/>
      <c r="F343" s="112">
        <f t="shared" si="10"/>
        <v>4576.475</v>
      </c>
      <c r="G343" s="65"/>
    </row>
    <row r="344" spans="1:7" s="27" customFormat="1" ht="37.5">
      <c r="A344" s="59" t="s">
        <v>259</v>
      </c>
      <c r="B344" s="19" t="s">
        <v>481</v>
      </c>
      <c r="C344" s="17" t="s">
        <v>260</v>
      </c>
      <c r="D344" s="113">
        <v>268.181</v>
      </c>
      <c r="E344" s="112"/>
      <c r="F344" s="112">
        <f t="shared" si="10"/>
        <v>268.181</v>
      </c>
      <c r="G344" s="65"/>
    </row>
    <row r="345" spans="1:7" s="27" customFormat="1" ht="18.75" hidden="1">
      <c r="A345" s="59" t="s">
        <v>269</v>
      </c>
      <c r="B345" s="19" t="s">
        <v>481</v>
      </c>
      <c r="C345" s="19" t="s">
        <v>270</v>
      </c>
      <c r="D345" s="112"/>
      <c r="E345" s="112">
        <f>'[1]расходы 2015'!E279</f>
        <v>0</v>
      </c>
      <c r="F345" s="112">
        <f t="shared" si="10"/>
        <v>0</v>
      </c>
      <c r="G345" s="65"/>
    </row>
    <row r="346" spans="1:7" s="27" customFormat="1" ht="19.5">
      <c r="A346" s="76" t="s">
        <v>612</v>
      </c>
      <c r="B346" s="17" t="s">
        <v>613</v>
      </c>
      <c r="C346" s="17"/>
      <c r="D346" s="113">
        <f>D347+D349+D353</f>
        <v>47703.05699999999</v>
      </c>
      <c r="E346" s="113">
        <f>E347+E349+E353</f>
        <v>725.9250000000001</v>
      </c>
      <c r="F346" s="112">
        <f t="shared" si="10"/>
        <v>48428.981999999996</v>
      </c>
      <c r="G346" s="112"/>
    </row>
    <row r="347" spans="1:7" s="27" customFormat="1" ht="18.75">
      <c r="A347" s="59" t="s">
        <v>614</v>
      </c>
      <c r="B347" s="17" t="s">
        <v>615</v>
      </c>
      <c r="C347" s="17" t="s">
        <v>347</v>
      </c>
      <c r="D347" s="113">
        <f>D348</f>
        <v>36951.808</v>
      </c>
      <c r="E347" s="113">
        <f>E348</f>
        <v>1020.5</v>
      </c>
      <c r="F347" s="112">
        <f aca="true" t="shared" si="11" ref="F347:F355">D347+E347</f>
        <v>37972.308</v>
      </c>
      <c r="G347" s="65"/>
    </row>
    <row r="348" spans="1:8" s="27" customFormat="1" ht="18.75">
      <c r="A348" s="59" t="s">
        <v>584</v>
      </c>
      <c r="B348" s="17" t="s">
        <v>615</v>
      </c>
      <c r="C348" s="17" t="s">
        <v>585</v>
      </c>
      <c r="D348" s="113">
        <v>36951.808</v>
      </c>
      <c r="E348" s="113">
        <f>100+840.5+80</f>
        <v>1020.5</v>
      </c>
      <c r="F348" s="112">
        <f t="shared" si="11"/>
        <v>37972.308</v>
      </c>
      <c r="G348" s="65"/>
      <c r="H348" s="79"/>
    </row>
    <row r="349" spans="1:7" s="27" customFormat="1" ht="18.75">
      <c r="A349" s="59" t="s">
        <v>616</v>
      </c>
      <c r="B349" s="17" t="s">
        <v>617</v>
      </c>
      <c r="C349" s="17" t="s">
        <v>347</v>
      </c>
      <c r="D349" s="113">
        <f>D350+D351+D352</f>
        <v>10098.049</v>
      </c>
      <c r="E349" s="113">
        <f>E350+E351+E352</f>
        <v>-294.57499999999993</v>
      </c>
      <c r="F349" s="112">
        <f t="shared" si="11"/>
        <v>9803.474</v>
      </c>
      <c r="G349" s="65"/>
    </row>
    <row r="350" spans="1:7" s="27" customFormat="1" ht="75">
      <c r="A350" s="59" t="s">
        <v>255</v>
      </c>
      <c r="B350" s="17" t="s">
        <v>617</v>
      </c>
      <c r="C350" s="17" t="s">
        <v>256</v>
      </c>
      <c r="D350" s="113">
        <v>9520.849</v>
      </c>
      <c r="E350" s="113">
        <v>1.571</v>
      </c>
      <c r="F350" s="112">
        <f t="shared" si="11"/>
        <v>9522.42</v>
      </c>
      <c r="G350" s="65"/>
    </row>
    <row r="351" spans="1:7" s="27" customFormat="1" ht="37.5">
      <c r="A351" s="59" t="s">
        <v>259</v>
      </c>
      <c r="B351" s="17" t="s">
        <v>617</v>
      </c>
      <c r="C351" s="17" t="s">
        <v>260</v>
      </c>
      <c r="D351" s="113">
        <v>576.6</v>
      </c>
      <c r="E351" s="113">
        <v>-295.556</v>
      </c>
      <c r="F351" s="112">
        <f t="shared" si="11"/>
        <v>281.04400000000004</v>
      </c>
      <c r="G351" s="65"/>
    </row>
    <row r="352" spans="1:7" s="27" customFormat="1" ht="18.75">
      <c r="A352" s="59" t="s">
        <v>269</v>
      </c>
      <c r="B352" s="17" t="s">
        <v>617</v>
      </c>
      <c r="C352" s="17" t="s">
        <v>270</v>
      </c>
      <c r="D352" s="113">
        <v>0.6</v>
      </c>
      <c r="E352" s="112">
        <v>-0.59</v>
      </c>
      <c r="F352" s="112">
        <f t="shared" si="11"/>
        <v>0.010000000000000009</v>
      </c>
      <c r="G352" s="65"/>
    </row>
    <row r="353" spans="1:7" s="27" customFormat="1" ht="37.5">
      <c r="A353" s="59" t="s">
        <v>618</v>
      </c>
      <c r="B353" s="17" t="s">
        <v>619</v>
      </c>
      <c r="C353" s="17"/>
      <c r="D353" s="113">
        <f>D354</f>
        <v>653.2</v>
      </c>
      <c r="E353" s="112">
        <f>E354</f>
        <v>0</v>
      </c>
      <c r="F353" s="112">
        <f t="shared" si="11"/>
        <v>653.2</v>
      </c>
      <c r="G353" s="65"/>
    </row>
    <row r="354" spans="1:7" s="27" customFormat="1" ht="18.75">
      <c r="A354" s="59" t="s">
        <v>584</v>
      </c>
      <c r="B354" s="17" t="s">
        <v>619</v>
      </c>
      <c r="C354" s="17" t="s">
        <v>585</v>
      </c>
      <c r="D354" s="113">
        <v>653.2</v>
      </c>
      <c r="E354" s="113"/>
      <c r="F354" s="112">
        <f t="shared" si="11"/>
        <v>653.2</v>
      </c>
      <c r="G354" s="65"/>
    </row>
    <row r="355" spans="1:7" s="27" customFormat="1" ht="28.5" customHeight="1">
      <c r="A355" s="76" t="s">
        <v>321</v>
      </c>
      <c r="B355" s="19" t="s">
        <v>322</v>
      </c>
      <c r="C355" s="19"/>
      <c r="D355" s="112">
        <f>D356</f>
        <v>29160.803999999996</v>
      </c>
      <c r="E355" s="112">
        <f>E356</f>
        <v>-371.449</v>
      </c>
      <c r="F355" s="112">
        <f t="shared" si="11"/>
        <v>28789.354999999996</v>
      </c>
      <c r="G355" s="65"/>
    </row>
    <row r="356" spans="1:7" s="27" customFormat="1" ht="37.5">
      <c r="A356" s="59" t="s">
        <v>323</v>
      </c>
      <c r="B356" s="19" t="s">
        <v>324</v>
      </c>
      <c r="C356" s="19"/>
      <c r="D356" s="112">
        <f>D357+D358+D359</f>
        <v>29160.803999999996</v>
      </c>
      <c r="E356" s="112">
        <f>E357+E358+E359</f>
        <v>-371.449</v>
      </c>
      <c r="F356" s="112">
        <f aca="true" t="shared" si="12" ref="F356:F443">D356+E356</f>
        <v>28789.354999999996</v>
      </c>
      <c r="G356" s="65"/>
    </row>
    <row r="357" spans="1:7" s="27" customFormat="1" ht="75">
      <c r="A357" s="59" t="s">
        <v>255</v>
      </c>
      <c r="B357" s="19" t="s">
        <v>324</v>
      </c>
      <c r="C357" s="17" t="s">
        <v>256</v>
      </c>
      <c r="D357" s="113">
        <v>24061.368</v>
      </c>
      <c r="E357" s="113">
        <v>-391.449</v>
      </c>
      <c r="F357" s="112">
        <f t="shared" si="12"/>
        <v>23669.918999999998</v>
      </c>
      <c r="G357" s="65"/>
    </row>
    <row r="358" spans="1:7" s="27" customFormat="1" ht="37.5">
      <c r="A358" s="59" t="s">
        <v>259</v>
      </c>
      <c r="B358" s="19" t="s">
        <v>324</v>
      </c>
      <c r="C358" s="17" t="s">
        <v>260</v>
      </c>
      <c r="D358" s="113">
        <v>5083.436</v>
      </c>
      <c r="E358" s="113">
        <v>30</v>
      </c>
      <c r="F358" s="112">
        <f t="shared" si="12"/>
        <v>5113.436</v>
      </c>
      <c r="G358" s="65"/>
    </row>
    <row r="359" spans="1:7" s="27" customFormat="1" ht="18.75">
      <c r="A359" s="59" t="s">
        <v>269</v>
      </c>
      <c r="B359" s="19" t="s">
        <v>324</v>
      </c>
      <c r="C359" s="17" t="s">
        <v>270</v>
      </c>
      <c r="D359" s="113">
        <v>16</v>
      </c>
      <c r="E359" s="113">
        <v>-10</v>
      </c>
      <c r="F359" s="112">
        <f t="shared" si="12"/>
        <v>6</v>
      </c>
      <c r="G359" s="65"/>
    </row>
    <row r="360" spans="1:8" s="27" customFormat="1" ht="37.5">
      <c r="A360" s="58" t="s">
        <v>325</v>
      </c>
      <c r="B360" s="17" t="s">
        <v>326</v>
      </c>
      <c r="C360" s="19"/>
      <c r="D360" s="112">
        <f>D361+D367+D376+D382</f>
        <v>10281.765</v>
      </c>
      <c r="E360" s="112">
        <f>E361+E367+E376+E382</f>
        <v>-200</v>
      </c>
      <c r="F360" s="112">
        <f t="shared" si="12"/>
        <v>10081.765</v>
      </c>
      <c r="G360" s="65"/>
      <c r="H360" s="79"/>
    </row>
    <row r="361" spans="1:7" s="27" customFormat="1" ht="19.5">
      <c r="A361" s="76" t="s">
        <v>436</v>
      </c>
      <c r="B361" s="17" t="s">
        <v>437</v>
      </c>
      <c r="C361" s="19"/>
      <c r="D361" s="112">
        <f>D362+D365</f>
        <v>6151.5</v>
      </c>
      <c r="E361" s="112">
        <f>E362+E365</f>
        <v>-200</v>
      </c>
      <c r="F361" s="112">
        <f t="shared" si="12"/>
        <v>5951.5</v>
      </c>
      <c r="G361" s="65"/>
    </row>
    <row r="362" spans="1:7" s="27" customFormat="1" ht="37.5">
      <c r="A362" s="59" t="s">
        <v>438</v>
      </c>
      <c r="B362" s="17" t="s">
        <v>439</v>
      </c>
      <c r="C362" s="19"/>
      <c r="D362" s="112">
        <f>D363+D364</f>
        <v>393.5</v>
      </c>
      <c r="E362" s="112">
        <f>E363+E364</f>
        <v>0</v>
      </c>
      <c r="F362" s="112">
        <f>D362+E362</f>
        <v>393.5</v>
      </c>
      <c r="G362" s="65"/>
    </row>
    <row r="363" spans="1:6" s="84" customFormat="1" ht="18.75">
      <c r="A363" s="77" t="s">
        <v>303</v>
      </c>
      <c r="B363" s="17" t="s">
        <v>439</v>
      </c>
      <c r="C363" s="17" t="s">
        <v>304</v>
      </c>
      <c r="D363" s="112">
        <v>393.5</v>
      </c>
      <c r="E363" s="113"/>
      <c r="F363" s="112">
        <f>D363+E363</f>
        <v>393.5</v>
      </c>
    </row>
    <row r="364" spans="1:7" s="27" customFormat="1" ht="37.5" hidden="1">
      <c r="A364" s="59" t="s">
        <v>387</v>
      </c>
      <c r="B364" s="17" t="s">
        <v>439</v>
      </c>
      <c r="C364" s="17" t="s">
        <v>367</v>
      </c>
      <c r="D364" s="113">
        <v>0</v>
      </c>
      <c r="E364" s="112"/>
      <c r="F364" s="112">
        <f t="shared" si="12"/>
        <v>0</v>
      </c>
      <c r="G364" s="57"/>
    </row>
    <row r="365" spans="1:6" s="84" customFormat="1" ht="75">
      <c r="A365" s="25" t="s">
        <v>767</v>
      </c>
      <c r="B365" s="17" t="s">
        <v>768</v>
      </c>
      <c r="C365" s="17"/>
      <c r="D365" s="112">
        <f>D366</f>
        <v>5758</v>
      </c>
      <c r="E365" s="113">
        <f>E366</f>
        <v>-200</v>
      </c>
      <c r="F365" s="112">
        <f>D365+E365</f>
        <v>5558</v>
      </c>
    </row>
    <row r="366" spans="1:6" s="84" customFormat="1" ht="18.75">
      <c r="A366" s="77" t="s">
        <v>303</v>
      </c>
      <c r="B366" s="17" t="s">
        <v>768</v>
      </c>
      <c r="C366" s="17" t="s">
        <v>304</v>
      </c>
      <c r="D366" s="112">
        <v>5758</v>
      </c>
      <c r="E366" s="136">
        <v>-200</v>
      </c>
      <c r="F366" s="112">
        <f>D366+E366</f>
        <v>5558</v>
      </c>
    </row>
    <row r="367" spans="1:7" s="27" customFormat="1" ht="19.5">
      <c r="A367" s="76" t="s">
        <v>700</v>
      </c>
      <c r="B367" s="17" t="s">
        <v>621</v>
      </c>
      <c r="C367" s="17"/>
      <c r="D367" s="113">
        <f>D368+D370+D372+D374</f>
        <v>1006</v>
      </c>
      <c r="E367" s="113">
        <f>E368+E370+E372+E374</f>
        <v>0</v>
      </c>
      <c r="F367" s="112">
        <f t="shared" si="12"/>
        <v>1006</v>
      </c>
      <c r="G367" s="65"/>
    </row>
    <row r="368" spans="1:7" s="27" customFormat="1" ht="37.5" hidden="1">
      <c r="A368" s="59" t="s">
        <v>622</v>
      </c>
      <c r="B368" s="17" t="s">
        <v>623</v>
      </c>
      <c r="C368" s="17"/>
      <c r="D368" s="113">
        <f>D369</f>
        <v>0</v>
      </c>
      <c r="E368" s="112">
        <f>E369</f>
        <v>0</v>
      </c>
      <c r="F368" s="112">
        <f t="shared" si="12"/>
        <v>0</v>
      </c>
      <c r="G368" s="65"/>
    </row>
    <row r="369" spans="1:7" s="27" customFormat="1" ht="18.75" hidden="1">
      <c r="A369" s="59" t="s">
        <v>584</v>
      </c>
      <c r="B369" s="17" t="s">
        <v>623</v>
      </c>
      <c r="C369" s="17" t="s">
        <v>585</v>
      </c>
      <c r="D369" s="113"/>
      <c r="E369" s="112"/>
      <c r="F369" s="112">
        <f t="shared" si="12"/>
        <v>0</v>
      </c>
      <c r="G369" s="65"/>
    </row>
    <row r="370" spans="1:7" s="27" customFormat="1" ht="37.5">
      <c r="A370" s="59" t="s">
        <v>624</v>
      </c>
      <c r="B370" s="17" t="s">
        <v>625</v>
      </c>
      <c r="C370" s="17"/>
      <c r="D370" s="113">
        <f>D371</f>
        <v>100</v>
      </c>
      <c r="E370" s="112">
        <f>E371</f>
        <v>0</v>
      </c>
      <c r="F370" s="112">
        <f t="shared" si="12"/>
        <v>100</v>
      </c>
      <c r="G370" s="65"/>
    </row>
    <row r="371" spans="1:7" s="27" customFormat="1" ht="18.75">
      <c r="A371" s="59" t="s">
        <v>584</v>
      </c>
      <c r="B371" s="17" t="s">
        <v>625</v>
      </c>
      <c r="C371" s="17" t="s">
        <v>585</v>
      </c>
      <c r="D371" s="113">
        <v>100</v>
      </c>
      <c r="E371" s="112"/>
      <c r="F371" s="112">
        <f t="shared" si="12"/>
        <v>100</v>
      </c>
      <c r="G371" s="65"/>
    </row>
    <row r="372" spans="1:6" s="84" customFormat="1" ht="18.75" hidden="1">
      <c r="A372" s="25" t="s">
        <v>769</v>
      </c>
      <c r="B372" s="17" t="s">
        <v>770</v>
      </c>
      <c r="C372" s="17"/>
      <c r="D372" s="112">
        <f>D373</f>
        <v>0</v>
      </c>
      <c r="E372" s="113">
        <f>E373</f>
        <v>0</v>
      </c>
      <c r="F372" s="112">
        <f>D372+E372</f>
        <v>0</v>
      </c>
    </row>
    <row r="373" spans="1:6" s="84" customFormat="1" ht="18.75" hidden="1">
      <c r="A373" s="77" t="s">
        <v>584</v>
      </c>
      <c r="B373" s="17" t="s">
        <v>770</v>
      </c>
      <c r="C373" s="17" t="s">
        <v>585</v>
      </c>
      <c r="D373" s="112">
        <v>0</v>
      </c>
      <c r="E373" s="113"/>
      <c r="F373" s="112">
        <f>D373+E373</f>
        <v>0</v>
      </c>
    </row>
    <row r="374" spans="1:6" s="84" customFormat="1" ht="18.75">
      <c r="A374" s="25" t="s">
        <v>771</v>
      </c>
      <c r="B374" s="17" t="s">
        <v>772</v>
      </c>
      <c r="C374" s="17"/>
      <c r="D374" s="112">
        <f>D375</f>
        <v>906</v>
      </c>
      <c r="E374" s="113">
        <f>E375</f>
        <v>0</v>
      </c>
      <c r="F374" s="112">
        <f>D374+E374</f>
        <v>906</v>
      </c>
    </row>
    <row r="375" spans="1:6" s="84" customFormat="1" ht="18.75">
      <c r="A375" s="77" t="s">
        <v>584</v>
      </c>
      <c r="B375" s="17" t="s">
        <v>773</v>
      </c>
      <c r="C375" s="17" t="s">
        <v>585</v>
      </c>
      <c r="D375" s="112">
        <v>906</v>
      </c>
      <c r="E375" s="113"/>
      <c r="F375" s="112">
        <f>D375+E375</f>
        <v>906</v>
      </c>
    </row>
    <row r="376" spans="1:7" s="27" customFormat="1" ht="19.5">
      <c r="A376" s="76" t="s">
        <v>327</v>
      </c>
      <c r="B376" s="17" t="s">
        <v>328</v>
      </c>
      <c r="C376" s="17"/>
      <c r="D376" s="113">
        <f>D377+D379</f>
        <v>2423.9</v>
      </c>
      <c r="E376" s="113">
        <f>E377+E379</f>
        <v>0</v>
      </c>
      <c r="F376" s="112">
        <f t="shared" si="12"/>
        <v>2423.9</v>
      </c>
      <c r="G376" s="65"/>
    </row>
    <row r="377" spans="1:7" s="27" customFormat="1" ht="18.75">
      <c r="A377" s="59" t="s">
        <v>388</v>
      </c>
      <c r="B377" s="17" t="s">
        <v>482</v>
      </c>
      <c r="C377" s="17"/>
      <c r="D377" s="113">
        <f>D378</f>
        <v>2200</v>
      </c>
      <c r="E377" s="113">
        <f>E378</f>
        <v>0</v>
      </c>
      <c r="F377" s="112">
        <f t="shared" si="12"/>
        <v>2200</v>
      </c>
      <c r="G377" s="65"/>
    </row>
    <row r="378" spans="1:7" s="27" customFormat="1" ht="37.5">
      <c r="A378" s="59" t="s">
        <v>259</v>
      </c>
      <c r="B378" s="17" t="s">
        <v>482</v>
      </c>
      <c r="C378" s="17" t="s">
        <v>260</v>
      </c>
      <c r="D378" s="113">
        <v>2200</v>
      </c>
      <c r="E378" s="118"/>
      <c r="F378" s="112">
        <f t="shared" si="12"/>
        <v>2200</v>
      </c>
      <c r="G378" s="65"/>
    </row>
    <row r="379" spans="1:7" s="27" customFormat="1" ht="56.25">
      <c r="A379" s="59" t="s">
        <v>329</v>
      </c>
      <c r="B379" s="17" t="s">
        <v>330</v>
      </c>
      <c r="C379" s="17"/>
      <c r="D379" s="113">
        <f>D381</f>
        <v>223.9</v>
      </c>
      <c r="E379" s="113">
        <f>E381+E380</f>
        <v>0</v>
      </c>
      <c r="F379" s="112">
        <f>D379+E379</f>
        <v>223.9</v>
      </c>
      <c r="G379" s="57"/>
    </row>
    <row r="380" spans="1:7" s="27" customFormat="1" ht="75">
      <c r="A380" s="59" t="s">
        <v>255</v>
      </c>
      <c r="B380" s="17" t="s">
        <v>330</v>
      </c>
      <c r="C380" s="17" t="s">
        <v>256</v>
      </c>
      <c r="D380" s="113"/>
      <c r="E380" s="113">
        <v>44.8</v>
      </c>
      <c r="F380" s="112">
        <f>D380+E380</f>
        <v>44.8</v>
      </c>
      <c r="G380" s="57"/>
    </row>
    <row r="381" spans="1:7" s="27" customFormat="1" ht="37.5">
      <c r="A381" s="59" t="s">
        <v>259</v>
      </c>
      <c r="B381" s="17" t="s">
        <v>330</v>
      </c>
      <c r="C381" s="17" t="s">
        <v>260</v>
      </c>
      <c r="D381" s="113">
        <v>223.9</v>
      </c>
      <c r="E381" s="113">
        <v>-44.8</v>
      </c>
      <c r="F381" s="112">
        <f>D381+E381</f>
        <v>179.10000000000002</v>
      </c>
      <c r="G381" s="57"/>
    </row>
    <row r="382" spans="1:7" s="27" customFormat="1" ht="19.5">
      <c r="A382" s="76" t="s">
        <v>626</v>
      </c>
      <c r="B382" s="17" t="s">
        <v>627</v>
      </c>
      <c r="C382" s="17"/>
      <c r="D382" s="113">
        <f>D383+D385</f>
        <v>700.365</v>
      </c>
      <c r="E382" s="113">
        <f>E383+E385</f>
        <v>0</v>
      </c>
      <c r="F382" s="112">
        <f>D382+E382</f>
        <v>700.365</v>
      </c>
      <c r="G382" s="65"/>
    </row>
    <row r="383" spans="1:7" s="27" customFormat="1" ht="18.75">
      <c r="A383" s="59" t="s">
        <v>628</v>
      </c>
      <c r="B383" s="17" t="s">
        <v>629</v>
      </c>
      <c r="C383" s="17"/>
      <c r="D383" s="113">
        <f>D384</f>
        <v>700.365</v>
      </c>
      <c r="E383" s="112">
        <f>E384</f>
        <v>0</v>
      </c>
      <c r="F383" s="112">
        <f t="shared" si="12"/>
        <v>700.365</v>
      </c>
      <c r="G383" s="65"/>
    </row>
    <row r="384" spans="1:7" s="27" customFormat="1" ht="18.75">
      <c r="A384" s="59" t="s">
        <v>584</v>
      </c>
      <c r="B384" s="17" t="s">
        <v>629</v>
      </c>
      <c r="C384" s="17" t="s">
        <v>585</v>
      </c>
      <c r="D384" s="113">
        <v>700.365</v>
      </c>
      <c r="E384" s="112"/>
      <c r="F384" s="112">
        <f t="shared" si="12"/>
        <v>700.365</v>
      </c>
      <c r="G384" s="65"/>
    </row>
    <row r="385" spans="1:7" s="27" customFormat="1" ht="56.25" hidden="1">
      <c r="A385" s="59" t="s">
        <v>630</v>
      </c>
      <c r="B385" s="17" t="s">
        <v>631</v>
      </c>
      <c r="C385" s="17"/>
      <c r="D385" s="113">
        <f>D386</f>
        <v>0</v>
      </c>
      <c r="E385" s="112">
        <f>E386</f>
        <v>0</v>
      </c>
      <c r="F385" s="112">
        <f>D385+E385</f>
        <v>0</v>
      </c>
      <c r="G385" s="65"/>
    </row>
    <row r="386" spans="1:7" s="27" customFormat="1" ht="18.75" hidden="1">
      <c r="A386" s="59" t="s">
        <v>597</v>
      </c>
      <c r="B386" s="17" t="s">
        <v>631</v>
      </c>
      <c r="C386" s="17" t="s">
        <v>585</v>
      </c>
      <c r="D386" s="113">
        <v>0</v>
      </c>
      <c r="E386" s="112">
        <v>0</v>
      </c>
      <c r="F386" s="112">
        <f t="shared" si="12"/>
        <v>0</v>
      </c>
      <c r="G386" s="65"/>
    </row>
    <row r="387" spans="1:8" s="27" customFormat="1" ht="18.75">
      <c r="A387" s="58" t="s">
        <v>701</v>
      </c>
      <c r="B387" s="19" t="s">
        <v>332</v>
      </c>
      <c r="C387" s="19"/>
      <c r="D387" s="112">
        <f>D388</f>
        <v>430</v>
      </c>
      <c r="E387" s="112">
        <f>E388</f>
        <v>-19.171</v>
      </c>
      <c r="F387" s="112">
        <f>F388</f>
        <v>410.829</v>
      </c>
      <c r="G387" s="65"/>
      <c r="H387" s="79"/>
    </row>
    <row r="388" spans="1:7" s="27" customFormat="1" ht="56.25">
      <c r="A388" s="99" t="s">
        <v>702</v>
      </c>
      <c r="B388" s="19" t="s">
        <v>334</v>
      </c>
      <c r="C388" s="19"/>
      <c r="D388" s="112">
        <v>430</v>
      </c>
      <c r="E388" s="112">
        <f>E389+E391+E393</f>
        <v>-19.171</v>
      </c>
      <c r="F388" s="112">
        <f t="shared" si="12"/>
        <v>410.829</v>
      </c>
      <c r="G388" s="65"/>
    </row>
    <row r="389" spans="1:7" s="27" customFormat="1" ht="56.25">
      <c r="A389" s="59" t="s">
        <v>335</v>
      </c>
      <c r="B389" s="19" t="s">
        <v>336</v>
      </c>
      <c r="C389" s="19"/>
      <c r="D389" s="112">
        <f>D390</f>
        <v>210</v>
      </c>
      <c r="E389" s="112">
        <f>E390</f>
        <v>-14.821</v>
      </c>
      <c r="F389" s="112">
        <f t="shared" si="12"/>
        <v>195.179</v>
      </c>
      <c r="G389" s="65"/>
    </row>
    <row r="390" spans="1:7" s="27" customFormat="1" ht="18.75">
      <c r="A390" s="59" t="s">
        <v>303</v>
      </c>
      <c r="B390" s="19" t="s">
        <v>336</v>
      </c>
      <c r="C390" s="19" t="s">
        <v>304</v>
      </c>
      <c r="D390" s="112">
        <v>210</v>
      </c>
      <c r="E390" s="112">
        <v>-14.821</v>
      </c>
      <c r="F390" s="112">
        <f t="shared" si="12"/>
        <v>195.179</v>
      </c>
      <c r="G390" s="65"/>
    </row>
    <row r="391" spans="1:7" s="27" customFormat="1" ht="18.75">
      <c r="A391" s="59" t="s">
        <v>337</v>
      </c>
      <c r="B391" s="19" t="s">
        <v>338</v>
      </c>
      <c r="C391" s="19"/>
      <c r="D391" s="112">
        <f>D392</f>
        <v>35</v>
      </c>
      <c r="E391" s="112">
        <f>E392</f>
        <v>-4.35</v>
      </c>
      <c r="F391" s="112">
        <f t="shared" si="12"/>
        <v>30.65</v>
      </c>
      <c r="G391" s="65"/>
    </row>
    <row r="392" spans="1:7" s="27" customFormat="1" ht="37.5">
      <c r="A392" s="59" t="s">
        <v>259</v>
      </c>
      <c r="B392" s="19" t="s">
        <v>338</v>
      </c>
      <c r="C392" s="19" t="s">
        <v>260</v>
      </c>
      <c r="D392" s="112">
        <v>35</v>
      </c>
      <c r="E392" s="112">
        <v>-4.35</v>
      </c>
      <c r="F392" s="112">
        <f t="shared" si="12"/>
        <v>30.65</v>
      </c>
      <c r="G392" s="65"/>
    </row>
    <row r="393" spans="1:7" s="27" customFormat="1" ht="37.5">
      <c r="A393" s="59" t="s">
        <v>830</v>
      </c>
      <c r="B393" s="19" t="s">
        <v>339</v>
      </c>
      <c r="C393" s="19"/>
      <c r="D393" s="112">
        <f>D395+D394</f>
        <v>185</v>
      </c>
      <c r="E393" s="112">
        <f>E395+E394</f>
        <v>0</v>
      </c>
      <c r="F393" s="112">
        <f t="shared" si="12"/>
        <v>185</v>
      </c>
      <c r="G393" s="65"/>
    </row>
    <row r="394" spans="1:7" s="27" customFormat="1" ht="37.5">
      <c r="A394" s="59" t="s">
        <v>366</v>
      </c>
      <c r="B394" s="19" t="s">
        <v>339</v>
      </c>
      <c r="C394" s="19" t="s">
        <v>367</v>
      </c>
      <c r="D394" s="112">
        <v>185</v>
      </c>
      <c r="E394" s="112"/>
      <c r="F394" s="112">
        <f>D394+E394</f>
        <v>185</v>
      </c>
      <c r="G394" s="65"/>
    </row>
    <row r="395" spans="1:7" s="27" customFormat="1" ht="18.75" hidden="1">
      <c r="A395" s="59" t="s">
        <v>269</v>
      </c>
      <c r="B395" s="19" t="s">
        <v>339</v>
      </c>
      <c r="C395" s="19" t="s">
        <v>270</v>
      </c>
      <c r="D395" s="112">
        <v>0</v>
      </c>
      <c r="E395" s="112"/>
      <c r="F395" s="112">
        <f t="shared" si="12"/>
        <v>0</v>
      </c>
      <c r="G395" s="65"/>
    </row>
    <row r="396" spans="1:8" s="27" customFormat="1" ht="18.75">
      <c r="A396" s="58" t="s">
        <v>251</v>
      </c>
      <c r="B396" s="17" t="s">
        <v>346</v>
      </c>
      <c r="C396" s="17" t="s">
        <v>347</v>
      </c>
      <c r="D396" s="113">
        <f>D397</f>
        <v>12006</v>
      </c>
      <c r="E396" s="113">
        <f>E397</f>
        <v>359.66499999999996</v>
      </c>
      <c r="F396" s="112">
        <f t="shared" si="12"/>
        <v>12365.665</v>
      </c>
      <c r="G396" s="65"/>
      <c r="H396" s="79"/>
    </row>
    <row r="397" spans="1:7" s="27" customFormat="1" ht="18.75">
      <c r="A397" s="59" t="s">
        <v>348</v>
      </c>
      <c r="B397" s="17" t="s">
        <v>349</v>
      </c>
      <c r="C397" s="17"/>
      <c r="D397" s="113">
        <f>D398+D400+D402+D406+D408+D411+D413+D416+D419+D421+D423+D425+D427+D431+D436+D433+D438+D404</f>
        <v>12006</v>
      </c>
      <c r="E397" s="113">
        <f>E398+E400+E402+E406+E408+E411+E413+E416+E419+E421+E423+E425+E427+E431+E436+E433+E438+E404</f>
        <v>359.66499999999996</v>
      </c>
      <c r="F397" s="113">
        <f>D397+E397</f>
        <v>12365.665</v>
      </c>
      <c r="G397" s="65"/>
    </row>
    <row r="398" spans="1:7" s="27" customFormat="1" ht="18.75">
      <c r="A398" s="59" t="s">
        <v>350</v>
      </c>
      <c r="B398" s="17" t="s">
        <v>351</v>
      </c>
      <c r="C398" s="17"/>
      <c r="D398" s="113">
        <f>D399</f>
        <v>2222.291</v>
      </c>
      <c r="E398" s="113">
        <f>E399</f>
        <v>403.62</v>
      </c>
      <c r="F398" s="112">
        <f t="shared" si="12"/>
        <v>2625.911</v>
      </c>
      <c r="G398" s="65"/>
    </row>
    <row r="399" spans="1:7" s="27" customFormat="1" ht="75">
      <c r="A399" s="59" t="s">
        <v>255</v>
      </c>
      <c r="B399" s="17" t="s">
        <v>351</v>
      </c>
      <c r="C399" s="17" t="s">
        <v>256</v>
      </c>
      <c r="D399" s="113">
        <v>2222.291</v>
      </c>
      <c r="E399" s="113">
        <v>403.62</v>
      </c>
      <c r="F399" s="112">
        <f t="shared" si="12"/>
        <v>2625.911</v>
      </c>
      <c r="G399" s="65"/>
    </row>
    <row r="400" spans="1:7" s="27" customFormat="1" ht="18.75">
      <c r="A400" s="59" t="s">
        <v>253</v>
      </c>
      <c r="B400" s="17" t="s">
        <v>254</v>
      </c>
      <c r="C400" s="17"/>
      <c r="D400" s="113">
        <f>D401</f>
        <v>1104.152</v>
      </c>
      <c r="E400" s="113">
        <f>E401</f>
        <v>0</v>
      </c>
      <c r="F400" s="113">
        <f>F401</f>
        <v>1104.152</v>
      </c>
      <c r="G400" s="65"/>
    </row>
    <row r="401" spans="1:7" s="27" customFormat="1" ht="75">
      <c r="A401" s="59" t="s">
        <v>255</v>
      </c>
      <c r="B401" s="17" t="s">
        <v>254</v>
      </c>
      <c r="C401" s="17" t="s">
        <v>256</v>
      </c>
      <c r="D401" s="113">
        <v>1104.152</v>
      </c>
      <c r="E401" s="136"/>
      <c r="F401" s="112">
        <f>D401+E401</f>
        <v>1104.152</v>
      </c>
      <c r="G401" s="65"/>
    </row>
    <row r="402" spans="1:7" s="27" customFormat="1" ht="37.5">
      <c r="A402" s="59" t="s">
        <v>636</v>
      </c>
      <c r="B402" s="17" t="s">
        <v>637</v>
      </c>
      <c r="C402" s="17" t="s">
        <v>347</v>
      </c>
      <c r="D402" s="113">
        <f>D403</f>
        <v>1064.32</v>
      </c>
      <c r="E402" s="113">
        <f>E403</f>
        <v>0</v>
      </c>
      <c r="F402" s="112">
        <f t="shared" si="12"/>
        <v>1064.32</v>
      </c>
      <c r="G402" s="65"/>
    </row>
    <row r="403" spans="1:7" s="27" customFormat="1" ht="18.75">
      <c r="A403" s="59" t="s">
        <v>584</v>
      </c>
      <c r="B403" s="17" t="s">
        <v>637</v>
      </c>
      <c r="C403" s="17" t="s">
        <v>585</v>
      </c>
      <c r="D403" s="113">
        <v>1064.32</v>
      </c>
      <c r="E403" s="136"/>
      <c r="F403" s="112">
        <f t="shared" si="12"/>
        <v>1064.32</v>
      </c>
      <c r="G403" s="65"/>
    </row>
    <row r="404" spans="1:6" s="27" customFormat="1" ht="75">
      <c r="A404" s="59" t="s">
        <v>728</v>
      </c>
      <c r="B404" s="24" t="s">
        <v>727</v>
      </c>
      <c r="C404" s="24"/>
      <c r="D404" s="120">
        <f>D405</f>
        <v>0</v>
      </c>
      <c r="E404" s="120">
        <f>E405</f>
        <v>11.7</v>
      </c>
      <c r="F404" s="120">
        <f>D404+E404</f>
        <v>11.7</v>
      </c>
    </row>
    <row r="405" spans="1:6" s="27" customFormat="1" ht="37.5">
      <c r="A405" s="59" t="s">
        <v>259</v>
      </c>
      <c r="B405" s="24" t="s">
        <v>727</v>
      </c>
      <c r="C405" s="24" t="s">
        <v>260</v>
      </c>
      <c r="D405" s="120">
        <v>0</v>
      </c>
      <c r="E405" s="154">
        <v>11.7</v>
      </c>
      <c r="F405" s="120">
        <f>D405+E405</f>
        <v>11.7</v>
      </c>
    </row>
    <row r="406" spans="1:7" s="27" customFormat="1" ht="56.25">
      <c r="A406" s="59" t="s">
        <v>638</v>
      </c>
      <c r="B406" s="17" t="s">
        <v>639</v>
      </c>
      <c r="C406" s="17"/>
      <c r="D406" s="113">
        <f>D407</f>
        <v>70.9</v>
      </c>
      <c r="E406" s="113">
        <f>E407</f>
        <v>0</v>
      </c>
      <c r="F406" s="113">
        <f>F407</f>
        <v>70.9</v>
      </c>
      <c r="G406" s="65"/>
    </row>
    <row r="407" spans="1:7" s="27" customFormat="1" ht="18.75">
      <c r="A407" s="59" t="s">
        <v>584</v>
      </c>
      <c r="B407" s="17" t="s">
        <v>639</v>
      </c>
      <c r="C407" s="17" t="s">
        <v>585</v>
      </c>
      <c r="D407" s="113">
        <v>70.9</v>
      </c>
      <c r="E407" s="136"/>
      <c r="F407" s="113">
        <f>D407+E407</f>
        <v>70.9</v>
      </c>
      <c r="G407" s="65"/>
    </row>
    <row r="408" spans="1:7" s="27" customFormat="1" ht="131.25">
      <c r="A408" s="72" t="s">
        <v>578</v>
      </c>
      <c r="B408" s="17" t="s">
        <v>579</v>
      </c>
      <c r="C408" s="19"/>
      <c r="D408" s="112">
        <f>D410+D409</f>
        <v>28.1</v>
      </c>
      <c r="E408" s="112">
        <f>E409+E410</f>
        <v>0</v>
      </c>
      <c r="F408" s="112">
        <f t="shared" si="12"/>
        <v>28.1</v>
      </c>
      <c r="G408" s="65"/>
    </row>
    <row r="409" spans="1:7" s="27" customFormat="1" ht="75">
      <c r="A409" s="59" t="s">
        <v>255</v>
      </c>
      <c r="B409" s="17" t="s">
        <v>579</v>
      </c>
      <c r="C409" s="19" t="s">
        <v>256</v>
      </c>
      <c r="D409" s="112">
        <v>16.8</v>
      </c>
      <c r="E409" s="112"/>
      <c r="F409" s="112">
        <f>D409+E409</f>
        <v>16.8</v>
      </c>
      <c r="G409" s="65"/>
    </row>
    <row r="410" spans="1:7" s="27" customFormat="1" ht="37.5">
      <c r="A410" s="59" t="s">
        <v>259</v>
      </c>
      <c r="B410" s="17" t="s">
        <v>579</v>
      </c>
      <c r="C410" s="17" t="s">
        <v>260</v>
      </c>
      <c r="D410" s="113">
        <v>11.3</v>
      </c>
      <c r="E410" s="112"/>
      <c r="F410" s="112">
        <f t="shared" si="12"/>
        <v>11.3</v>
      </c>
      <c r="G410" s="65"/>
    </row>
    <row r="411" spans="1:7" s="27" customFormat="1" ht="93.75">
      <c r="A411" s="72" t="s">
        <v>483</v>
      </c>
      <c r="B411" s="17" t="s">
        <v>484</v>
      </c>
      <c r="C411" s="17" t="s">
        <v>347</v>
      </c>
      <c r="D411" s="113">
        <f>D412</f>
        <v>9.4</v>
      </c>
      <c r="E411" s="112">
        <f>E412</f>
        <v>0</v>
      </c>
      <c r="F411" s="112">
        <f t="shared" si="12"/>
        <v>9.4</v>
      </c>
      <c r="G411" s="65"/>
    </row>
    <row r="412" spans="1:7" s="27" customFormat="1" ht="37.5">
      <c r="A412" s="59" t="s">
        <v>259</v>
      </c>
      <c r="B412" s="17" t="s">
        <v>484</v>
      </c>
      <c r="C412" s="17" t="s">
        <v>260</v>
      </c>
      <c r="D412" s="113">
        <v>9.4</v>
      </c>
      <c r="E412" s="112"/>
      <c r="F412" s="112">
        <f t="shared" si="12"/>
        <v>9.4</v>
      </c>
      <c r="G412" s="65"/>
    </row>
    <row r="413" spans="1:7" s="27" customFormat="1" ht="75">
      <c r="A413" s="59" t="s">
        <v>352</v>
      </c>
      <c r="B413" s="19" t="s">
        <v>353</v>
      </c>
      <c r="C413" s="19"/>
      <c r="D413" s="112">
        <f>D415</f>
        <v>48.844</v>
      </c>
      <c r="E413" s="112">
        <f>E415+E414</f>
        <v>-0.5660000000000025</v>
      </c>
      <c r="F413" s="112">
        <f t="shared" si="12"/>
        <v>48.278</v>
      </c>
      <c r="G413" s="65"/>
    </row>
    <row r="414" spans="1:7" s="27" customFormat="1" ht="75">
      <c r="A414" s="59" t="s">
        <v>255</v>
      </c>
      <c r="B414" s="19" t="s">
        <v>353</v>
      </c>
      <c r="C414" s="19" t="s">
        <v>256</v>
      </c>
      <c r="D414" s="112"/>
      <c r="E414" s="112">
        <v>45.278</v>
      </c>
      <c r="F414" s="112">
        <f>D414+E414</f>
        <v>45.278</v>
      </c>
      <c r="G414" s="65"/>
    </row>
    <row r="415" spans="1:7" s="27" customFormat="1" ht="37.5">
      <c r="A415" s="59" t="s">
        <v>259</v>
      </c>
      <c r="B415" s="19" t="s">
        <v>353</v>
      </c>
      <c r="C415" s="19" t="s">
        <v>260</v>
      </c>
      <c r="D415" s="112">
        <v>48.844</v>
      </c>
      <c r="E415" s="112">
        <f>-0.566-45.278</f>
        <v>-45.844</v>
      </c>
      <c r="F415" s="112">
        <f t="shared" si="12"/>
        <v>3</v>
      </c>
      <c r="G415" s="65"/>
    </row>
    <row r="416" spans="1:7" s="27" customFormat="1" ht="187.5">
      <c r="A416" s="72" t="s">
        <v>354</v>
      </c>
      <c r="B416" s="19" t="s">
        <v>355</v>
      </c>
      <c r="C416" s="17"/>
      <c r="D416" s="113">
        <f>D417+D418</f>
        <v>174.66699999999997</v>
      </c>
      <c r="E416" s="113">
        <f>E417+E418</f>
        <v>-42.089</v>
      </c>
      <c r="F416" s="113">
        <f>D416+E416</f>
        <v>132.57799999999997</v>
      </c>
      <c r="G416" s="65"/>
    </row>
    <row r="417" spans="1:7" s="27" customFormat="1" ht="75">
      <c r="A417" s="59" t="s">
        <v>255</v>
      </c>
      <c r="B417" s="19" t="s">
        <v>355</v>
      </c>
      <c r="C417" s="17" t="s">
        <v>256</v>
      </c>
      <c r="D417" s="113">
        <v>171.896</v>
      </c>
      <c r="E417" s="136">
        <v>-39.318</v>
      </c>
      <c r="F417" s="112">
        <f>D417+E417</f>
        <v>132.57799999999997</v>
      </c>
      <c r="G417" s="65"/>
    </row>
    <row r="418" spans="1:7" s="27" customFormat="1" ht="37.5" hidden="1">
      <c r="A418" s="59" t="s">
        <v>259</v>
      </c>
      <c r="B418" s="19" t="s">
        <v>355</v>
      </c>
      <c r="C418" s="19" t="s">
        <v>260</v>
      </c>
      <c r="D418" s="112">
        <v>2.771</v>
      </c>
      <c r="E418" s="118">
        <v>-2.771</v>
      </c>
      <c r="F418" s="112">
        <f t="shared" si="12"/>
        <v>0</v>
      </c>
      <c r="G418" s="65"/>
    </row>
    <row r="419" spans="1:7" s="27" customFormat="1" ht="93.75">
      <c r="A419" s="72" t="s">
        <v>703</v>
      </c>
      <c r="B419" s="17" t="s">
        <v>641</v>
      </c>
      <c r="C419" s="17"/>
      <c r="D419" s="113">
        <f>D420</f>
        <v>4.5</v>
      </c>
      <c r="E419" s="113">
        <f>E420</f>
        <v>0</v>
      </c>
      <c r="F419" s="112">
        <f t="shared" si="12"/>
        <v>4.5</v>
      </c>
      <c r="G419" s="65"/>
    </row>
    <row r="420" spans="1:7" s="27" customFormat="1" ht="37.5">
      <c r="A420" s="59" t="s">
        <v>259</v>
      </c>
      <c r="B420" s="17" t="s">
        <v>641</v>
      </c>
      <c r="C420" s="17" t="s">
        <v>260</v>
      </c>
      <c r="D420" s="113">
        <v>4.5</v>
      </c>
      <c r="E420" s="113"/>
      <c r="F420" s="112">
        <f t="shared" si="12"/>
        <v>4.5</v>
      </c>
      <c r="G420" s="65"/>
    </row>
    <row r="421" spans="1:7" s="27" customFormat="1" ht="168.75">
      <c r="A421" s="72" t="s">
        <v>704</v>
      </c>
      <c r="B421" s="17" t="s">
        <v>643</v>
      </c>
      <c r="C421" s="17"/>
      <c r="D421" s="113">
        <f>D422</f>
        <v>4.5</v>
      </c>
      <c r="E421" s="113">
        <f>E422</f>
        <v>0</v>
      </c>
      <c r="F421" s="112">
        <f t="shared" si="12"/>
        <v>4.5</v>
      </c>
      <c r="G421" s="65"/>
    </row>
    <row r="422" spans="1:7" s="27" customFormat="1" ht="37.5">
      <c r="A422" s="59" t="s">
        <v>259</v>
      </c>
      <c r="B422" s="17" t="s">
        <v>643</v>
      </c>
      <c r="C422" s="17" t="s">
        <v>260</v>
      </c>
      <c r="D422" s="113">
        <v>4.5</v>
      </c>
      <c r="E422" s="113"/>
      <c r="F422" s="112">
        <f t="shared" si="12"/>
        <v>4.5</v>
      </c>
      <c r="G422" s="65"/>
    </row>
    <row r="423" spans="1:7" s="27" customFormat="1" ht="112.5">
      <c r="A423" s="59" t="s">
        <v>705</v>
      </c>
      <c r="B423" s="23" t="s">
        <v>646</v>
      </c>
      <c r="C423" s="28"/>
      <c r="D423" s="112">
        <f>D424</f>
        <v>120.56</v>
      </c>
      <c r="E423" s="112">
        <f>E424</f>
        <v>0</v>
      </c>
      <c r="F423" s="112">
        <f t="shared" si="12"/>
        <v>120.56</v>
      </c>
      <c r="G423" s="65"/>
    </row>
    <row r="424" spans="1:7" s="27" customFormat="1" ht="18.75">
      <c r="A424" s="59" t="s">
        <v>584</v>
      </c>
      <c r="B424" s="23" t="s">
        <v>646</v>
      </c>
      <c r="C424" s="28">
        <v>500</v>
      </c>
      <c r="D424" s="112">
        <v>120.56</v>
      </c>
      <c r="E424" s="112"/>
      <c r="F424" s="112">
        <f t="shared" si="12"/>
        <v>120.56</v>
      </c>
      <c r="G424" s="65"/>
    </row>
    <row r="425" spans="1:7" s="27" customFormat="1" ht="150">
      <c r="A425" s="59" t="s">
        <v>706</v>
      </c>
      <c r="B425" s="23" t="s">
        <v>357</v>
      </c>
      <c r="C425" s="28"/>
      <c r="D425" s="112">
        <f>D426</f>
        <v>5</v>
      </c>
      <c r="E425" s="112">
        <f>E426</f>
        <v>0</v>
      </c>
      <c r="F425" s="112">
        <f t="shared" si="12"/>
        <v>5</v>
      </c>
      <c r="G425" s="65"/>
    </row>
    <row r="426" spans="1:7" s="27" customFormat="1" ht="37.5">
      <c r="A426" s="59" t="s">
        <v>259</v>
      </c>
      <c r="B426" s="23" t="s">
        <v>357</v>
      </c>
      <c r="C426" s="28">
        <v>200</v>
      </c>
      <c r="D426" s="112">
        <v>5</v>
      </c>
      <c r="E426" s="112"/>
      <c r="F426" s="112">
        <f t="shared" si="12"/>
        <v>5</v>
      </c>
      <c r="G426" s="65"/>
    </row>
    <row r="427" spans="1:7" s="27" customFormat="1" ht="112.5">
      <c r="A427" s="59" t="s">
        <v>647</v>
      </c>
      <c r="B427" s="23" t="s">
        <v>359</v>
      </c>
      <c r="C427" s="28"/>
      <c r="D427" s="112">
        <f>D429+D430+D428</f>
        <v>66.30799999999999</v>
      </c>
      <c r="E427" s="112">
        <f>E429+E430+E428</f>
        <v>0</v>
      </c>
      <c r="F427" s="112">
        <f t="shared" si="12"/>
        <v>66.30799999999999</v>
      </c>
      <c r="G427" s="65"/>
    </row>
    <row r="428" spans="1:7" s="27" customFormat="1" ht="75">
      <c r="A428" s="59" t="s">
        <v>255</v>
      </c>
      <c r="B428" s="23" t="s">
        <v>359</v>
      </c>
      <c r="C428" s="28">
        <v>100</v>
      </c>
      <c r="D428" s="112">
        <v>4.582</v>
      </c>
      <c r="E428" s="112"/>
      <c r="F428" s="112">
        <f>D428+E428</f>
        <v>4.582</v>
      </c>
      <c r="G428" s="65"/>
    </row>
    <row r="429" spans="1:7" s="27" customFormat="1" ht="37.5">
      <c r="A429" s="59" t="s">
        <v>259</v>
      </c>
      <c r="B429" s="23" t="s">
        <v>359</v>
      </c>
      <c r="C429" s="28">
        <v>200</v>
      </c>
      <c r="D429" s="112">
        <v>1.446</v>
      </c>
      <c r="E429" s="112"/>
      <c r="F429" s="112">
        <f t="shared" si="12"/>
        <v>1.446</v>
      </c>
      <c r="G429" s="65"/>
    </row>
    <row r="430" spans="1:7" s="27" customFormat="1" ht="18.75">
      <c r="A430" s="59" t="s">
        <v>584</v>
      </c>
      <c r="B430" s="23" t="s">
        <v>359</v>
      </c>
      <c r="C430" s="28">
        <v>500</v>
      </c>
      <c r="D430" s="112">
        <v>60.28</v>
      </c>
      <c r="E430" s="112"/>
      <c r="F430" s="112">
        <f t="shared" si="12"/>
        <v>60.28</v>
      </c>
      <c r="G430" s="65"/>
    </row>
    <row r="431" spans="1:7" s="27" customFormat="1" ht="150">
      <c r="A431" s="59" t="s">
        <v>360</v>
      </c>
      <c r="B431" s="23" t="s">
        <v>361</v>
      </c>
      <c r="C431" s="28"/>
      <c r="D431" s="112">
        <f>D432</f>
        <v>5</v>
      </c>
      <c r="E431" s="112">
        <f>E432</f>
        <v>0</v>
      </c>
      <c r="F431" s="112">
        <f t="shared" si="12"/>
        <v>5</v>
      </c>
      <c r="G431" s="65"/>
    </row>
    <row r="432" spans="1:7" s="27" customFormat="1" ht="37.5">
      <c r="A432" s="59" t="s">
        <v>259</v>
      </c>
      <c r="B432" s="23" t="s">
        <v>361</v>
      </c>
      <c r="C432" s="28">
        <v>200</v>
      </c>
      <c r="D432" s="112">
        <v>5</v>
      </c>
      <c r="E432" s="112"/>
      <c r="F432" s="112">
        <f t="shared" si="12"/>
        <v>5</v>
      </c>
      <c r="G432" s="65"/>
    </row>
    <row r="433" spans="1:7" s="27" customFormat="1" ht="37.5">
      <c r="A433" s="59" t="s">
        <v>257</v>
      </c>
      <c r="B433" s="17" t="s">
        <v>258</v>
      </c>
      <c r="C433" s="17"/>
      <c r="D433" s="113">
        <f>D434+D435</f>
        <v>5</v>
      </c>
      <c r="E433" s="136">
        <f>E434+E435</f>
        <v>0</v>
      </c>
      <c r="F433" s="113">
        <f>F434+F435</f>
        <v>5</v>
      </c>
      <c r="G433" s="57"/>
    </row>
    <row r="434" spans="1:7" s="27" customFormat="1" ht="75" hidden="1">
      <c r="A434" s="59" t="s">
        <v>255</v>
      </c>
      <c r="B434" s="17" t="s">
        <v>258</v>
      </c>
      <c r="C434" s="17" t="s">
        <v>256</v>
      </c>
      <c r="D434" s="113"/>
      <c r="E434" s="113"/>
      <c r="F434" s="112">
        <f aca="true" t="shared" si="13" ref="F434:F439">D434+E434</f>
        <v>0</v>
      </c>
      <c r="G434" s="57"/>
    </row>
    <row r="435" spans="1:7" s="27" customFormat="1" ht="37.5">
      <c r="A435" s="59" t="s">
        <v>259</v>
      </c>
      <c r="B435" s="17" t="s">
        <v>258</v>
      </c>
      <c r="C435" s="17" t="s">
        <v>260</v>
      </c>
      <c r="D435" s="113">
        <v>5</v>
      </c>
      <c r="E435" s="113"/>
      <c r="F435" s="112">
        <f t="shared" si="13"/>
        <v>5</v>
      </c>
      <c r="G435" s="57"/>
    </row>
    <row r="436" spans="1:7" s="27" customFormat="1" ht="37.5">
      <c r="A436" s="59" t="s">
        <v>362</v>
      </c>
      <c r="B436" s="17" t="s">
        <v>363</v>
      </c>
      <c r="C436" s="17"/>
      <c r="D436" s="113">
        <f>D437</f>
        <v>1500</v>
      </c>
      <c r="E436" s="113">
        <f>E437</f>
        <v>0</v>
      </c>
      <c r="F436" s="112">
        <f t="shared" si="13"/>
        <v>1500</v>
      </c>
      <c r="G436" s="57"/>
    </row>
    <row r="437" spans="1:7" s="27" customFormat="1" ht="18.75">
      <c r="A437" s="59" t="s">
        <v>269</v>
      </c>
      <c r="B437" s="17" t="s">
        <v>363</v>
      </c>
      <c r="C437" s="17" t="s">
        <v>270</v>
      </c>
      <c r="D437" s="113">
        <v>1500</v>
      </c>
      <c r="E437" s="113"/>
      <c r="F437" s="112">
        <f t="shared" si="13"/>
        <v>1500</v>
      </c>
      <c r="G437" s="57"/>
    </row>
    <row r="438" spans="1:7" s="27" customFormat="1" ht="18.75">
      <c r="A438" s="59" t="s">
        <v>364</v>
      </c>
      <c r="B438" s="17" t="s">
        <v>365</v>
      </c>
      <c r="C438" s="17"/>
      <c r="D438" s="113">
        <f>SUM(D439:D443)</f>
        <v>5572.4580000000005</v>
      </c>
      <c r="E438" s="113">
        <f>SUM(E439:E443)</f>
        <v>-13</v>
      </c>
      <c r="F438" s="112">
        <f t="shared" si="13"/>
        <v>5559.4580000000005</v>
      </c>
      <c r="G438" s="65"/>
    </row>
    <row r="439" spans="1:7" s="27" customFormat="1" ht="75" hidden="1">
      <c r="A439" s="59" t="s">
        <v>255</v>
      </c>
      <c r="B439" s="17" t="s">
        <v>365</v>
      </c>
      <c r="C439" s="17" t="s">
        <v>256</v>
      </c>
      <c r="D439" s="113"/>
      <c r="E439" s="113"/>
      <c r="F439" s="112">
        <f t="shared" si="13"/>
        <v>0</v>
      </c>
      <c r="G439" s="65"/>
    </row>
    <row r="440" spans="1:7" s="27" customFormat="1" ht="37.5">
      <c r="A440" s="59" t="s">
        <v>259</v>
      </c>
      <c r="B440" s="17" t="s">
        <v>365</v>
      </c>
      <c r="C440" s="17" t="s">
        <v>260</v>
      </c>
      <c r="D440" s="113">
        <v>315</v>
      </c>
      <c r="E440" s="113"/>
      <c r="F440" s="112">
        <f t="shared" si="12"/>
        <v>315</v>
      </c>
      <c r="G440" s="65"/>
    </row>
    <row r="441" spans="1:7" s="27" customFormat="1" ht="18.75">
      <c r="A441" s="59" t="s">
        <v>303</v>
      </c>
      <c r="B441" s="17" t="s">
        <v>365</v>
      </c>
      <c r="C441" s="17" t="s">
        <v>304</v>
      </c>
      <c r="D441" s="113">
        <v>4048.458</v>
      </c>
      <c r="E441" s="113"/>
      <c r="F441" s="112">
        <f t="shared" si="12"/>
        <v>4048.458</v>
      </c>
      <c r="G441" s="65"/>
    </row>
    <row r="442" spans="1:7" s="27" customFormat="1" ht="37.5" hidden="1">
      <c r="A442" s="59" t="s">
        <v>366</v>
      </c>
      <c r="B442" s="17" t="s">
        <v>365</v>
      </c>
      <c r="C442" s="17" t="s">
        <v>367</v>
      </c>
      <c r="D442" s="113"/>
      <c r="E442" s="113"/>
      <c r="F442" s="112">
        <f>D442+E442</f>
        <v>0</v>
      </c>
      <c r="G442" s="65"/>
    </row>
    <row r="443" spans="1:7" s="27" customFormat="1" ht="18.75">
      <c r="A443" s="59" t="s">
        <v>269</v>
      </c>
      <c r="B443" s="17" t="s">
        <v>368</v>
      </c>
      <c r="C443" s="17" t="s">
        <v>270</v>
      </c>
      <c r="D443" s="113">
        <v>1209</v>
      </c>
      <c r="E443" s="136">
        <v>-13</v>
      </c>
      <c r="F443" s="112">
        <f t="shared" si="12"/>
        <v>1196</v>
      </c>
      <c r="G443" s="65"/>
    </row>
    <row r="444" spans="1:7" s="27" customFormat="1" ht="15.75">
      <c r="A444" s="300"/>
      <c r="B444" s="301"/>
      <c r="C444" s="301"/>
      <c r="D444" s="301"/>
      <c r="E444" s="302"/>
      <c r="F444" s="302"/>
      <c r="G444" s="60"/>
    </row>
    <row r="445" spans="1:7" s="27" customFormat="1" ht="15.75">
      <c r="A445" s="300"/>
      <c r="B445" s="301"/>
      <c r="C445" s="301"/>
      <c r="D445" s="301"/>
      <c r="E445" s="302"/>
      <c r="F445" s="302"/>
      <c r="G445" s="60"/>
    </row>
    <row r="446" spans="1:7" s="27" customFormat="1" ht="15.75">
      <c r="A446" s="300"/>
      <c r="B446" s="301"/>
      <c r="C446" s="301"/>
      <c r="D446" s="301"/>
      <c r="E446" s="301"/>
      <c r="F446" s="301"/>
      <c r="G446" s="62"/>
    </row>
    <row r="447" spans="1:7" s="27" customFormat="1" ht="15.75">
      <c r="A447" s="300"/>
      <c r="B447" s="301"/>
      <c r="C447" s="301"/>
      <c r="D447" s="301"/>
      <c r="E447" s="301"/>
      <c r="F447" s="301"/>
      <c r="G447" s="62"/>
    </row>
    <row r="448" spans="1:7" s="27" customFormat="1" ht="15.75">
      <c r="A448" s="300"/>
      <c r="B448" s="301"/>
      <c r="C448" s="301"/>
      <c r="D448" s="301"/>
      <c r="E448" s="301"/>
      <c r="F448" s="301"/>
      <c r="G448" s="62"/>
    </row>
    <row r="449" spans="1:7" s="27" customFormat="1" ht="15.75">
      <c r="A449" s="300"/>
      <c r="B449" s="70"/>
      <c r="C449" s="70"/>
      <c r="D449" s="70"/>
      <c r="E449" s="70"/>
      <c r="F449" s="70"/>
      <c r="G449" s="62"/>
    </row>
    <row r="455" spans="1:7" s="27" customFormat="1" ht="15.75">
      <c r="A455" s="70"/>
      <c r="B455" s="301"/>
      <c r="C455" s="301"/>
      <c r="D455" s="301"/>
      <c r="E455" s="301"/>
      <c r="F455" s="303"/>
      <c r="G455" s="62"/>
    </row>
    <row r="456" spans="1:7" s="27" customFormat="1" ht="15.75">
      <c r="A456" s="300"/>
      <c r="B456" s="301"/>
      <c r="C456" s="301"/>
      <c r="D456" s="301"/>
      <c r="E456" s="301"/>
      <c r="F456" s="303"/>
      <c r="G456" s="62"/>
    </row>
    <row r="457" spans="1:7" s="27" customFormat="1" ht="15.75">
      <c r="A457" s="300"/>
      <c r="B457" s="301"/>
      <c r="C457" s="301"/>
      <c r="D457" s="301"/>
      <c r="E457" s="301"/>
      <c r="F457" s="303"/>
      <c r="G457" s="62"/>
    </row>
    <row r="458" spans="1:7" s="27" customFormat="1" ht="15.75">
      <c r="A458" s="300"/>
      <c r="B458" s="301"/>
      <c r="C458" s="301"/>
      <c r="D458" s="301"/>
      <c r="E458" s="301"/>
      <c r="F458" s="303"/>
      <c r="G458" s="62"/>
    </row>
    <row r="459" spans="1:7" s="27" customFormat="1" ht="15.75">
      <c r="A459" s="300"/>
      <c r="B459" s="301"/>
      <c r="C459" s="301"/>
      <c r="D459" s="301"/>
      <c r="E459" s="301"/>
      <c r="F459" s="303"/>
      <c r="G459" s="62"/>
    </row>
    <row r="460" spans="1:7" s="27" customFormat="1" ht="15.75">
      <c r="A460" s="300"/>
      <c r="B460" s="301"/>
      <c r="C460" s="301"/>
      <c r="D460" s="301"/>
      <c r="E460" s="301"/>
      <c r="F460" s="303"/>
      <c r="G460" s="62"/>
    </row>
    <row r="461" spans="1:7" s="27" customFormat="1" ht="15.75">
      <c r="A461" s="300"/>
      <c r="B461" s="301"/>
      <c r="C461" s="301"/>
      <c r="D461" s="301"/>
      <c r="E461" s="301"/>
      <c r="F461" s="303"/>
      <c r="G461" s="62"/>
    </row>
    <row r="462" spans="1:7" s="27" customFormat="1" ht="15.75">
      <c r="A462" s="300"/>
      <c r="B462" s="301"/>
      <c r="C462" s="301"/>
      <c r="D462" s="301"/>
      <c r="E462" s="301"/>
      <c r="F462" s="303"/>
      <c r="G462" s="62"/>
    </row>
    <row r="463" spans="1:7" s="27" customFormat="1" ht="15.75">
      <c r="A463" s="300"/>
      <c r="B463" s="301"/>
      <c r="C463" s="301"/>
      <c r="D463" s="301"/>
      <c r="E463" s="301"/>
      <c r="F463" s="303"/>
      <c r="G463" s="62"/>
    </row>
    <row r="464" spans="1:7" s="27" customFormat="1" ht="15.75">
      <c r="A464" s="300"/>
      <c r="B464" s="301"/>
      <c r="C464" s="301"/>
      <c r="D464" s="301"/>
      <c r="E464" s="301"/>
      <c r="F464" s="303"/>
      <c r="G464" s="62"/>
    </row>
    <row r="465" spans="1:7" s="27" customFormat="1" ht="15.75">
      <c r="A465" s="300"/>
      <c r="B465" s="301"/>
      <c r="C465" s="301"/>
      <c r="D465" s="301"/>
      <c r="E465" s="301"/>
      <c r="F465" s="303"/>
      <c r="G465" s="62"/>
    </row>
    <row r="466" spans="1:7" s="27" customFormat="1" ht="15.75">
      <c r="A466" s="300"/>
      <c r="B466" s="301"/>
      <c r="C466" s="301"/>
      <c r="D466" s="301"/>
      <c r="E466" s="301"/>
      <c r="F466" s="303"/>
      <c r="G466" s="62"/>
    </row>
    <row r="467" spans="1:7" s="27" customFormat="1" ht="15.75">
      <c r="A467" s="300"/>
      <c r="B467" s="301"/>
      <c r="C467" s="301"/>
      <c r="D467" s="301"/>
      <c r="E467" s="301"/>
      <c r="F467" s="303"/>
      <c r="G467" s="62"/>
    </row>
    <row r="468" spans="1:7" s="27" customFormat="1" ht="15.75">
      <c r="A468" s="300"/>
      <c r="B468" s="301"/>
      <c r="C468" s="301"/>
      <c r="D468" s="301"/>
      <c r="E468" s="301"/>
      <c r="F468" s="303"/>
      <c r="G468" s="62"/>
    </row>
    <row r="469" spans="1:7" s="27" customFormat="1" ht="15.75">
      <c r="A469" s="300"/>
      <c r="B469" s="301"/>
      <c r="C469" s="301"/>
      <c r="D469" s="301"/>
      <c r="E469" s="301"/>
      <c r="F469" s="303"/>
      <c r="G469" s="62"/>
    </row>
    <row r="470" spans="1:7" s="27" customFormat="1" ht="15.75">
      <c r="A470" s="300"/>
      <c r="B470" s="301"/>
      <c r="C470" s="301"/>
      <c r="D470" s="301"/>
      <c r="E470" s="301"/>
      <c r="F470" s="303"/>
      <c r="G470" s="62"/>
    </row>
    <row r="471" spans="1:7" s="27" customFormat="1" ht="15.75">
      <c r="A471" s="300"/>
      <c r="B471" s="301"/>
      <c r="C471" s="301"/>
      <c r="D471" s="301"/>
      <c r="E471" s="301"/>
      <c r="F471" s="303"/>
      <c r="G471" s="62"/>
    </row>
    <row r="472" spans="1:7" s="27" customFormat="1" ht="15.75">
      <c r="A472" s="300"/>
      <c r="B472" s="301"/>
      <c r="C472" s="301"/>
      <c r="D472" s="301"/>
      <c r="E472" s="301"/>
      <c r="F472" s="303"/>
      <c r="G472" s="62"/>
    </row>
    <row r="473" spans="1:7" s="27" customFormat="1" ht="15.75">
      <c r="A473" s="300"/>
      <c r="B473" s="301"/>
      <c r="C473" s="301"/>
      <c r="D473" s="301"/>
      <c r="E473" s="301"/>
      <c r="F473" s="303"/>
      <c r="G473" s="62"/>
    </row>
    <row r="474" spans="1:7" s="27" customFormat="1" ht="15.75">
      <c r="A474" s="300"/>
      <c r="B474" s="301"/>
      <c r="C474" s="301"/>
      <c r="D474" s="301"/>
      <c r="E474" s="301"/>
      <c r="F474" s="303"/>
      <c r="G474" s="62"/>
    </row>
    <row r="475" spans="1:7" s="27" customFormat="1" ht="15.75">
      <c r="A475" s="300"/>
      <c r="B475" s="301"/>
      <c r="C475" s="301"/>
      <c r="D475" s="301"/>
      <c r="E475" s="301"/>
      <c r="F475" s="303"/>
      <c r="G475" s="62"/>
    </row>
    <row r="476" spans="1:7" s="27" customFormat="1" ht="15.75">
      <c r="A476" s="300"/>
      <c r="B476" s="301"/>
      <c r="C476" s="301"/>
      <c r="D476" s="301"/>
      <c r="E476" s="301"/>
      <c r="F476" s="303"/>
      <c r="G476" s="62"/>
    </row>
    <row r="477" spans="1:7" s="27" customFormat="1" ht="15.75">
      <c r="A477" s="300"/>
      <c r="B477" s="301"/>
      <c r="C477" s="301"/>
      <c r="D477" s="301"/>
      <c r="E477" s="301"/>
      <c r="F477" s="303"/>
      <c r="G477" s="62"/>
    </row>
    <row r="478" spans="1:7" s="27" customFormat="1" ht="15.75">
      <c r="A478" s="300"/>
      <c r="B478" s="301"/>
      <c r="C478" s="301"/>
      <c r="D478" s="301"/>
      <c r="E478" s="301"/>
      <c r="F478" s="303"/>
      <c r="G478" s="62"/>
    </row>
    <row r="479" spans="1:7" s="27" customFormat="1" ht="15.75">
      <c r="A479" s="300"/>
      <c r="B479" s="301"/>
      <c r="C479" s="301"/>
      <c r="D479" s="301"/>
      <c r="E479" s="301"/>
      <c r="F479" s="303"/>
      <c r="G479" s="62"/>
    </row>
    <row r="480" spans="1:7" s="27" customFormat="1" ht="15.75">
      <c r="A480" s="300"/>
      <c r="B480" s="301"/>
      <c r="C480" s="301"/>
      <c r="D480" s="301"/>
      <c r="E480" s="301"/>
      <c r="F480" s="303"/>
      <c r="G480" s="62"/>
    </row>
    <row r="481" spans="1:7" s="27" customFormat="1" ht="15.75">
      <c r="A481" s="300"/>
      <c r="B481" s="301"/>
      <c r="C481" s="301"/>
      <c r="D481" s="301"/>
      <c r="E481" s="301"/>
      <c r="F481" s="303"/>
      <c r="G481" s="62"/>
    </row>
    <row r="482" spans="1:7" s="27" customFormat="1" ht="15.75">
      <c r="A482" s="300"/>
      <c r="B482" s="301"/>
      <c r="C482" s="301"/>
      <c r="D482" s="301"/>
      <c r="E482" s="301"/>
      <c r="F482" s="303"/>
      <c r="G482" s="62"/>
    </row>
    <row r="483" spans="1:7" s="27" customFormat="1" ht="15.75">
      <c r="A483" s="300"/>
      <c r="B483" s="301"/>
      <c r="C483" s="301"/>
      <c r="D483" s="301"/>
      <c r="E483" s="301"/>
      <c r="F483" s="303"/>
      <c r="G483" s="62"/>
    </row>
    <row r="484" spans="1:7" s="27" customFormat="1" ht="15.75">
      <c r="A484" s="300"/>
      <c r="B484" s="301"/>
      <c r="C484" s="301"/>
      <c r="D484" s="301"/>
      <c r="E484" s="301"/>
      <c r="F484" s="303"/>
      <c r="G484" s="62"/>
    </row>
    <row r="485" spans="1:7" s="27" customFormat="1" ht="15.75">
      <c r="A485" s="300"/>
      <c r="B485" s="301"/>
      <c r="C485" s="301"/>
      <c r="D485" s="301"/>
      <c r="E485" s="301"/>
      <c r="F485" s="303"/>
      <c r="G485" s="62"/>
    </row>
    <row r="486" spans="1:7" s="27" customFormat="1" ht="15.75">
      <c r="A486" s="304"/>
      <c r="B486" s="301"/>
      <c r="C486" s="301"/>
      <c r="D486" s="301"/>
      <c r="E486" s="301"/>
      <c r="F486" s="303"/>
      <c r="G486" s="62"/>
    </row>
    <row r="487" spans="1:7" s="27" customFormat="1" ht="15.75">
      <c r="A487" s="300"/>
      <c r="B487" s="301"/>
      <c r="C487" s="301"/>
      <c r="D487" s="301"/>
      <c r="E487" s="301"/>
      <c r="F487" s="303"/>
      <c r="G487" s="62"/>
    </row>
    <row r="488" spans="1:7" s="27" customFormat="1" ht="15.75">
      <c r="A488" s="304"/>
      <c r="B488" s="301"/>
      <c r="C488" s="301"/>
      <c r="D488" s="301"/>
      <c r="E488" s="301"/>
      <c r="F488" s="303"/>
      <c r="G488" s="62"/>
    </row>
    <row r="489" spans="1:7" s="27" customFormat="1" ht="15.75">
      <c r="A489" s="300"/>
      <c r="B489" s="301"/>
      <c r="C489" s="301"/>
      <c r="D489" s="301"/>
      <c r="E489" s="301"/>
      <c r="F489" s="303"/>
      <c r="G489" s="62"/>
    </row>
    <row r="490" spans="1:7" s="27" customFormat="1" ht="15.75">
      <c r="A490" s="300"/>
      <c r="B490" s="301"/>
      <c r="C490" s="301"/>
      <c r="D490" s="301"/>
      <c r="E490" s="301"/>
      <c r="F490" s="303"/>
      <c r="G490" s="62"/>
    </row>
    <row r="491" spans="1:7" s="27" customFormat="1" ht="15.75">
      <c r="A491" s="300"/>
      <c r="B491" s="301"/>
      <c r="C491" s="301"/>
      <c r="D491" s="301"/>
      <c r="E491" s="301"/>
      <c r="F491" s="303"/>
      <c r="G491" s="62"/>
    </row>
    <row r="492" spans="1:7" s="27" customFormat="1" ht="15.75">
      <c r="A492" s="300"/>
      <c r="B492" s="301"/>
      <c r="C492" s="301"/>
      <c r="D492" s="301"/>
      <c r="E492" s="301"/>
      <c r="F492" s="303"/>
      <c r="G492" s="62"/>
    </row>
    <row r="493" spans="1:7" s="27" customFormat="1" ht="15.75">
      <c r="A493" s="300"/>
      <c r="B493" s="301"/>
      <c r="C493" s="301"/>
      <c r="D493" s="301"/>
      <c r="E493" s="301"/>
      <c r="F493" s="303"/>
      <c r="G493" s="62"/>
    </row>
    <row r="494" spans="1:7" s="27" customFormat="1" ht="15.75">
      <c r="A494" s="300"/>
      <c r="B494" s="301"/>
      <c r="C494" s="301"/>
      <c r="D494" s="301"/>
      <c r="E494" s="301"/>
      <c r="F494" s="303"/>
      <c r="G494" s="62"/>
    </row>
    <row r="495" spans="1:7" s="27" customFormat="1" ht="15.75">
      <c r="A495" s="300"/>
      <c r="B495" s="301"/>
      <c r="C495" s="301"/>
      <c r="D495" s="301"/>
      <c r="E495" s="301"/>
      <c r="F495" s="303"/>
      <c r="G495" s="62"/>
    </row>
    <row r="496" spans="1:7" s="27" customFormat="1" ht="15.75">
      <c r="A496" s="300"/>
      <c r="B496" s="301"/>
      <c r="C496" s="301"/>
      <c r="D496" s="301"/>
      <c r="E496" s="301"/>
      <c r="F496" s="303"/>
      <c r="G496" s="62"/>
    </row>
    <row r="497" spans="1:7" s="27" customFormat="1" ht="15.75">
      <c r="A497" s="300"/>
      <c r="B497" s="301"/>
      <c r="C497" s="301"/>
      <c r="D497" s="301"/>
      <c r="E497" s="301"/>
      <c r="F497" s="303"/>
      <c r="G497" s="62"/>
    </row>
    <row r="498" spans="1:7" s="27" customFormat="1" ht="15.75">
      <c r="A498" s="300"/>
      <c r="B498" s="301"/>
      <c r="C498" s="301"/>
      <c r="D498" s="301"/>
      <c r="E498" s="301"/>
      <c r="F498" s="303"/>
      <c r="G498" s="62"/>
    </row>
    <row r="499" spans="1:7" s="27" customFormat="1" ht="15.75">
      <c r="A499" s="300"/>
      <c r="B499" s="301"/>
      <c r="C499" s="301"/>
      <c r="D499" s="301"/>
      <c r="E499" s="301"/>
      <c r="F499" s="303"/>
      <c r="G499" s="62"/>
    </row>
    <row r="500" spans="1:7" s="27" customFormat="1" ht="15.75">
      <c r="A500" s="300"/>
      <c r="B500" s="301"/>
      <c r="C500" s="301"/>
      <c r="D500" s="301"/>
      <c r="E500" s="301"/>
      <c r="F500" s="303"/>
      <c r="G500" s="62"/>
    </row>
    <row r="501" spans="1:7" s="27" customFormat="1" ht="15.75">
      <c r="A501" s="300"/>
      <c r="B501" s="301"/>
      <c r="C501" s="301"/>
      <c r="D501" s="301"/>
      <c r="E501" s="301"/>
      <c r="F501" s="303"/>
      <c r="G501" s="62"/>
    </row>
    <row r="502" spans="1:7" s="27" customFormat="1" ht="15.75">
      <c r="A502" s="300"/>
      <c r="B502" s="301"/>
      <c r="C502" s="301"/>
      <c r="D502" s="301"/>
      <c r="E502" s="301"/>
      <c r="F502" s="303"/>
      <c r="G502" s="62"/>
    </row>
    <row r="503" spans="1:7" s="27" customFormat="1" ht="15.75">
      <c r="A503" s="304"/>
      <c r="B503" s="301"/>
      <c r="C503" s="301"/>
      <c r="D503" s="301"/>
      <c r="E503" s="301"/>
      <c r="F503" s="303"/>
      <c r="G503" s="62"/>
    </row>
    <row r="504" spans="1:7" s="27" customFormat="1" ht="15.75">
      <c r="A504" s="300"/>
      <c r="B504" s="301"/>
      <c r="C504" s="301"/>
      <c r="D504" s="301"/>
      <c r="E504" s="301"/>
      <c r="F504" s="303"/>
      <c r="G504" s="62"/>
    </row>
    <row r="505" spans="1:7" s="27" customFormat="1" ht="15.75">
      <c r="A505" s="300"/>
      <c r="B505" s="301"/>
      <c r="C505" s="301"/>
      <c r="D505" s="301"/>
      <c r="E505" s="301"/>
      <c r="F505" s="303"/>
      <c r="G505" s="62"/>
    </row>
    <row r="506" spans="1:7" s="27" customFormat="1" ht="15.75">
      <c r="A506" s="300"/>
      <c r="B506" s="301"/>
      <c r="C506" s="301"/>
      <c r="D506" s="301"/>
      <c r="E506" s="301"/>
      <c r="F506" s="303"/>
      <c r="G506" s="62"/>
    </row>
    <row r="507" spans="1:7" s="27" customFormat="1" ht="15.75">
      <c r="A507" s="300"/>
      <c r="B507" s="301"/>
      <c r="C507" s="301"/>
      <c r="D507" s="301"/>
      <c r="E507" s="301"/>
      <c r="F507" s="303"/>
      <c r="G507" s="62"/>
    </row>
    <row r="508" spans="1:7" s="27" customFormat="1" ht="15.75">
      <c r="A508" s="300"/>
      <c r="B508" s="301"/>
      <c r="C508" s="301"/>
      <c r="D508" s="301"/>
      <c r="E508" s="301"/>
      <c r="F508" s="303"/>
      <c r="G508" s="62"/>
    </row>
    <row r="509" spans="1:7" s="27" customFormat="1" ht="15.75">
      <c r="A509" s="300"/>
      <c r="B509" s="301"/>
      <c r="C509" s="301"/>
      <c r="D509" s="301"/>
      <c r="E509" s="301"/>
      <c r="F509" s="303"/>
      <c r="G509" s="62"/>
    </row>
    <row r="510" spans="1:7" s="27" customFormat="1" ht="15.75">
      <c r="A510" s="300"/>
      <c r="B510" s="301"/>
      <c r="C510" s="301"/>
      <c r="D510" s="301"/>
      <c r="E510" s="301"/>
      <c r="F510" s="303"/>
      <c r="G510" s="62"/>
    </row>
    <row r="511" spans="1:7" s="27" customFormat="1" ht="15.75">
      <c r="A511" s="300"/>
      <c r="B511" s="301"/>
      <c r="C511" s="301"/>
      <c r="D511" s="301"/>
      <c r="E511" s="301"/>
      <c r="F511" s="303"/>
      <c r="G511" s="62"/>
    </row>
    <row r="512" spans="1:7" s="27" customFormat="1" ht="15.75">
      <c r="A512" s="300"/>
      <c r="B512" s="301"/>
      <c r="C512" s="301"/>
      <c r="D512" s="301"/>
      <c r="E512" s="301"/>
      <c r="F512" s="303"/>
      <c r="G512" s="62"/>
    </row>
    <row r="513" spans="1:7" s="27" customFormat="1" ht="15.75">
      <c r="A513" s="300"/>
      <c r="B513" s="61"/>
      <c r="C513" s="61"/>
      <c r="D513" s="61"/>
      <c r="E513" s="61"/>
      <c r="F513" s="61"/>
      <c r="G513" s="62"/>
    </row>
    <row r="514" spans="1:7" s="27" customFormat="1" ht="15">
      <c r="A514" s="61"/>
      <c r="B514" s="70"/>
      <c r="C514" s="70"/>
      <c r="D514" s="70"/>
      <c r="E514" s="70"/>
      <c r="F514" s="70"/>
      <c r="G514" s="62"/>
    </row>
  </sheetData>
  <sheetProtection/>
  <mergeCells count="15">
    <mergeCell ref="A8:F8"/>
    <mergeCell ref="A9:F9"/>
    <mergeCell ref="A10:F10"/>
    <mergeCell ref="B1:F1"/>
    <mergeCell ref="A2:F2"/>
    <mergeCell ref="A3:F3"/>
    <mergeCell ref="A4:F4"/>
    <mergeCell ref="B6:F6"/>
    <mergeCell ref="A7:F7"/>
    <mergeCell ref="A11:A12"/>
    <mergeCell ref="B11:B12"/>
    <mergeCell ref="C11:C12"/>
    <mergeCell ref="E11:E12"/>
    <mergeCell ref="F11:F12"/>
    <mergeCell ref="G59:I59"/>
  </mergeCells>
  <printOptions/>
  <pageMargins left="0.984251968503937" right="0.5905511811023623" top="0.1968503937007874" bottom="0.1968503937007874" header="0.31496062992125984" footer="0.31496062992125984"/>
  <pageSetup fitToHeight="10" fitToWidth="1" horizontalDpi="600" verticalDpi="600" orientation="portrait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6"/>
  <sheetViews>
    <sheetView zoomScalePageLayoutView="0" workbookViewId="0" topLeftCell="A130">
      <selection activeCell="D75" sqref="D75"/>
    </sheetView>
  </sheetViews>
  <sheetFormatPr defaultColWidth="9.00390625" defaultRowHeight="12.75"/>
  <cols>
    <col min="1" max="1" width="19.125" style="139" bestFit="1" customWidth="1"/>
    <col min="2" max="2" width="27.75390625" style="141" customWidth="1"/>
    <col min="3" max="3" width="72.375" style="140" customWidth="1"/>
    <col min="4" max="4" width="23.75390625" style="140" customWidth="1"/>
    <col min="5" max="5" width="68.375" style="140" customWidth="1"/>
    <col min="6" max="16384" width="9.125" style="140" customWidth="1"/>
  </cols>
  <sheetData>
    <row r="1" spans="2:3" ht="18.75">
      <c r="B1" s="219" t="s">
        <v>874</v>
      </c>
      <c r="C1" s="219"/>
    </row>
    <row r="2" spans="2:3" ht="18.75">
      <c r="B2" s="219" t="s">
        <v>174</v>
      </c>
      <c r="C2" s="219"/>
    </row>
    <row r="3" spans="2:3" ht="18.75">
      <c r="B3" s="219" t="s">
        <v>648</v>
      </c>
      <c r="C3" s="219"/>
    </row>
    <row r="4" spans="2:3" ht="18.75">
      <c r="B4" s="219" t="s">
        <v>1050</v>
      </c>
      <c r="C4" s="219"/>
    </row>
    <row r="6" spans="3:5" ht="18.75">
      <c r="C6" s="142" t="s">
        <v>876</v>
      </c>
      <c r="E6" s="143"/>
    </row>
    <row r="7" ht="18.75">
      <c r="C7" s="142" t="s">
        <v>174</v>
      </c>
    </row>
    <row r="8" ht="18.75">
      <c r="C8" s="142" t="s">
        <v>171</v>
      </c>
    </row>
    <row r="9" ht="18.75">
      <c r="C9" s="142" t="s">
        <v>786</v>
      </c>
    </row>
    <row r="10" ht="18" customHeight="1">
      <c r="C10" s="142"/>
    </row>
    <row r="11" spans="1:3" ht="18.75">
      <c r="A11" s="212" t="s">
        <v>877</v>
      </c>
      <c r="B11" s="212"/>
      <c r="C11" s="212"/>
    </row>
    <row r="12" spans="1:3" ht="18.75">
      <c r="A12" s="212" t="s">
        <v>878</v>
      </c>
      <c r="B12" s="212"/>
      <c r="C12" s="212"/>
    </row>
    <row r="13" spans="1:3" ht="21" customHeight="1">
      <c r="A13" s="144"/>
      <c r="B13" s="145"/>
      <c r="C13" s="144"/>
    </row>
    <row r="14" spans="1:3" s="147" customFormat="1" ht="60" customHeight="1">
      <c r="A14" s="209" t="s">
        <v>879</v>
      </c>
      <c r="B14" s="210"/>
      <c r="C14" s="209" t="s">
        <v>242</v>
      </c>
    </row>
    <row r="15" spans="1:3" s="147" customFormat="1" ht="75">
      <c r="A15" s="146" t="s">
        <v>880</v>
      </c>
      <c r="B15" s="146" t="s">
        <v>881</v>
      </c>
      <c r="C15" s="211"/>
    </row>
    <row r="16" spans="1:3" s="150" customFormat="1" ht="14.25" customHeight="1">
      <c r="A16" s="148">
        <v>1</v>
      </c>
      <c r="B16" s="148">
        <v>2</v>
      </c>
      <c r="C16" s="149">
        <v>3</v>
      </c>
    </row>
    <row r="17" spans="1:3" s="147" customFormat="1" ht="20.25" customHeight="1">
      <c r="A17" s="309">
        <v>905</v>
      </c>
      <c r="B17" s="310" t="s">
        <v>882</v>
      </c>
      <c r="C17" s="310"/>
    </row>
    <row r="18" spans="1:3" s="147" customFormat="1" ht="66">
      <c r="A18" s="312">
        <v>905</v>
      </c>
      <c r="B18" s="313" t="s">
        <v>883</v>
      </c>
      <c r="C18" s="313" t="s">
        <v>43</v>
      </c>
    </row>
    <row r="19" spans="1:3" s="147" customFormat="1" ht="18.75" customHeight="1">
      <c r="A19" s="312">
        <v>923</v>
      </c>
      <c r="B19" s="314" t="s">
        <v>261</v>
      </c>
      <c r="C19" s="314"/>
    </row>
    <row r="20" spans="1:3" s="147" customFormat="1" ht="33">
      <c r="A20" s="312">
        <v>923</v>
      </c>
      <c r="B20" s="313" t="s">
        <v>884</v>
      </c>
      <c r="C20" s="313" t="s">
        <v>885</v>
      </c>
    </row>
    <row r="21" spans="1:3" s="147" customFormat="1" ht="33">
      <c r="A21" s="312">
        <v>923</v>
      </c>
      <c r="B21" s="313" t="s">
        <v>886</v>
      </c>
      <c r="C21" s="313" t="s">
        <v>213</v>
      </c>
    </row>
    <row r="22" spans="1:3" s="147" customFormat="1" ht="33">
      <c r="A22" s="312">
        <v>923</v>
      </c>
      <c r="B22" s="313" t="s">
        <v>887</v>
      </c>
      <c r="C22" s="313" t="s">
        <v>203</v>
      </c>
    </row>
    <row r="23" spans="1:3" s="147" customFormat="1" ht="49.5">
      <c r="A23" s="312">
        <v>923</v>
      </c>
      <c r="B23" s="315" t="s">
        <v>888</v>
      </c>
      <c r="C23" s="313" t="s">
        <v>889</v>
      </c>
    </row>
    <row r="24" spans="1:3" s="147" customFormat="1" ht="49.5">
      <c r="A24" s="312">
        <v>923</v>
      </c>
      <c r="B24" s="313" t="s">
        <v>890</v>
      </c>
      <c r="C24" s="313" t="s">
        <v>891</v>
      </c>
    </row>
    <row r="25" spans="1:3" s="147" customFormat="1" ht="66">
      <c r="A25" s="312">
        <v>923</v>
      </c>
      <c r="B25" s="313" t="s">
        <v>892</v>
      </c>
      <c r="C25" s="313" t="s">
        <v>893</v>
      </c>
    </row>
    <row r="26" spans="1:3" s="147" customFormat="1" ht="49.5">
      <c r="A26" s="312">
        <v>923</v>
      </c>
      <c r="B26" s="313" t="s">
        <v>894</v>
      </c>
      <c r="C26" s="313" t="s">
        <v>895</v>
      </c>
    </row>
    <row r="27" spans="1:3" s="147" customFormat="1" ht="66">
      <c r="A27" s="312">
        <v>923</v>
      </c>
      <c r="B27" s="313" t="s">
        <v>896</v>
      </c>
      <c r="C27" s="313" t="s">
        <v>897</v>
      </c>
    </row>
    <row r="28" spans="1:3" s="147" customFormat="1" ht="49.5">
      <c r="A28" s="312">
        <v>923</v>
      </c>
      <c r="B28" s="313" t="s">
        <v>898</v>
      </c>
      <c r="C28" s="313" t="s">
        <v>899</v>
      </c>
    </row>
    <row r="29" spans="1:3" s="147" customFormat="1" ht="33">
      <c r="A29" s="312">
        <v>923</v>
      </c>
      <c r="B29" s="313" t="s">
        <v>900</v>
      </c>
      <c r="C29" s="313" t="s">
        <v>901</v>
      </c>
    </row>
    <row r="30" spans="1:3" s="147" customFormat="1" ht="66">
      <c r="A30" s="312">
        <v>923</v>
      </c>
      <c r="B30" s="313" t="s">
        <v>902</v>
      </c>
      <c r="C30" s="313" t="s">
        <v>903</v>
      </c>
    </row>
    <row r="31" spans="1:3" s="147" customFormat="1" ht="18.75">
      <c r="A31" s="312">
        <v>923</v>
      </c>
      <c r="B31" s="313" t="s">
        <v>904</v>
      </c>
      <c r="C31" s="313" t="s">
        <v>238</v>
      </c>
    </row>
    <row r="32" spans="1:3" s="147" customFormat="1" ht="49.5">
      <c r="A32" s="312">
        <v>923</v>
      </c>
      <c r="B32" s="313" t="s">
        <v>905</v>
      </c>
      <c r="C32" s="313" t="s">
        <v>906</v>
      </c>
    </row>
    <row r="33" spans="1:3" s="147" customFormat="1" ht="18.75">
      <c r="A33" s="312">
        <v>923</v>
      </c>
      <c r="B33" s="313" t="s">
        <v>907</v>
      </c>
      <c r="C33" s="313" t="s">
        <v>724</v>
      </c>
    </row>
    <row r="34" spans="1:3" s="147" customFormat="1" ht="33">
      <c r="A34" s="312">
        <v>923</v>
      </c>
      <c r="B34" s="313" t="s">
        <v>908</v>
      </c>
      <c r="C34" s="313" t="s">
        <v>909</v>
      </c>
    </row>
    <row r="35" spans="1:3" s="147" customFormat="1" ht="49.5">
      <c r="A35" s="312">
        <v>923</v>
      </c>
      <c r="B35" s="313" t="s">
        <v>910</v>
      </c>
      <c r="C35" s="313" t="s">
        <v>158</v>
      </c>
    </row>
    <row r="36" spans="1:3" s="147" customFormat="1" ht="33">
      <c r="A36" s="312">
        <v>923</v>
      </c>
      <c r="B36" s="313" t="s">
        <v>911</v>
      </c>
      <c r="C36" s="313" t="s">
        <v>41</v>
      </c>
    </row>
    <row r="37" spans="1:3" s="147" customFormat="1" ht="66">
      <c r="A37" s="312">
        <v>923</v>
      </c>
      <c r="B37" s="313" t="s">
        <v>883</v>
      </c>
      <c r="C37" s="313" t="s">
        <v>912</v>
      </c>
    </row>
    <row r="38" spans="1:3" s="147" customFormat="1" ht="33">
      <c r="A38" s="312">
        <v>923</v>
      </c>
      <c r="B38" s="313" t="s">
        <v>913</v>
      </c>
      <c r="C38" s="313" t="s">
        <v>3</v>
      </c>
    </row>
    <row r="39" spans="1:3" s="147" customFormat="1" ht="82.5">
      <c r="A39" s="312">
        <v>923</v>
      </c>
      <c r="B39" s="313" t="s">
        <v>914</v>
      </c>
      <c r="C39" s="313" t="s">
        <v>915</v>
      </c>
    </row>
    <row r="40" spans="1:3" s="147" customFormat="1" ht="49.5">
      <c r="A40" s="312">
        <v>923</v>
      </c>
      <c r="B40" s="313" t="s">
        <v>916</v>
      </c>
      <c r="C40" s="313" t="s">
        <v>917</v>
      </c>
    </row>
    <row r="41" spans="1:3" s="147" customFormat="1" ht="49.5">
      <c r="A41" s="312">
        <v>923</v>
      </c>
      <c r="B41" s="313" t="s">
        <v>918</v>
      </c>
      <c r="C41" s="316" t="s">
        <v>919</v>
      </c>
    </row>
    <row r="42" spans="1:3" s="147" customFormat="1" ht="18.75">
      <c r="A42" s="312"/>
      <c r="B42" s="313"/>
      <c r="C42" s="316"/>
    </row>
    <row r="43" spans="1:3" s="147" customFormat="1" ht="18.75">
      <c r="A43" s="312">
        <v>956</v>
      </c>
      <c r="B43" s="317" t="s">
        <v>371</v>
      </c>
      <c r="C43" s="317"/>
    </row>
    <row r="44" spans="1:3" s="147" customFormat="1" ht="33">
      <c r="A44" s="312">
        <v>956</v>
      </c>
      <c r="B44" s="313" t="s">
        <v>886</v>
      </c>
      <c r="C44" s="313" t="s">
        <v>213</v>
      </c>
    </row>
    <row r="45" spans="1:3" s="147" customFormat="1" ht="33">
      <c r="A45" s="312">
        <v>956</v>
      </c>
      <c r="B45" s="313" t="s">
        <v>887</v>
      </c>
      <c r="C45" s="313" t="s">
        <v>203</v>
      </c>
    </row>
    <row r="46" spans="1:3" s="147" customFormat="1" ht="33">
      <c r="A46" s="312">
        <v>956</v>
      </c>
      <c r="B46" s="313" t="s">
        <v>900</v>
      </c>
      <c r="C46" s="313" t="s">
        <v>901</v>
      </c>
    </row>
    <row r="47" spans="1:3" s="147" customFormat="1" ht="49.5">
      <c r="A47" s="312">
        <v>956</v>
      </c>
      <c r="B47" s="313" t="s">
        <v>905</v>
      </c>
      <c r="C47" s="313" t="s">
        <v>906</v>
      </c>
    </row>
    <row r="48" spans="1:3" s="147" customFormat="1" ht="33">
      <c r="A48" s="312">
        <v>956</v>
      </c>
      <c r="B48" s="313" t="s">
        <v>920</v>
      </c>
      <c r="C48" s="313" t="s">
        <v>222</v>
      </c>
    </row>
    <row r="49" spans="1:3" s="147" customFormat="1" ht="18.75">
      <c r="A49" s="312">
        <v>956</v>
      </c>
      <c r="B49" s="313" t="s">
        <v>907</v>
      </c>
      <c r="C49" s="313" t="s">
        <v>724</v>
      </c>
    </row>
    <row r="50" spans="1:3" s="147" customFormat="1" ht="49.5">
      <c r="A50" s="312">
        <v>956</v>
      </c>
      <c r="B50" s="313" t="s">
        <v>921</v>
      </c>
      <c r="C50" s="313" t="s">
        <v>827</v>
      </c>
    </row>
    <row r="51" spans="1:3" s="147" customFormat="1" ht="82.5">
      <c r="A51" s="312">
        <v>956</v>
      </c>
      <c r="B51" s="313" t="s">
        <v>922</v>
      </c>
      <c r="C51" s="318" t="s">
        <v>923</v>
      </c>
    </row>
    <row r="52" spans="1:3" s="147" customFormat="1" ht="49.5">
      <c r="A52" s="312">
        <v>956</v>
      </c>
      <c r="B52" s="313" t="s">
        <v>918</v>
      </c>
      <c r="C52" s="316" t="s">
        <v>919</v>
      </c>
    </row>
    <row r="53" spans="1:3" s="147" customFormat="1" ht="18.75">
      <c r="A53" s="312"/>
      <c r="B53" s="313"/>
      <c r="C53" s="313"/>
    </row>
    <row r="54" spans="1:3" s="147" customFormat="1" ht="35.25" customHeight="1">
      <c r="A54" s="312">
        <v>963</v>
      </c>
      <c r="B54" s="314" t="s">
        <v>924</v>
      </c>
      <c r="C54" s="314"/>
    </row>
    <row r="55" spans="1:3" s="147" customFormat="1" ht="66">
      <c r="A55" s="312">
        <v>963</v>
      </c>
      <c r="B55" s="313" t="s">
        <v>925</v>
      </c>
      <c r="C55" s="313" t="s">
        <v>926</v>
      </c>
    </row>
    <row r="56" spans="1:4" s="147" customFormat="1" ht="36" customHeight="1">
      <c r="A56" s="312">
        <v>963</v>
      </c>
      <c r="B56" s="313" t="s">
        <v>927</v>
      </c>
      <c r="C56" s="313" t="s">
        <v>928</v>
      </c>
      <c r="D56" s="140"/>
    </row>
    <row r="57" spans="1:3" s="147" customFormat="1" ht="82.5">
      <c r="A57" s="312">
        <v>963</v>
      </c>
      <c r="B57" s="313" t="s">
        <v>929</v>
      </c>
      <c r="C57" s="313" t="s">
        <v>119</v>
      </c>
    </row>
    <row r="58" spans="1:3" s="147" customFormat="1" ht="82.5">
      <c r="A58" s="312">
        <v>963</v>
      </c>
      <c r="B58" s="313" t="s">
        <v>930</v>
      </c>
      <c r="C58" s="313" t="s">
        <v>931</v>
      </c>
    </row>
    <row r="59" spans="1:3" s="147" customFormat="1" ht="82.5">
      <c r="A59" s="312">
        <v>963</v>
      </c>
      <c r="B59" s="313" t="s">
        <v>932</v>
      </c>
      <c r="C59" s="313" t="s">
        <v>783</v>
      </c>
    </row>
    <row r="60" spans="1:3" s="147" customFormat="1" ht="66.75" customHeight="1">
      <c r="A60" s="312">
        <v>963</v>
      </c>
      <c r="B60" s="313" t="s">
        <v>933</v>
      </c>
      <c r="C60" s="313" t="s">
        <v>934</v>
      </c>
    </row>
    <row r="61" spans="1:4" s="147" customFormat="1" ht="49.5" customHeight="1">
      <c r="A61" s="312">
        <v>963</v>
      </c>
      <c r="B61" s="313" t="s">
        <v>935</v>
      </c>
      <c r="C61" s="319" t="s">
        <v>168</v>
      </c>
      <c r="D61" s="140"/>
    </row>
    <row r="62" spans="1:3" s="147" customFormat="1" ht="49.5">
      <c r="A62" s="312">
        <v>963</v>
      </c>
      <c r="B62" s="313" t="s">
        <v>936</v>
      </c>
      <c r="C62" s="313" t="s">
        <v>937</v>
      </c>
    </row>
    <row r="63" spans="1:3" s="147" customFormat="1" ht="82.5">
      <c r="A63" s="312">
        <v>963</v>
      </c>
      <c r="B63" s="313" t="s">
        <v>938</v>
      </c>
      <c r="C63" s="313" t="s">
        <v>939</v>
      </c>
    </row>
    <row r="64" spans="1:3" s="147" customFormat="1" ht="49.5">
      <c r="A64" s="312">
        <v>963</v>
      </c>
      <c r="B64" s="313" t="s">
        <v>940</v>
      </c>
      <c r="C64" s="313" t="s">
        <v>941</v>
      </c>
    </row>
    <row r="65" spans="1:3" s="147" customFormat="1" ht="49.5">
      <c r="A65" s="312">
        <v>963</v>
      </c>
      <c r="B65" s="313" t="s">
        <v>942</v>
      </c>
      <c r="C65" s="313" t="s">
        <v>943</v>
      </c>
    </row>
    <row r="66" spans="1:3" s="147" customFormat="1" ht="49.5">
      <c r="A66" s="312">
        <v>963</v>
      </c>
      <c r="B66" s="313" t="s">
        <v>944</v>
      </c>
      <c r="C66" s="313" t="s">
        <v>945</v>
      </c>
    </row>
    <row r="67" spans="1:3" s="147" customFormat="1" ht="82.5">
      <c r="A67" s="312">
        <v>963</v>
      </c>
      <c r="B67" s="313" t="s">
        <v>946</v>
      </c>
      <c r="C67" s="313" t="s">
        <v>117</v>
      </c>
    </row>
    <row r="68" spans="1:3" s="147" customFormat="1" ht="33">
      <c r="A68" s="312">
        <v>963</v>
      </c>
      <c r="B68" s="313" t="s">
        <v>886</v>
      </c>
      <c r="C68" s="313" t="s">
        <v>213</v>
      </c>
    </row>
    <row r="69" spans="1:3" s="147" customFormat="1" ht="33">
      <c r="A69" s="312">
        <v>963</v>
      </c>
      <c r="B69" s="313" t="s">
        <v>887</v>
      </c>
      <c r="C69" s="313" t="s">
        <v>203</v>
      </c>
    </row>
    <row r="70" spans="1:3" ht="33">
      <c r="A70" s="312">
        <v>963</v>
      </c>
      <c r="B70" s="313" t="s">
        <v>947</v>
      </c>
      <c r="C70" s="313" t="s">
        <v>948</v>
      </c>
    </row>
    <row r="71" spans="1:3" ht="82.5">
      <c r="A71" s="312">
        <v>963</v>
      </c>
      <c r="B71" s="313" t="s">
        <v>949</v>
      </c>
      <c r="C71" s="313" t="s">
        <v>950</v>
      </c>
    </row>
    <row r="72" spans="1:3" ht="82.5">
      <c r="A72" s="312">
        <v>963</v>
      </c>
      <c r="B72" s="313" t="s">
        <v>951</v>
      </c>
      <c r="C72" s="313" t="s">
        <v>952</v>
      </c>
    </row>
    <row r="73" spans="1:3" ht="99">
      <c r="A73" s="312">
        <v>963</v>
      </c>
      <c r="B73" s="313" t="s">
        <v>953</v>
      </c>
      <c r="C73" s="313" t="s">
        <v>232</v>
      </c>
    </row>
    <row r="74" spans="1:3" ht="99">
      <c r="A74" s="312">
        <v>963</v>
      </c>
      <c r="B74" s="313" t="s">
        <v>954</v>
      </c>
      <c r="C74" s="313" t="s">
        <v>955</v>
      </c>
    </row>
    <row r="75" spans="1:3" ht="49.5">
      <c r="A75" s="312">
        <v>963</v>
      </c>
      <c r="B75" s="313" t="s">
        <v>888</v>
      </c>
      <c r="C75" s="313" t="s">
        <v>956</v>
      </c>
    </row>
    <row r="76" spans="1:3" ht="49.5">
      <c r="A76" s="312">
        <v>963</v>
      </c>
      <c r="B76" s="313" t="s">
        <v>957</v>
      </c>
      <c r="C76" s="313" t="s">
        <v>958</v>
      </c>
    </row>
    <row r="77" spans="1:6" ht="33">
      <c r="A77" s="312">
        <v>963</v>
      </c>
      <c r="B77" s="313" t="s">
        <v>959</v>
      </c>
      <c r="C77" s="313" t="s">
        <v>960</v>
      </c>
      <c r="D77" s="7"/>
      <c r="E77" s="7"/>
      <c r="F77" s="7"/>
    </row>
    <row r="78" spans="1:6" ht="49.5">
      <c r="A78" s="312">
        <v>963</v>
      </c>
      <c r="B78" s="313" t="s">
        <v>961</v>
      </c>
      <c r="C78" s="319" t="s">
        <v>123</v>
      </c>
      <c r="D78" s="7"/>
      <c r="E78" s="7"/>
      <c r="F78" s="7"/>
    </row>
    <row r="79" spans="1:6" ht="49.5">
      <c r="A79" s="312">
        <v>963</v>
      </c>
      <c r="B79" s="313" t="s">
        <v>962</v>
      </c>
      <c r="C79" s="313" t="s">
        <v>784</v>
      </c>
      <c r="D79" s="7"/>
      <c r="E79" s="7"/>
      <c r="F79" s="7"/>
    </row>
    <row r="80" spans="1:6" ht="49.5">
      <c r="A80" s="312">
        <v>963</v>
      </c>
      <c r="B80" s="313" t="s">
        <v>963</v>
      </c>
      <c r="C80" s="313" t="s">
        <v>785</v>
      </c>
      <c r="D80" s="7"/>
      <c r="E80" s="7"/>
      <c r="F80" s="7"/>
    </row>
    <row r="81" spans="1:6" ht="66">
      <c r="A81" s="312">
        <v>963</v>
      </c>
      <c r="B81" s="313" t="s">
        <v>964</v>
      </c>
      <c r="C81" s="319" t="s">
        <v>965</v>
      </c>
      <c r="D81" s="7"/>
      <c r="E81" s="7"/>
      <c r="F81" s="7"/>
    </row>
    <row r="82" spans="1:6" ht="54" customHeight="1">
      <c r="A82" s="312">
        <v>963</v>
      </c>
      <c r="B82" s="318" t="s">
        <v>896</v>
      </c>
      <c r="C82" s="319" t="s">
        <v>966</v>
      </c>
      <c r="D82" s="7"/>
      <c r="E82" s="7"/>
      <c r="F82" s="7"/>
    </row>
    <row r="83" spans="1:6" ht="49.5">
      <c r="A83" s="312">
        <v>963</v>
      </c>
      <c r="B83" s="313" t="s">
        <v>898</v>
      </c>
      <c r="C83" s="313" t="s">
        <v>899</v>
      </c>
      <c r="D83" s="7"/>
      <c r="E83" s="7"/>
      <c r="F83" s="7"/>
    </row>
    <row r="84" spans="1:6" ht="33">
      <c r="A84" s="312">
        <v>963</v>
      </c>
      <c r="B84" s="313" t="s">
        <v>900</v>
      </c>
      <c r="C84" s="313" t="s">
        <v>901</v>
      </c>
      <c r="D84" s="147"/>
      <c r="E84" s="7"/>
      <c r="F84" s="7"/>
    </row>
    <row r="85" spans="1:3" ht="18.75">
      <c r="A85" s="312">
        <v>963</v>
      </c>
      <c r="B85" s="313" t="s">
        <v>904</v>
      </c>
      <c r="C85" s="313" t="s">
        <v>238</v>
      </c>
    </row>
    <row r="86" spans="1:3" ht="82.5">
      <c r="A86" s="312">
        <v>963</v>
      </c>
      <c r="B86" s="313" t="s">
        <v>914</v>
      </c>
      <c r="C86" s="313" t="s">
        <v>915</v>
      </c>
    </row>
    <row r="87" spans="1:3" ht="99">
      <c r="A87" s="312">
        <v>963</v>
      </c>
      <c r="B87" s="313" t="s">
        <v>967</v>
      </c>
      <c r="C87" s="313" t="s">
        <v>162</v>
      </c>
    </row>
    <row r="88" spans="1:3" ht="49.5">
      <c r="A88" s="312">
        <v>963</v>
      </c>
      <c r="B88" s="313" t="s">
        <v>916</v>
      </c>
      <c r="C88" s="313" t="s">
        <v>917</v>
      </c>
    </row>
    <row r="89" spans="1:3" ht="66">
      <c r="A89" s="312">
        <v>963</v>
      </c>
      <c r="B89" s="313" t="s">
        <v>968</v>
      </c>
      <c r="C89" s="313" t="s">
        <v>163</v>
      </c>
    </row>
    <row r="90" spans="1:3" ht="18.75">
      <c r="A90" s="312">
        <v>963</v>
      </c>
      <c r="B90" s="313" t="s">
        <v>907</v>
      </c>
      <c r="C90" s="313" t="s">
        <v>724</v>
      </c>
    </row>
    <row r="91" spans="1:3" ht="33">
      <c r="A91" s="312">
        <v>963</v>
      </c>
      <c r="B91" s="313" t="s">
        <v>911</v>
      </c>
      <c r="C91" s="319" t="s">
        <v>41</v>
      </c>
    </row>
    <row r="92" spans="1:3" ht="66">
      <c r="A92" s="312">
        <v>963</v>
      </c>
      <c r="B92" s="313" t="s">
        <v>969</v>
      </c>
      <c r="C92" s="319" t="s">
        <v>970</v>
      </c>
    </row>
    <row r="93" spans="1:3" ht="82.5">
      <c r="A93" s="312">
        <v>963</v>
      </c>
      <c r="B93" s="313" t="s">
        <v>971</v>
      </c>
      <c r="C93" s="313" t="s">
        <v>133</v>
      </c>
    </row>
    <row r="94" spans="1:3" ht="66">
      <c r="A94" s="312">
        <v>963</v>
      </c>
      <c r="B94" s="313" t="s">
        <v>972</v>
      </c>
      <c r="C94" s="313" t="s">
        <v>149</v>
      </c>
    </row>
    <row r="95" spans="1:3" ht="33">
      <c r="A95" s="312">
        <v>963</v>
      </c>
      <c r="B95" s="313" t="s">
        <v>913</v>
      </c>
      <c r="C95" s="313" t="s">
        <v>3</v>
      </c>
    </row>
    <row r="96" spans="1:3" ht="66">
      <c r="A96" s="312">
        <v>963</v>
      </c>
      <c r="B96" s="313" t="s">
        <v>883</v>
      </c>
      <c r="C96" s="313" t="s">
        <v>43</v>
      </c>
    </row>
    <row r="97" spans="1:4" ht="49.5">
      <c r="A97" s="312">
        <v>963</v>
      </c>
      <c r="B97" s="313" t="s">
        <v>918</v>
      </c>
      <c r="C97" s="316" t="s">
        <v>919</v>
      </c>
      <c r="D97" s="143"/>
    </row>
    <row r="98" spans="1:4" ht="18.75">
      <c r="A98" s="312"/>
      <c r="B98" s="313"/>
      <c r="C98" s="313"/>
      <c r="D98" s="143"/>
    </row>
    <row r="99" spans="1:4" ht="18.75">
      <c r="A99" s="312">
        <v>975</v>
      </c>
      <c r="B99" s="314" t="s">
        <v>973</v>
      </c>
      <c r="C99" s="314"/>
      <c r="D99" s="143"/>
    </row>
    <row r="100" spans="1:4" ht="66">
      <c r="A100" s="312">
        <v>975</v>
      </c>
      <c r="B100" s="318" t="s">
        <v>974</v>
      </c>
      <c r="C100" s="313" t="s">
        <v>975</v>
      </c>
      <c r="D100" s="143"/>
    </row>
    <row r="101" spans="1:4" ht="33">
      <c r="A101" s="312">
        <v>975</v>
      </c>
      <c r="B101" s="313" t="s">
        <v>886</v>
      </c>
      <c r="C101" s="313" t="s">
        <v>213</v>
      </c>
      <c r="D101" s="143"/>
    </row>
    <row r="102" spans="1:3" ht="33">
      <c r="A102" s="312">
        <v>975</v>
      </c>
      <c r="B102" s="313" t="s">
        <v>887</v>
      </c>
      <c r="C102" s="313" t="s">
        <v>203</v>
      </c>
    </row>
    <row r="103" spans="1:3" ht="66">
      <c r="A103" s="312">
        <v>975</v>
      </c>
      <c r="B103" s="313" t="s">
        <v>892</v>
      </c>
      <c r="C103" s="318" t="s">
        <v>893</v>
      </c>
    </row>
    <row r="104" spans="1:3" ht="33">
      <c r="A104" s="312">
        <v>975</v>
      </c>
      <c r="B104" s="313" t="s">
        <v>900</v>
      </c>
      <c r="C104" s="313" t="s">
        <v>901</v>
      </c>
    </row>
    <row r="105" spans="1:3" ht="33">
      <c r="A105" s="312">
        <v>975</v>
      </c>
      <c r="B105" s="313" t="s">
        <v>976</v>
      </c>
      <c r="C105" s="313" t="s">
        <v>977</v>
      </c>
    </row>
    <row r="106" spans="1:3" ht="33">
      <c r="A106" s="312">
        <v>975</v>
      </c>
      <c r="B106" s="313" t="s">
        <v>920</v>
      </c>
      <c r="C106" s="313" t="s">
        <v>222</v>
      </c>
    </row>
    <row r="107" spans="1:3" ht="49.5">
      <c r="A107" s="312">
        <v>975</v>
      </c>
      <c r="B107" s="313" t="s">
        <v>978</v>
      </c>
      <c r="C107" s="313" t="s">
        <v>707</v>
      </c>
    </row>
    <row r="108" spans="1:3" ht="18.75">
      <c r="A108" s="312">
        <v>975</v>
      </c>
      <c r="B108" s="313" t="s">
        <v>907</v>
      </c>
      <c r="C108" s="313" t="s">
        <v>724</v>
      </c>
    </row>
    <row r="109" spans="1:3" ht="33">
      <c r="A109" s="312">
        <v>975</v>
      </c>
      <c r="B109" s="313" t="s">
        <v>979</v>
      </c>
      <c r="C109" s="313" t="s">
        <v>980</v>
      </c>
    </row>
    <row r="110" spans="1:4" ht="33">
      <c r="A110" s="312">
        <v>975</v>
      </c>
      <c r="B110" s="313" t="s">
        <v>911</v>
      </c>
      <c r="C110" s="313" t="s">
        <v>41</v>
      </c>
      <c r="D110" s="143"/>
    </row>
    <row r="111" spans="1:4" ht="66">
      <c r="A111" s="312">
        <v>975</v>
      </c>
      <c r="B111" s="313" t="s">
        <v>981</v>
      </c>
      <c r="C111" s="313" t="s">
        <v>147</v>
      </c>
      <c r="D111" s="153"/>
    </row>
    <row r="112" spans="1:4" ht="33">
      <c r="A112" s="312">
        <v>975</v>
      </c>
      <c r="B112" s="313" t="s">
        <v>982</v>
      </c>
      <c r="C112" s="313" t="s">
        <v>983</v>
      </c>
      <c r="D112" s="153"/>
    </row>
    <row r="113" spans="1:3" ht="18.75">
      <c r="A113" s="312">
        <v>975</v>
      </c>
      <c r="B113" s="313" t="s">
        <v>984</v>
      </c>
      <c r="C113" s="313" t="s">
        <v>22</v>
      </c>
    </row>
    <row r="114" spans="1:5" ht="33">
      <c r="A114" s="312">
        <v>975</v>
      </c>
      <c r="B114" s="313" t="s">
        <v>913</v>
      </c>
      <c r="C114" s="313" t="s">
        <v>3</v>
      </c>
      <c r="D114" s="320"/>
      <c r="E114" s="321"/>
    </row>
    <row r="115" spans="1:5" ht="49.5">
      <c r="A115" s="312">
        <v>975</v>
      </c>
      <c r="B115" s="313" t="s">
        <v>918</v>
      </c>
      <c r="C115" s="316" t="s">
        <v>919</v>
      </c>
      <c r="D115" s="320"/>
      <c r="E115" s="321"/>
    </row>
    <row r="116" spans="1:3" ht="18.75">
      <c r="A116" s="312"/>
      <c r="B116" s="313"/>
      <c r="C116" s="313"/>
    </row>
    <row r="117" spans="1:3" ht="18.75">
      <c r="A117" s="312">
        <v>992</v>
      </c>
      <c r="B117" s="314" t="s">
        <v>985</v>
      </c>
      <c r="C117" s="314"/>
    </row>
    <row r="118" spans="1:3" ht="33">
      <c r="A118" s="312">
        <v>992</v>
      </c>
      <c r="B118" s="318" t="s">
        <v>986</v>
      </c>
      <c r="C118" s="319" t="s">
        <v>987</v>
      </c>
    </row>
    <row r="119" spans="1:3" ht="33">
      <c r="A119" s="312">
        <v>992</v>
      </c>
      <c r="B119" s="318" t="s">
        <v>988</v>
      </c>
      <c r="C119" s="319" t="s">
        <v>989</v>
      </c>
    </row>
    <row r="120" spans="1:3" ht="33">
      <c r="A120" s="312"/>
      <c r="B120" s="313" t="s">
        <v>886</v>
      </c>
      <c r="C120" s="313" t="s">
        <v>213</v>
      </c>
    </row>
    <row r="121" spans="1:3" ht="33">
      <c r="A121" s="312">
        <v>992</v>
      </c>
      <c r="B121" s="313" t="s">
        <v>887</v>
      </c>
      <c r="C121" s="313" t="s">
        <v>203</v>
      </c>
    </row>
    <row r="122" spans="1:3" ht="66">
      <c r="A122" s="312">
        <v>992</v>
      </c>
      <c r="B122" s="313" t="s">
        <v>896</v>
      </c>
      <c r="C122" s="313" t="s">
        <v>897</v>
      </c>
    </row>
    <row r="123" spans="1:3" ht="33">
      <c r="A123" s="312">
        <v>992</v>
      </c>
      <c r="B123" s="313" t="s">
        <v>900</v>
      </c>
      <c r="C123" s="313" t="s">
        <v>901</v>
      </c>
    </row>
    <row r="124" spans="1:3" ht="18.75">
      <c r="A124" s="312">
        <v>992</v>
      </c>
      <c r="B124" s="313" t="s">
        <v>904</v>
      </c>
      <c r="C124" s="313" t="s">
        <v>238</v>
      </c>
    </row>
    <row r="125" spans="1:3" ht="49.5">
      <c r="A125" s="312">
        <v>992</v>
      </c>
      <c r="B125" s="313" t="s">
        <v>990</v>
      </c>
      <c r="C125" s="313" t="s">
        <v>991</v>
      </c>
    </row>
    <row r="126" spans="1:3" ht="33">
      <c r="A126" s="312">
        <v>992</v>
      </c>
      <c r="B126" s="313" t="s">
        <v>992</v>
      </c>
      <c r="C126" s="313" t="s">
        <v>993</v>
      </c>
    </row>
    <row r="127" spans="1:3" ht="33">
      <c r="A127" s="312">
        <v>992</v>
      </c>
      <c r="B127" s="313" t="s">
        <v>994</v>
      </c>
      <c r="C127" s="313" t="s">
        <v>995</v>
      </c>
    </row>
    <row r="128" spans="1:3" ht="49.5">
      <c r="A128" s="312">
        <v>992</v>
      </c>
      <c r="B128" s="313" t="s">
        <v>996</v>
      </c>
      <c r="C128" s="313" t="s">
        <v>997</v>
      </c>
    </row>
    <row r="129" spans="1:3" ht="33.75">
      <c r="A129" s="312">
        <v>992</v>
      </c>
      <c r="B129" s="313" t="s">
        <v>998</v>
      </c>
      <c r="C129" s="322" t="s">
        <v>999</v>
      </c>
    </row>
    <row r="130" spans="1:3" ht="18.75">
      <c r="A130" s="312">
        <v>992</v>
      </c>
      <c r="B130" s="313" t="s">
        <v>907</v>
      </c>
      <c r="C130" s="313" t="s">
        <v>724</v>
      </c>
    </row>
    <row r="131" spans="1:3" ht="33">
      <c r="A131" s="312">
        <v>992</v>
      </c>
      <c r="B131" s="313" t="s">
        <v>1000</v>
      </c>
      <c r="C131" s="313" t="s">
        <v>1001</v>
      </c>
    </row>
    <row r="132" spans="1:3" ht="49.5">
      <c r="A132" s="312">
        <v>992</v>
      </c>
      <c r="B132" s="313" t="s">
        <v>1002</v>
      </c>
      <c r="C132" s="313" t="s">
        <v>154</v>
      </c>
    </row>
    <row r="133" spans="1:3" ht="33">
      <c r="A133" s="312">
        <v>992</v>
      </c>
      <c r="B133" s="313" t="s">
        <v>911</v>
      </c>
      <c r="C133" s="313" t="s">
        <v>41</v>
      </c>
    </row>
    <row r="134" spans="1:3" ht="18.75">
      <c r="A134" s="312">
        <v>992</v>
      </c>
      <c r="B134" s="313" t="s">
        <v>984</v>
      </c>
      <c r="C134" s="313" t="s">
        <v>22</v>
      </c>
    </row>
    <row r="135" spans="1:3" ht="66">
      <c r="A135" s="312">
        <v>992</v>
      </c>
      <c r="B135" s="313" t="s">
        <v>883</v>
      </c>
      <c r="C135" s="313" t="s">
        <v>912</v>
      </c>
    </row>
    <row r="136" spans="1:3" ht="33">
      <c r="A136" s="312">
        <v>992</v>
      </c>
      <c r="B136" s="313" t="s">
        <v>913</v>
      </c>
      <c r="C136" s="313" t="s">
        <v>3</v>
      </c>
    </row>
    <row r="137" spans="1:3" ht="99">
      <c r="A137" s="312">
        <v>992</v>
      </c>
      <c r="B137" s="313" t="s">
        <v>1003</v>
      </c>
      <c r="C137" s="313" t="s">
        <v>1004</v>
      </c>
    </row>
    <row r="138" spans="1:3" ht="51" customHeight="1">
      <c r="A138" s="312">
        <v>992</v>
      </c>
      <c r="B138" s="313" t="s">
        <v>1005</v>
      </c>
      <c r="C138" s="313" t="s">
        <v>1006</v>
      </c>
    </row>
    <row r="139" spans="1:3" ht="49.5">
      <c r="A139" s="312">
        <v>992</v>
      </c>
      <c r="B139" s="313" t="s">
        <v>918</v>
      </c>
      <c r="C139" s="316" t="s">
        <v>919</v>
      </c>
    </row>
    <row r="140" spans="1:3" ht="18.75">
      <c r="A140" s="305"/>
      <c r="B140" s="311"/>
      <c r="C140" s="151"/>
    </row>
    <row r="141" spans="1:3" ht="18.75">
      <c r="A141" s="305"/>
      <c r="B141" s="306"/>
      <c r="C141" s="151"/>
    </row>
    <row r="142" spans="1:3" ht="18.75">
      <c r="A142" s="305"/>
      <c r="B142" s="306"/>
      <c r="C142" s="151"/>
    </row>
    <row r="143" spans="1:3" ht="18.75">
      <c r="A143" s="305"/>
      <c r="B143" s="306"/>
      <c r="C143" s="151"/>
    </row>
    <row r="144" spans="1:3" ht="18.75">
      <c r="A144" s="305"/>
      <c r="B144" s="306"/>
      <c r="C144" s="151"/>
    </row>
    <row r="145" spans="1:3" ht="18.75">
      <c r="A145" s="305"/>
      <c r="B145" s="306"/>
      <c r="C145" s="151"/>
    </row>
    <row r="146" spans="1:3" ht="18.75">
      <c r="A146" s="305"/>
      <c r="B146" s="306"/>
      <c r="C146" s="151"/>
    </row>
    <row r="147" spans="1:3" ht="18.75">
      <c r="A147" s="305"/>
      <c r="B147" s="306"/>
      <c r="C147" s="151"/>
    </row>
    <row r="148" spans="1:3" ht="18.75">
      <c r="A148" s="305"/>
      <c r="B148" s="306"/>
      <c r="C148" s="151"/>
    </row>
    <row r="149" spans="1:3" ht="18.75">
      <c r="A149" s="305"/>
      <c r="B149" s="306"/>
      <c r="C149" s="151"/>
    </row>
    <row r="150" spans="1:3" ht="18.75">
      <c r="A150" s="305"/>
      <c r="B150" s="306"/>
      <c r="C150" s="151"/>
    </row>
    <row r="151" spans="1:3" ht="18.75">
      <c r="A151" s="305"/>
      <c r="B151" s="306"/>
      <c r="C151" s="151"/>
    </row>
    <row r="152" spans="1:3" ht="18.75">
      <c r="A152" s="305"/>
      <c r="B152" s="306"/>
      <c r="C152" s="151"/>
    </row>
    <row r="153" spans="1:3" ht="18.75">
      <c r="A153" s="305"/>
      <c r="B153" s="306"/>
      <c r="C153" s="151"/>
    </row>
    <row r="154" spans="1:3" ht="18.75">
      <c r="A154" s="305"/>
      <c r="B154" s="306"/>
      <c r="C154" s="151"/>
    </row>
    <row r="155" spans="1:3" ht="18.75">
      <c r="A155" s="305"/>
      <c r="B155" s="306"/>
      <c r="C155" s="151"/>
    </row>
    <row r="156" spans="1:3" ht="18.75">
      <c r="A156" s="305"/>
      <c r="B156" s="306"/>
      <c r="C156" s="151"/>
    </row>
    <row r="157" spans="1:3" ht="18.75">
      <c r="A157" s="305"/>
      <c r="B157" s="306"/>
      <c r="C157" s="151"/>
    </row>
    <row r="158" spans="1:3" ht="18.75">
      <c r="A158" s="305"/>
      <c r="B158" s="306"/>
      <c r="C158" s="151"/>
    </row>
    <row r="159" spans="1:3" ht="18.75">
      <c r="A159" s="305"/>
      <c r="B159" s="306"/>
      <c r="C159" s="151"/>
    </row>
    <row r="160" spans="1:3" ht="18.75">
      <c r="A160" s="305"/>
      <c r="B160" s="306"/>
      <c r="C160" s="151"/>
    </row>
    <row r="161" spans="1:3" ht="18.75">
      <c r="A161" s="305"/>
      <c r="B161" s="306"/>
      <c r="C161" s="151"/>
    </row>
    <row r="162" spans="1:3" ht="18.75">
      <c r="A162" s="305"/>
      <c r="B162" s="306"/>
      <c r="C162" s="151"/>
    </row>
    <row r="163" spans="1:3" ht="18.75">
      <c r="A163" s="305"/>
      <c r="B163" s="306"/>
      <c r="C163" s="151"/>
    </row>
    <row r="164" spans="1:3" ht="18.75">
      <c r="A164" s="305"/>
      <c r="B164" s="306"/>
      <c r="C164" s="151"/>
    </row>
    <row r="165" spans="1:3" ht="18.75">
      <c r="A165" s="305"/>
      <c r="B165" s="306"/>
      <c r="C165" s="151"/>
    </row>
    <row r="166" spans="1:3" ht="18.75">
      <c r="A166" s="305"/>
      <c r="B166" s="306"/>
      <c r="C166" s="151"/>
    </row>
    <row r="167" spans="1:3" ht="18.75">
      <c r="A167" s="305"/>
      <c r="B167" s="306"/>
      <c r="C167" s="151"/>
    </row>
    <row r="168" spans="1:3" ht="18.75">
      <c r="A168" s="305"/>
      <c r="B168" s="306"/>
      <c r="C168" s="151"/>
    </row>
    <row r="169" spans="1:3" ht="18.75">
      <c r="A169" s="305"/>
      <c r="B169" s="306"/>
      <c r="C169" s="151"/>
    </row>
    <row r="170" spans="1:3" ht="18.75">
      <c r="A170" s="305"/>
      <c r="B170" s="306"/>
      <c r="C170" s="151"/>
    </row>
    <row r="171" spans="1:3" ht="18.75">
      <c r="A171" s="305"/>
      <c r="B171" s="306"/>
      <c r="C171" s="151"/>
    </row>
    <row r="172" spans="1:3" ht="18.75">
      <c r="A172" s="305"/>
      <c r="B172" s="307"/>
      <c r="C172" s="143"/>
    </row>
    <row r="173" spans="1:3" ht="18.75">
      <c r="A173" s="305"/>
      <c r="B173" s="307"/>
      <c r="C173" s="143"/>
    </row>
    <row r="174" spans="1:3" ht="18.75">
      <c r="A174" s="305"/>
      <c r="B174" s="307"/>
      <c r="C174" s="143"/>
    </row>
    <row r="175" spans="1:3" ht="18.75">
      <c r="A175" s="305"/>
      <c r="B175" s="307"/>
      <c r="C175" s="143"/>
    </row>
    <row r="176" spans="1:3" ht="18.75">
      <c r="A176" s="305"/>
      <c r="B176" s="307"/>
      <c r="C176" s="143"/>
    </row>
    <row r="177" spans="1:3" ht="18.75">
      <c r="A177" s="305"/>
      <c r="B177" s="307"/>
      <c r="C177" s="143"/>
    </row>
    <row r="178" spans="1:3" ht="18.75">
      <c r="A178" s="305"/>
      <c r="B178" s="307"/>
      <c r="C178" s="143"/>
    </row>
    <row r="179" spans="1:3" ht="18.75">
      <c r="A179" s="305"/>
      <c r="B179" s="307"/>
      <c r="C179" s="143"/>
    </row>
    <row r="180" spans="1:3" ht="18.75">
      <c r="A180" s="305"/>
      <c r="B180" s="307"/>
      <c r="C180" s="143"/>
    </row>
    <row r="181" spans="1:3" ht="18.75">
      <c r="A181" s="305"/>
      <c r="B181" s="307"/>
      <c r="C181" s="143"/>
    </row>
    <row r="182" spans="1:3" ht="18.75">
      <c r="A182" s="305"/>
      <c r="B182" s="307"/>
      <c r="C182" s="143"/>
    </row>
    <row r="183" spans="1:3" ht="18.75">
      <c r="A183" s="305"/>
      <c r="B183" s="307"/>
      <c r="C183" s="143"/>
    </row>
    <row r="184" spans="1:3" ht="18.75">
      <c r="A184" s="305"/>
      <c r="B184" s="307"/>
      <c r="C184" s="143"/>
    </row>
    <row r="185" spans="1:3" ht="18.75">
      <c r="A185" s="305"/>
      <c r="B185" s="307"/>
      <c r="C185" s="143"/>
    </row>
    <row r="186" spans="1:3" ht="18.75">
      <c r="A186" s="305"/>
      <c r="B186" s="307"/>
      <c r="C186" s="143"/>
    </row>
    <row r="187" spans="1:3" ht="18.75">
      <c r="A187" s="305"/>
      <c r="B187" s="307"/>
      <c r="C187" s="143"/>
    </row>
    <row r="188" spans="1:3" ht="18.75">
      <c r="A188" s="305"/>
      <c r="B188" s="307"/>
      <c r="C188" s="143"/>
    </row>
    <row r="189" spans="1:3" ht="18.75">
      <c r="A189" s="13"/>
      <c r="B189" s="307"/>
      <c r="C189" s="143"/>
    </row>
    <row r="190" spans="1:3" ht="18.75">
      <c r="A190" s="13"/>
      <c r="B190" s="307"/>
      <c r="C190" s="143"/>
    </row>
    <row r="191" spans="1:3" ht="18.75">
      <c r="A191" s="13"/>
      <c r="B191" s="307"/>
      <c r="C191" s="143"/>
    </row>
    <row r="192" spans="1:3" ht="18.75">
      <c r="A192" s="13"/>
      <c r="B192" s="306"/>
      <c r="C192" s="151"/>
    </row>
    <row r="193" spans="1:3" ht="18.75">
      <c r="A193" s="13"/>
      <c r="B193" s="306"/>
      <c r="C193" s="151"/>
    </row>
    <row r="194" spans="1:3" ht="18.75">
      <c r="A194" s="308"/>
      <c r="B194" s="306"/>
      <c r="C194" s="151"/>
    </row>
    <row r="195" spans="1:3" ht="18.75">
      <c r="A195" s="308"/>
      <c r="B195" s="306"/>
      <c r="C195" s="151"/>
    </row>
    <row r="196" spans="1:3" ht="18.75">
      <c r="A196" s="308"/>
      <c r="B196" s="306"/>
      <c r="C196" s="151"/>
    </row>
    <row r="197" spans="1:3" ht="18.75">
      <c r="A197" s="308"/>
      <c r="B197" s="306"/>
      <c r="C197" s="151"/>
    </row>
    <row r="198" spans="1:3" ht="18.75">
      <c r="A198" s="308"/>
      <c r="B198" s="306"/>
      <c r="C198" s="151"/>
    </row>
    <row r="199" spans="1:3" ht="18.75">
      <c r="A199" s="308"/>
      <c r="B199" s="306"/>
      <c r="C199" s="151"/>
    </row>
    <row r="200" spans="1:3" ht="18.75">
      <c r="A200" s="308"/>
      <c r="B200" s="306"/>
      <c r="C200" s="151"/>
    </row>
    <row r="201" spans="1:3" ht="18.75">
      <c r="A201" s="308"/>
      <c r="B201" s="306"/>
      <c r="C201" s="151"/>
    </row>
    <row r="202" spans="1:3" ht="18.75">
      <c r="A202" s="308"/>
      <c r="B202" s="306"/>
      <c r="C202" s="151"/>
    </row>
    <row r="203" spans="1:3" ht="18.75">
      <c r="A203" s="308"/>
      <c r="B203" s="306"/>
      <c r="C203" s="151"/>
    </row>
    <row r="204" spans="1:3" ht="18.75">
      <c r="A204" s="308"/>
      <c r="B204" s="306"/>
      <c r="C204" s="151"/>
    </row>
    <row r="205" spans="1:3" ht="18.75">
      <c r="A205" s="308"/>
      <c r="B205" s="306"/>
      <c r="C205" s="151"/>
    </row>
    <row r="206" spans="1:3" ht="18.75">
      <c r="A206" s="308"/>
      <c r="B206" s="306"/>
      <c r="C206" s="151"/>
    </row>
    <row r="207" spans="1:3" ht="18.75">
      <c r="A207" s="308"/>
      <c r="B207" s="306"/>
      <c r="C207" s="151"/>
    </row>
    <row r="208" spans="1:3" ht="18.75">
      <c r="A208" s="308"/>
      <c r="B208" s="306"/>
      <c r="C208" s="151"/>
    </row>
    <row r="209" spans="1:3" ht="18.75">
      <c r="A209" s="308"/>
      <c r="B209" s="306"/>
      <c r="C209" s="151"/>
    </row>
    <row r="210" spans="1:3" ht="18.75">
      <c r="A210" s="308"/>
      <c r="B210" s="306"/>
      <c r="C210" s="151"/>
    </row>
    <row r="211" spans="2:3" ht="18.75">
      <c r="B211" s="152"/>
      <c r="C211" s="153"/>
    </row>
    <row r="212" spans="2:3" ht="18.75">
      <c r="B212" s="152"/>
      <c r="C212" s="153"/>
    </row>
    <row r="213" spans="2:3" ht="18.75">
      <c r="B213" s="152"/>
      <c r="C213" s="153"/>
    </row>
    <row r="214" spans="2:3" ht="18.75">
      <c r="B214" s="152"/>
      <c r="C214" s="153"/>
    </row>
    <row r="215" spans="2:3" ht="18.75">
      <c r="B215" s="152"/>
      <c r="C215" s="153"/>
    </row>
    <row r="216" spans="2:3" ht="18.75">
      <c r="B216" s="152"/>
      <c r="C216" s="153"/>
    </row>
  </sheetData>
  <sheetProtection/>
  <mergeCells count="14">
    <mergeCell ref="B1:C1"/>
    <mergeCell ref="B2:C2"/>
    <mergeCell ref="B3:C3"/>
    <mergeCell ref="B4:C4"/>
    <mergeCell ref="A11:C11"/>
    <mergeCell ref="A12:C12"/>
    <mergeCell ref="B99:C99"/>
    <mergeCell ref="B117:C117"/>
    <mergeCell ref="A14:B14"/>
    <mergeCell ref="C14:C15"/>
    <mergeCell ref="B17:C17"/>
    <mergeCell ref="B19:C19"/>
    <mergeCell ref="B43:C43"/>
    <mergeCell ref="B54:C54"/>
  </mergeCells>
  <printOptions/>
  <pageMargins left="0.7086614173228347" right="0.7086614173228347" top="0.7480314960629921" bottom="0.7480314960629921" header="0.31496062992125984" footer="0.31496062992125984"/>
  <pageSetup fitToHeight="6" fitToWidth="1"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958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4.125" style="4" customWidth="1"/>
    <col min="2" max="2" width="58.25390625" style="4" customWidth="1"/>
    <col min="3" max="3" width="15.00390625" style="4" customWidth="1"/>
    <col min="4" max="4" width="17.00390625" style="4" customWidth="1"/>
    <col min="5" max="5" width="16.375" style="4" customWidth="1"/>
    <col min="6" max="6" width="9.125" style="4" customWidth="1"/>
    <col min="7" max="16384" width="9.125" style="4" customWidth="1"/>
  </cols>
  <sheetData>
    <row r="1" spans="2:3" s="4" customFormat="1" ht="18.75" customHeight="1">
      <c r="B1" s="204" t="s">
        <v>1034</v>
      </c>
      <c r="C1" s="204"/>
    </row>
    <row r="2" spans="2:3" s="4" customFormat="1" ht="18.75" customHeight="1">
      <c r="B2" s="204" t="s">
        <v>1016</v>
      </c>
      <c r="C2" s="204"/>
    </row>
    <row r="3" spans="2:3" s="4" customFormat="1" ht="18.75" customHeight="1">
      <c r="B3" s="204" t="s">
        <v>1017</v>
      </c>
      <c r="C3" s="204"/>
    </row>
    <row r="4" spans="2:3" s="4" customFormat="1" ht="18.75" customHeight="1">
      <c r="B4" s="204" t="s">
        <v>1050</v>
      </c>
      <c r="C4" s="204"/>
    </row>
    <row r="6" spans="2:5" s="4" customFormat="1" ht="18.75">
      <c r="B6" s="219" t="s">
        <v>1018</v>
      </c>
      <c r="C6" s="219"/>
      <c r="D6" s="323"/>
      <c r="E6" s="264"/>
    </row>
    <row r="7" spans="2:5" s="4" customFormat="1" ht="18.75">
      <c r="B7" s="219" t="s">
        <v>1019</v>
      </c>
      <c r="C7" s="219"/>
      <c r="D7" s="323"/>
      <c r="E7" s="264"/>
    </row>
    <row r="8" spans="2:5" s="4" customFormat="1" ht="18.75">
      <c r="B8" s="219" t="s">
        <v>171</v>
      </c>
      <c r="C8" s="219"/>
      <c r="D8" s="323"/>
      <c r="E8" s="264"/>
    </row>
    <row r="9" spans="2:5" s="4" customFormat="1" ht="18.75">
      <c r="B9" s="219" t="s">
        <v>787</v>
      </c>
      <c r="C9" s="219"/>
      <c r="D9" s="323"/>
      <c r="E9" s="264"/>
    </row>
    <row r="10" spans="2:3" s="4" customFormat="1" ht="18.75">
      <c r="B10" s="140"/>
      <c r="C10" s="140"/>
    </row>
    <row r="11" spans="2:3" s="4" customFormat="1" ht="18.75">
      <c r="B11" s="204" t="s">
        <v>1020</v>
      </c>
      <c r="C11" s="204"/>
    </row>
    <row r="12" spans="2:3" s="4" customFormat="1" ht="18.75">
      <c r="B12" s="204"/>
      <c r="C12" s="204"/>
    </row>
    <row r="13" spans="2:3" s="4" customFormat="1" ht="18.75">
      <c r="B13" s="214" t="s">
        <v>1021</v>
      </c>
      <c r="C13" s="205"/>
    </row>
    <row r="14" spans="2:3" s="4" customFormat="1" ht="34.5" customHeight="1">
      <c r="B14" s="215" t="s">
        <v>1022</v>
      </c>
      <c r="C14" s="324"/>
    </row>
    <row r="15" spans="2:3" s="4" customFormat="1" ht="18.75">
      <c r="B15" s="157"/>
      <c r="C15" s="158"/>
    </row>
    <row r="16" spans="2:4" s="4" customFormat="1" ht="56.25">
      <c r="B16" s="159" t="s">
        <v>1023</v>
      </c>
      <c r="C16" s="159" t="s">
        <v>172</v>
      </c>
      <c r="D16" s="325"/>
    </row>
    <row r="17" spans="2:3" s="4" customFormat="1" ht="18.75">
      <c r="B17" s="160" t="s">
        <v>1024</v>
      </c>
      <c r="C17" s="161">
        <f>SUM(C19:C27)</f>
        <v>37972.308000000005</v>
      </c>
    </row>
    <row r="18" spans="2:3" s="4" customFormat="1" ht="18.75">
      <c r="B18" s="157"/>
      <c r="C18" s="162"/>
    </row>
    <row r="19" spans="2:5" s="4" customFormat="1" ht="18.75">
      <c r="B19" s="163" t="s">
        <v>1025</v>
      </c>
      <c r="C19" s="164">
        <f>5050+1454+3100</f>
        <v>9604</v>
      </c>
      <c r="E19" s="326"/>
    </row>
    <row r="20" spans="2:5" s="4" customFormat="1" ht="18.75">
      <c r="B20" s="163" t="s">
        <v>1026</v>
      </c>
      <c r="C20" s="164">
        <f>1900+364+35.808+100</f>
        <v>2399.808</v>
      </c>
      <c r="E20" s="326"/>
    </row>
    <row r="21" spans="2:5" s="4" customFormat="1" ht="18.75">
      <c r="B21" s="163" t="s">
        <v>1027</v>
      </c>
      <c r="C21" s="164">
        <f>2000+114+130</f>
        <v>2244</v>
      </c>
      <c r="E21" s="326"/>
    </row>
    <row r="22" spans="2:5" s="4" customFormat="1" ht="18.75">
      <c r="B22" s="163" t="s">
        <v>1028</v>
      </c>
      <c r="C22" s="164">
        <f>2150+54+80</f>
        <v>2284</v>
      </c>
      <c r="E22" s="326"/>
    </row>
    <row r="23" spans="2:5" s="4" customFormat="1" ht="18.75">
      <c r="B23" s="163" t="s">
        <v>1029</v>
      </c>
      <c r="C23" s="164">
        <f>1500+116</f>
        <v>1616</v>
      </c>
      <c r="E23" s="326"/>
    </row>
    <row r="24" spans="2:5" s="4" customFormat="1" ht="18.75">
      <c r="B24" s="163" t="s">
        <v>1030</v>
      </c>
      <c r="C24" s="164">
        <f>2000+137+80</f>
        <v>2217</v>
      </c>
      <c r="E24" s="326"/>
    </row>
    <row r="25" spans="2:5" s="4" customFormat="1" ht="18.75">
      <c r="B25" s="163" t="s">
        <v>1031</v>
      </c>
      <c r="C25" s="164">
        <f>2650+420+840.5</f>
        <v>3910.5</v>
      </c>
      <c r="E25" s="326"/>
    </row>
    <row r="26" spans="2:5" s="4" customFormat="1" ht="18.75">
      <c r="B26" s="163" t="s">
        <v>1032</v>
      </c>
      <c r="C26" s="164">
        <v>2697</v>
      </c>
      <c r="E26" s="326"/>
    </row>
    <row r="27" spans="2:5" s="4" customFormat="1" ht="18.75">
      <c r="B27" s="165" t="s">
        <v>1033</v>
      </c>
      <c r="C27" s="164">
        <v>11000</v>
      </c>
      <c r="E27" s="326"/>
    </row>
    <row r="28" spans="2:3" s="4" customFormat="1" ht="18.75">
      <c r="B28" s="165"/>
      <c r="C28" s="166"/>
    </row>
    <row r="29" spans="2:3" s="4" customFormat="1" ht="18.75">
      <c r="B29" s="165"/>
      <c r="C29" s="167"/>
    </row>
    <row r="30" spans="2:3" s="4" customFormat="1" ht="15.75">
      <c r="B30" s="168"/>
      <c r="C30" s="169"/>
    </row>
    <row r="31" spans="2:3" s="4" customFormat="1" ht="15.75">
      <c r="B31" s="168"/>
      <c r="C31" s="170"/>
    </row>
    <row r="32" spans="2:3" s="4" customFormat="1" ht="15.75">
      <c r="B32" s="168"/>
      <c r="C32" s="170"/>
    </row>
    <row r="33" spans="2:3" s="4" customFormat="1" ht="15.75">
      <c r="B33" s="168"/>
      <c r="C33" s="170"/>
    </row>
    <row r="34" spans="2:3" s="4" customFormat="1" ht="15.75">
      <c r="B34" s="168"/>
      <c r="C34" s="170"/>
    </row>
    <row r="35" spans="2:3" s="4" customFormat="1" ht="15.75">
      <c r="B35" s="168"/>
      <c r="C35" s="170"/>
    </row>
    <row r="36" spans="2:3" s="4" customFormat="1" ht="15.75">
      <c r="B36" s="176"/>
      <c r="C36" s="170"/>
    </row>
    <row r="37" spans="2:3" s="4" customFormat="1" ht="15.75">
      <c r="B37" s="176"/>
      <c r="C37" s="171"/>
    </row>
    <row r="38" spans="2:3" s="4" customFormat="1" ht="15.75">
      <c r="B38" s="168"/>
      <c r="C38" s="171"/>
    </row>
    <row r="39" spans="2:3" s="4" customFormat="1" ht="15.75">
      <c r="B39" s="168"/>
      <c r="C39" s="170"/>
    </row>
    <row r="40" spans="2:3" s="4" customFormat="1" ht="15.75">
      <c r="B40" s="176"/>
      <c r="C40" s="171"/>
    </row>
    <row r="41" spans="2:3" s="4" customFormat="1" ht="15.75">
      <c r="B41" s="176"/>
      <c r="C41" s="171"/>
    </row>
    <row r="42" spans="2:3" s="4" customFormat="1" ht="15.75">
      <c r="B42" s="176"/>
      <c r="C42" s="171"/>
    </row>
    <row r="43" spans="2:3" s="4" customFormat="1" ht="15.75">
      <c r="B43" s="176"/>
      <c r="C43" s="171"/>
    </row>
    <row r="44" spans="2:3" s="4" customFormat="1" ht="15.75">
      <c r="B44" s="176"/>
      <c r="C44" s="171"/>
    </row>
    <row r="45" spans="2:3" s="4" customFormat="1" ht="15.75">
      <c r="B45" s="176"/>
      <c r="C45" s="171"/>
    </row>
    <row r="46" spans="2:3" s="4" customFormat="1" ht="15.75">
      <c r="B46" s="176"/>
      <c r="C46" s="171"/>
    </row>
    <row r="47" spans="2:3" s="4" customFormat="1" ht="15.75">
      <c r="B47" s="29"/>
      <c r="C47" s="171"/>
    </row>
    <row r="48" spans="2:3" s="4" customFormat="1" ht="15.75">
      <c r="B48" s="177"/>
      <c r="C48" s="327"/>
    </row>
    <row r="49" s="4" customFormat="1" ht="15.75">
      <c r="C49" s="328"/>
    </row>
    <row r="50" s="4" customFormat="1" ht="15.75">
      <c r="C50" s="328"/>
    </row>
    <row r="51" s="4" customFormat="1" ht="15.75">
      <c r="C51" s="328"/>
    </row>
    <row r="52" s="4" customFormat="1" ht="15.75">
      <c r="C52" s="328"/>
    </row>
    <row r="53" s="4" customFormat="1" ht="15.75">
      <c r="C53" s="328"/>
    </row>
    <row r="54" s="4" customFormat="1" ht="15.75">
      <c r="C54" s="328"/>
    </row>
    <row r="55" s="4" customFormat="1" ht="15.75">
      <c r="C55" s="328"/>
    </row>
    <row r="56" s="4" customFormat="1" ht="15.75">
      <c r="C56" s="328"/>
    </row>
    <row r="57" s="4" customFormat="1" ht="15.75">
      <c r="C57" s="328"/>
    </row>
    <row r="58" s="4" customFormat="1" ht="15.75">
      <c r="C58" s="328"/>
    </row>
    <row r="59" s="4" customFormat="1" ht="15.75">
      <c r="C59" s="328"/>
    </row>
    <row r="60" s="4" customFormat="1" ht="15.75">
      <c r="C60" s="328"/>
    </row>
    <row r="61" s="4" customFormat="1" ht="15.75">
      <c r="C61" s="328"/>
    </row>
    <row r="62" s="4" customFormat="1" ht="15.75">
      <c r="C62" s="328"/>
    </row>
    <row r="63" s="4" customFormat="1" ht="15.75">
      <c r="C63" s="328"/>
    </row>
    <row r="64" s="4" customFormat="1" ht="15.75">
      <c r="C64" s="328"/>
    </row>
    <row r="65" s="4" customFormat="1" ht="15.75">
      <c r="C65" s="328"/>
    </row>
    <row r="66" s="4" customFormat="1" ht="15.75">
      <c r="C66" s="328"/>
    </row>
    <row r="67" s="4" customFormat="1" ht="15.75">
      <c r="C67" s="328"/>
    </row>
    <row r="68" s="4" customFormat="1" ht="15.75">
      <c r="C68" s="328"/>
    </row>
    <row r="69" s="4" customFormat="1" ht="15.75">
      <c r="C69" s="328"/>
    </row>
    <row r="70" s="4" customFormat="1" ht="15.75">
      <c r="C70" s="328"/>
    </row>
    <row r="71" s="4" customFormat="1" ht="15.75">
      <c r="C71" s="328"/>
    </row>
    <row r="72" s="4" customFormat="1" ht="15.75">
      <c r="C72" s="328"/>
    </row>
    <row r="73" s="4" customFormat="1" ht="15.75">
      <c r="C73" s="328"/>
    </row>
    <row r="74" s="4" customFormat="1" ht="15.75">
      <c r="C74" s="328"/>
    </row>
    <row r="75" s="4" customFormat="1" ht="15.75">
      <c r="C75" s="328"/>
    </row>
    <row r="76" s="4" customFormat="1" ht="15.75">
      <c r="C76" s="328"/>
    </row>
    <row r="77" s="4" customFormat="1" ht="15.75">
      <c r="C77" s="328"/>
    </row>
    <row r="78" s="4" customFormat="1" ht="15.75">
      <c r="C78" s="328"/>
    </row>
    <row r="79" s="4" customFormat="1" ht="15.75">
      <c r="C79" s="328"/>
    </row>
    <row r="80" s="4" customFormat="1" ht="15.75">
      <c r="C80" s="328"/>
    </row>
    <row r="81" s="4" customFormat="1" ht="15.75">
      <c r="C81" s="328"/>
    </row>
    <row r="82" s="4" customFormat="1" ht="15.75">
      <c r="C82" s="328"/>
    </row>
    <row r="83" s="4" customFormat="1" ht="15.75">
      <c r="C83" s="328"/>
    </row>
    <row r="84" s="4" customFormat="1" ht="15.75">
      <c r="C84" s="328"/>
    </row>
    <row r="85" s="4" customFormat="1" ht="15.75">
      <c r="C85" s="328"/>
    </row>
    <row r="86" s="4" customFormat="1" ht="15.75">
      <c r="C86" s="328"/>
    </row>
    <row r="87" s="4" customFormat="1" ht="15.75">
      <c r="C87" s="328"/>
    </row>
    <row r="88" s="4" customFormat="1" ht="15.75">
      <c r="C88" s="328"/>
    </row>
    <row r="89" s="4" customFormat="1" ht="15.75">
      <c r="C89" s="328"/>
    </row>
    <row r="90" s="4" customFormat="1" ht="15.75">
      <c r="C90" s="328"/>
    </row>
    <row r="91" s="4" customFormat="1" ht="15.75">
      <c r="C91" s="328"/>
    </row>
    <row r="92" s="4" customFormat="1" ht="15.75">
      <c r="C92" s="328"/>
    </row>
    <row r="93" s="4" customFormat="1" ht="15.75">
      <c r="C93" s="328"/>
    </row>
    <row r="94" s="4" customFormat="1" ht="15.75">
      <c r="C94" s="328"/>
    </row>
    <row r="95" s="4" customFormat="1" ht="15.75">
      <c r="C95" s="328"/>
    </row>
    <row r="96" s="4" customFormat="1" ht="15.75">
      <c r="C96" s="328"/>
    </row>
    <row r="97" s="4" customFormat="1" ht="15.75">
      <c r="C97" s="328"/>
    </row>
    <row r="98" s="4" customFormat="1" ht="15.75">
      <c r="C98" s="328"/>
    </row>
    <row r="99" s="4" customFormat="1" ht="15.75">
      <c r="C99" s="328"/>
    </row>
    <row r="100" s="4" customFormat="1" ht="15.75">
      <c r="C100" s="328"/>
    </row>
    <row r="101" s="4" customFormat="1" ht="15.75">
      <c r="C101" s="328"/>
    </row>
    <row r="102" s="4" customFormat="1" ht="15.75">
      <c r="C102" s="328"/>
    </row>
    <row r="103" s="4" customFormat="1" ht="15.75">
      <c r="C103" s="328"/>
    </row>
    <row r="104" s="4" customFormat="1" ht="15.75">
      <c r="C104" s="328"/>
    </row>
    <row r="105" s="4" customFormat="1" ht="15.75">
      <c r="C105" s="328"/>
    </row>
    <row r="106" s="4" customFormat="1" ht="15.75">
      <c r="C106" s="328"/>
    </row>
    <row r="107" s="4" customFormat="1" ht="15.75">
      <c r="C107" s="328"/>
    </row>
    <row r="108" s="4" customFormat="1" ht="15.75">
      <c r="C108" s="328"/>
    </row>
    <row r="109" s="4" customFormat="1" ht="15.75">
      <c r="C109" s="328"/>
    </row>
    <row r="110" s="4" customFormat="1" ht="15.75">
      <c r="C110" s="328"/>
    </row>
    <row r="111" s="4" customFormat="1" ht="15.75">
      <c r="C111" s="328"/>
    </row>
    <row r="112" s="4" customFormat="1" ht="15.75">
      <c r="C112" s="328"/>
    </row>
    <row r="113" s="4" customFormat="1" ht="15.75">
      <c r="C113" s="328"/>
    </row>
    <row r="114" s="4" customFormat="1" ht="15.75">
      <c r="C114" s="328"/>
    </row>
    <row r="115" s="4" customFormat="1" ht="15.75">
      <c r="C115" s="328"/>
    </row>
    <row r="116" s="4" customFormat="1" ht="15.75">
      <c r="C116" s="328"/>
    </row>
    <row r="117" s="4" customFormat="1" ht="15.75">
      <c r="C117" s="328"/>
    </row>
    <row r="118" s="4" customFormat="1" ht="15.75">
      <c r="C118" s="328"/>
    </row>
    <row r="119" s="4" customFormat="1" ht="15.75">
      <c r="C119" s="328"/>
    </row>
    <row r="120" s="4" customFormat="1" ht="15.75">
      <c r="C120" s="328"/>
    </row>
    <row r="121" s="4" customFormat="1" ht="15.75">
      <c r="C121" s="328"/>
    </row>
    <row r="122" s="4" customFormat="1" ht="15.75">
      <c r="C122" s="328"/>
    </row>
    <row r="123" s="4" customFormat="1" ht="15.75">
      <c r="C123" s="328"/>
    </row>
    <row r="124" s="4" customFormat="1" ht="15.75">
      <c r="C124" s="328"/>
    </row>
    <row r="125" s="4" customFormat="1" ht="15.75">
      <c r="C125" s="328"/>
    </row>
    <row r="126" s="4" customFormat="1" ht="15.75">
      <c r="C126" s="328"/>
    </row>
    <row r="127" s="4" customFormat="1" ht="15.75">
      <c r="C127" s="328"/>
    </row>
    <row r="128" s="4" customFormat="1" ht="15.75">
      <c r="C128" s="328"/>
    </row>
    <row r="129" s="4" customFormat="1" ht="15.75">
      <c r="C129" s="328"/>
    </row>
    <row r="130" s="4" customFormat="1" ht="15.75">
      <c r="C130" s="328"/>
    </row>
    <row r="131" s="4" customFormat="1" ht="15.75">
      <c r="C131" s="328"/>
    </row>
    <row r="132" s="4" customFormat="1" ht="15.75">
      <c r="C132" s="328"/>
    </row>
    <row r="133" s="4" customFormat="1" ht="15.75">
      <c r="C133" s="328"/>
    </row>
    <row r="134" s="4" customFormat="1" ht="15.75">
      <c r="C134" s="328"/>
    </row>
    <row r="135" s="4" customFormat="1" ht="15.75">
      <c r="C135" s="328"/>
    </row>
    <row r="136" s="4" customFormat="1" ht="15.75">
      <c r="C136" s="328"/>
    </row>
    <row r="137" s="4" customFormat="1" ht="15.75">
      <c r="C137" s="328"/>
    </row>
    <row r="138" s="4" customFormat="1" ht="15.75">
      <c r="C138" s="328"/>
    </row>
    <row r="139" s="4" customFormat="1" ht="15.75">
      <c r="C139" s="328"/>
    </row>
    <row r="140" s="4" customFormat="1" ht="15.75">
      <c r="C140" s="328"/>
    </row>
    <row r="141" s="4" customFormat="1" ht="15.75">
      <c r="C141" s="328"/>
    </row>
    <row r="142" s="4" customFormat="1" ht="15.75">
      <c r="C142" s="328"/>
    </row>
    <row r="143" s="4" customFormat="1" ht="15.75">
      <c r="C143" s="328"/>
    </row>
    <row r="144" s="4" customFormat="1" ht="15.75">
      <c r="C144" s="328"/>
    </row>
    <row r="145" s="4" customFormat="1" ht="15.75">
      <c r="C145" s="328"/>
    </row>
    <row r="146" s="4" customFormat="1" ht="15.75">
      <c r="C146" s="328"/>
    </row>
    <row r="147" s="4" customFormat="1" ht="15.75">
      <c r="C147" s="328"/>
    </row>
    <row r="148" s="4" customFormat="1" ht="15.75">
      <c r="C148" s="328"/>
    </row>
    <row r="149" s="4" customFormat="1" ht="15.75">
      <c r="C149" s="328"/>
    </row>
    <row r="150" s="4" customFormat="1" ht="15.75">
      <c r="C150" s="328"/>
    </row>
    <row r="151" s="4" customFormat="1" ht="15.75">
      <c r="C151" s="328"/>
    </row>
    <row r="152" s="4" customFormat="1" ht="15.75">
      <c r="C152" s="328"/>
    </row>
    <row r="153" s="4" customFormat="1" ht="15.75">
      <c r="C153" s="328"/>
    </row>
    <row r="154" s="4" customFormat="1" ht="15.75">
      <c r="C154" s="328"/>
    </row>
    <row r="155" s="4" customFormat="1" ht="15.75">
      <c r="C155" s="328"/>
    </row>
    <row r="156" s="4" customFormat="1" ht="15.75">
      <c r="C156" s="328"/>
    </row>
    <row r="157" s="4" customFormat="1" ht="15.75">
      <c r="C157" s="328"/>
    </row>
    <row r="158" s="4" customFormat="1" ht="15.75">
      <c r="C158" s="328"/>
    </row>
    <row r="159" s="4" customFormat="1" ht="15.75">
      <c r="C159" s="328"/>
    </row>
    <row r="160" s="4" customFormat="1" ht="15.75">
      <c r="C160" s="328"/>
    </row>
    <row r="161" s="4" customFormat="1" ht="15.75">
      <c r="C161" s="328"/>
    </row>
    <row r="162" s="4" customFormat="1" ht="15.75">
      <c r="C162" s="328"/>
    </row>
    <row r="163" s="4" customFormat="1" ht="15.75">
      <c r="C163" s="328"/>
    </row>
    <row r="164" s="4" customFormat="1" ht="15.75">
      <c r="C164" s="328"/>
    </row>
    <row r="165" s="4" customFormat="1" ht="15.75">
      <c r="C165" s="328"/>
    </row>
    <row r="166" s="4" customFormat="1" ht="15.75">
      <c r="C166" s="328"/>
    </row>
    <row r="167" s="4" customFormat="1" ht="15.75">
      <c r="C167" s="328"/>
    </row>
    <row r="168" s="4" customFormat="1" ht="15.75">
      <c r="C168" s="328"/>
    </row>
    <row r="169" s="4" customFormat="1" ht="15.75">
      <c r="C169" s="328"/>
    </row>
    <row r="170" s="4" customFormat="1" ht="15.75">
      <c r="C170" s="328"/>
    </row>
    <row r="171" s="4" customFormat="1" ht="15.75">
      <c r="C171" s="328"/>
    </row>
    <row r="172" s="4" customFormat="1" ht="15.75">
      <c r="C172" s="328"/>
    </row>
    <row r="173" s="4" customFormat="1" ht="15.75">
      <c r="C173" s="328"/>
    </row>
    <row r="174" s="4" customFormat="1" ht="15.75">
      <c r="C174" s="328"/>
    </row>
    <row r="175" s="4" customFormat="1" ht="15.75">
      <c r="C175" s="328"/>
    </row>
    <row r="176" s="4" customFormat="1" ht="15.75">
      <c r="C176" s="328"/>
    </row>
    <row r="177" s="4" customFormat="1" ht="15.75">
      <c r="C177" s="328"/>
    </row>
    <row r="178" s="4" customFormat="1" ht="15.75">
      <c r="C178" s="328"/>
    </row>
    <row r="179" s="4" customFormat="1" ht="15.75">
      <c r="C179" s="328"/>
    </row>
    <row r="180" s="4" customFormat="1" ht="15.75">
      <c r="C180" s="328"/>
    </row>
    <row r="181" s="4" customFormat="1" ht="15.75">
      <c r="C181" s="328"/>
    </row>
    <row r="182" s="4" customFormat="1" ht="15.75">
      <c r="C182" s="328"/>
    </row>
    <row r="183" s="4" customFormat="1" ht="15.75">
      <c r="C183" s="328"/>
    </row>
    <row r="184" s="4" customFormat="1" ht="15.75">
      <c r="C184" s="328"/>
    </row>
    <row r="185" s="4" customFormat="1" ht="15.75">
      <c r="C185" s="328"/>
    </row>
    <row r="186" s="4" customFormat="1" ht="15.75">
      <c r="C186" s="328"/>
    </row>
    <row r="187" s="4" customFormat="1" ht="15.75">
      <c r="C187" s="328"/>
    </row>
    <row r="188" s="4" customFormat="1" ht="15.75">
      <c r="C188" s="328"/>
    </row>
    <row r="189" s="4" customFormat="1" ht="15.75">
      <c r="C189" s="328"/>
    </row>
    <row r="190" s="4" customFormat="1" ht="15.75">
      <c r="C190" s="328"/>
    </row>
    <row r="191" s="4" customFormat="1" ht="15.75">
      <c r="C191" s="328"/>
    </row>
    <row r="192" s="4" customFormat="1" ht="15.75">
      <c r="C192" s="328"/>
    </row>
    <row r="193" s="4" customFormat="1" ht="15.75">
      <c r="C193" s="328"/>
    </row>
    <row r="194" s="4" customFormat="1" ht="15.75">
      <c r="C194" s="328"/>
    </row>
    <row r="195" s="4" customFormat="1" ht="15.75">
      <c r="C195" s="328"/>
    </row>
    <row r="196" s="4" customFormat="1" ht="15.75">
      <c r="C196" s="328"/>
    </row>
    <row r="197" s="4" customFormat="1" ht="15.75">
      <c r="C197" s="328"/>
    </row>
    <row r="198" s="4" customFormat="1" ht="15.75">
      <c r="C198" s="328"/>
    </row>
    <row r="199" s="4" customFormat="1" ht="15.75">
      <c r="C199" s="328"/>
    </row>
    <row r="200" s="4" customFormat="1" ht="15.75">
      <c r="C200" s="328"/>
    </row>
    <row r="201" s="4" customFormat="1" ht="15.75">
      <c r="C201" s="328"/>
    </row>
    <row r="202" s="4" customFormat="1" ht="15.75">
      <c r="C202" s="328"/>
    </row>
    <row r="203" s="4" customFormat="1" ht="15.75">
      <c r="C203" s="328"/>
    </row>
    <row r="204" s="4" customFormat="1" ht="15.75">
      <c r="C204" s="328"/>
    </row>
    <row r="205" s="4" customFormat="1" ht="15.75">
      <c r="C205" s="328"/>
    </row>
    <row r="206" s="4" customFormat="1" ht="15.75">
      <c r="C206" s="328"/>
    </row>
    <row r="207" s="4" customFormat="1" ht="15.75">
      <c r="C207" s="328"/>
    </row>
    <row r="208" s="4" customFormat="1" ht="15.75">
      <c r="C208" s="328"/>
    </row>
    <row r="209" s="4" customFormat="1" ht="15.75">
      <c r="C209" s="328"/>
    </row>
    <row r="210" s="4" customFormat="1" ht="15.75">
      <c r="C210" s="328"/>
    </row>
    <row r="211" s="4" customFormat="1" ht="15.75">
      <c r="C211" s="328"/>
    </row>
    <row r="212" s="4" customFormat="1" ht="15.75">
      <c r="C212" s="328"/>
    </row>
    <row r="213" s="4" customFormat="1" ht="15.75">
      <c r="C213" s="328"/>
    </row>
    <row r="214" s="4" customFormat="1" ht="15.75">
      <c r="C214" s="328"/>
    </row>
    <row r="215" s="4" customFormat="1" ht="15.75">
      <c r="C215" s="328"/>
    </row>
    <row r="216" s="4" customFormat="1" ht="15.75">
      <c r="C216" s="328"/>
    </row>
    <row r="217" s="4" customFormat="1" ht="15.75">
      <c r="C217" s="328"/>
    </row>
    <row r="218" s="4" customFormat="1" ht="15.75">
      <c r="C218" s="328"/>
    </row>
    <row r="219" s="4" customFormat="1" ht="15.75">
      <c r="C219" s="328"/>
    </row>
    <row r="220" s="4" customFormat="1" ht="15.75">
      <c r="C220" s="328"/>
    </row>
    <row r="221" s="4" customFormat="1" ht="15.75">
      <c r="C221" s="328"/>
    </row>
    <row r="222" s="4" customFormat="1" ht="15.75">
      <c r="C222" s="328"/>
    </row>
    <row r="223" s="4" customFormat="1" ht="15.75">
      <c r="C223" s="328"/>
    </row>
    <row r="224" s="4" customFormat="1" ht="15.75">
      <c r="C224" s="328"/>
    </row>
    <row r="225" s="4" customFormat="1" ht="15.75">
      <c r="C225" s="328"/>
    </row>
    <row r="226" s="4" customFormat="1" ht="15.75">
      <c r="C226" s="328"/>
    </row>
    <row r="227" s="4" customFormat="1" ht="15.75">
      <c r="C227" s="328"/>
    </row>
    <row r="228" s="4" customFormat="1" ht="15.75">
      <c r="C228" s="328"/>
    </row>
    <row r="229" s="4" customFormat="1" ht="15.75">
      <c r="C229" s="328"/>
    </row>
    <row r="230" s="4" customFormat="1" ht="15.75">
      <c r="C230" s="328"/>
    </row>
    <row r="231" s="4" customFormat="1" ht="15.75">
      <c r="C231" s="328"/>
    </row>
    <row r="232" s="4" customFormat="1" ht="15.75">
      <c r="C232" s="328"/>
    </row>
    <row r="233" s="4" customFormat="1" ht="15.75">
      <c r="C233" s="328"/>
    </row>
    <row r="234" s="4" customFormat="1" ht="15.75">
      <c r="C234" s="328"/>
    </row>
    <row r="235" s="4" customFormat="1" ht="15.75">
      <c r="C235" s="328"/>
    </row>
    <row r="236" s="4" customFormat="1" ht="15.75">
      <c r="C236" s="328"/>
    </row>
    <row r="237" s="4" customFormat="1" ht="15.75">
      <c r="C237" s="328"/>
    </row>
    <row r="238" s="4" customFormat="1" ht="15.75">
      <c r="C238" s="328"/>
    </row>
    <row r="239" s="4" customFormat="1" ht="15.75">
      <c r="C239" s="328"/>
    </row>
    <row r="240" s="4" customFormat="1" ht="15.75">
      <c r="C240" s="328"/>
    </row>
    <row r="241" s="4" customFormat="1" ht="15.75">
      <c r="C241" s="328"/>
    </row>
    <row r="242" s="4" customFormat="1" ht="15.75">
      <c r="C242" s="328"/>
    </row>
    <row r="243" s="4" customFormat="1" ht="15.75">
      <c r="C243" s="328"/>
    </row>
    <row r="244" s="4" customFormat="1" ht="15.75">
      <c r="C244" s="328"/>
    </row>
    <row r="245" s="4" customFormat="1" ht="15.75">
      <c r="C245" s="328"/>
    </row>
    <row r="246" s="4" customFormat="1" ht="15.75">
      <c r="C246" s="328"/>
    </row>
    <row r="247" s="4" customFormat="1" ht="15.75">
      <c r="C247" s="328"/>
    </row>
    <row r="248" s="4" customFormat="1" ht="15.75">
      <c r="C248" s="328"/>
    </row>
    <row r="249" s="4" customFormat="1" ht="15.75">
      <c r="C249" s="328"/>
    </row>
    <row r="250" s="4" customFormat="1" ht="15.75">
      <c r="C250" s="328"/>
    </row>
    <row r="251" s="4" customFormat="1" ht="15.75">
      <c r="C251" s="328"/>
    </row>
    <row r="252" s="4" customFormat="1" ht="15.75">
      <c r="C252" s="328"/>
    </row>
    <row r="253" s="4" customFormat="1" ht="15.75">
      <c r="C253" s="328"/>
    </row>
    <row r="254" s="4" customFormat="1" ht="15.75">
      <c r="C254" s="328"/>
    </row>
    <row r="255" s="4" customFormat="1" ht="15.75">
      <c r="C255" s="328"/>
    </row>
    <row r="256" s="4" customFormat="1" ht="15.75">
      <c r="C256" s="328"/>
    </row>
    <row r="257" s="4" customFormat="1" ht="15.75">
      <c r="C257" s="328"/>
    </row>
    <row r="258" s="4" customFormat="1" ht="15.75">
      <c r="C258" s="328"/>
    </row>
    <row r="259" s="4" customFormat="1" ht="15.75">
      <c r="C259" s="328"/>
    </row>
    <row r="260" s="4" customFormat="1" ht="15.75">
      <c r="C260" s="328"/>
    </row>
    <row r="261" s="4" customFormat="1" ht="15.75">
      <c r="C261" s="328"/>
    </row>
    <row r="262" s="4" customFormat="1" ht="15.75">
      <c r="C262" s="328"/>
    </row>
    <row r="263" s="4" customFormat="1" ht="15.75">
      <c r="C263" s="328"/>
    </row>
    <row r="264" s="4" customFormat="1" ht="15.75">
      <c r="C264" s="328"/>
    </row>
    <row r="265" s="4" customFormat="1" ht="15.75">
      <c r="C265" s="328"/>
    </row>
    <row r="266" s="4" customFormat="1" ht="15.75">
      <c r="C266" s="328"/>
    </row>
    <row r="267" s="4" customFormat="1" ht="15.75">
      <c r="C267" s="328"/>
    </row>
    <row r="268" s="4" customFormat="1" ht="15.75">
      <c r="C268" s="328"/>
    </row>
    <row r="269" s="4" customFormat="1" ht="15.75">
      <c r="C269" s="328"/>
    </row>
    <row r="270" s="4" customFormat="1" ht="15.75">
      <c r="C270" s="328"/>
    </row>
    <row r="271" s="4" customFormat="1" ht="15.75">
      <c r="C271" s="328"/>
    </row>
    <row r="272" s="4" customFormat="1" ht="15.75">
      <c r="C272" s="328"/>
    </row>
    <row r="273" s="4" customFormat="1" ht="15.75">
      <c r="C273" s="328"/>
    </row>
    <row r="274" s="4" customFormat="1" ht="15.75">
      <c r="C274" s="328"/>
    </row>
    <row r="275" s="4" customFormat="1" ht="15.75">
      <c r="C275" s="328"/>
    </row>
    <row r="276" s="4" customFormat="1" ht="15.75">
      <c r="C276" s="328"/>
    </row>
    <row r="277" s="4" customFormat="1" ht="15.75">
      <c r="C277" s="328"/>
    </row>
    <row r="278" s="4" customFormat="1" ht="15.75">
      <c r="C278" s="328"/>
    </row>
    <row r="279" s="4" customFormat="1" ht="15.75">
      <c r="C279" s="328"/>
    </row>
    <row r="280" s="4" customFormat="1" ht="15.75">
      <c r="C280" s="328"/>
    </row>
    <row r="281" s="4" customFormat="1" ht="15.75">
      <c r="C281" s="328"/>
    </row>
    <row r="282" s="4" customFormat="1" ht="15.75">
      <c r="C282" s="328"/>
    </row>
    <row r="283" s="4" customFormat="1" ht="15.75">
      <c r="C283" s="328"/>
    </row>
    <row r="284" s="4" customFormat="1" ht="15.75">
      <c r="C284" s="328"/>
    </row>
    <row r="285" s="4" customFormat="1" ht="15.75">
      <c r="C285" s="328"/>
    </row>
    <row r="286" s="4" customFormat="1" ht="15.75">
      <c r="C286" s="328"/>
    </row>
    <row r="287" s="4" customFormat="1" ht="15.75">
      <c r="C287" s="328"/>
    </row>
    <row r="288" s="4" customFormat="1" ht="15.75">
      <c r="C288" s="328"/>
    </row>
    <row r="289" s="4" customFormat="1" ht="15.75">
      <c r="C289" s="328"/>
    </row>
    <row r="290" s="4" customFormat="1" ht="15.75">
      <c r="C290" s="328"/>
    </row>
    <row r="291" s="4" customFormat="1" ht="15.75">
      <c r="C291" s="328"/>
    </row>
    <row r="292" s="4" customFormat="1" ht="15.75">
      <c r="C292" s="328"/>
    </row>
    <row r="293" s="4" customFormat="1" ht="15.75">
      <c r="C293" s="328"/>
    </row>
    <row r="294" s="4" customFormat="1" ht="15.75">
      <c r="C294" s="328"/>
    </row>
    <row r="295" s="4" customFormat="1" ht="15.75">
      <c r="C295" s="328"/>
    </row>
    <row r="296" s="4" customFormat="1" ht="15.75">
      <c r="C296" s="328"/>
    </row>
    <row r="297" s="4" customFormat="1" ht="15.75">
      <c r="C297" s="328"/>
    </row>
    <row r="298" s="4" customFormat="1" ht="15.75">
      <c r="C298" s="328"/>
    </row>
    <row r="299" s="4" customFormat="1" ht="15.75">
      <c r="C299" s="328"/>
    </row>
    <row r="300" s="4" customFormat="1" ht="15.75">
      <c r="C300" s="328"/>
    </row>
    <row r="301" s="4" customFormat="1" ht="15.75">
      <c r="C301" s="328"/>
    </row>
    <row r="302" s="4" customFormat="1" ht="15.75">
      <c r="C302" s="328"/>
    </row>
    <row r="303" s="4" customFormat="1" ht="15.75">
      <c r="C303" s="328"/>
    </row>
    <row r="304" s="4" customFormat="1" ht="15.75">
      <c r="C304" s="328"/>
    </row>
    <row r="305" s="4" customFormat="1" ht="15.75">
      <c r="C305" s="328"/>
    </row>
    <row r="306" s="4" customFormat="1" ht="15.75">
      <c r="C306" s="328"/>
    </row>
    <row r="307" s="4" customFormat="1" ht="15.75">
      <c r="C307" s="328"/>
    </row>
    <row r="308" s="4" customFormat="1" ht="15.75">
      <c r="C308" s="328"/>
    </row>
    <row r="309" s="4" customFormat="1" ht="15.75">
      <c r="C309" s="328"/>
    </row>
    <row r="310" s="4" customFormat="1" ht="15.75">
      <c r="C310" s="328"/>
    </row>
    <row r="311" s="4" customFormat="1" ht="15.75">
      <c r="C311" s="328"/>
    </row>
    <row r="312" s="4" customFormat="1" ht="15.75">
      <c r="C312" s="328"/>
    </row>
    <row r="313" s="4" customFormat="1" ht="15.75">
      <c r="C313" s="328"/>
    </row>
    <row r="314" s="4" customFormat="1" ht="15.75">
      <c r="C314" s="328"/>
    </row>
    <row r="315" s="4" customFormat="1" ht="15.75">
      <c r="C315" s="328"/>
    </row>
    <row r="316" s="4" customFormat="1" ht="15.75">
      <c r="C316" s="328"/>
    </row>
    <row r="317" s="4" customFormat="1" ht="15.75">
      <c r="C317" s="328"/>
    </row>
    <row r="318" s="4" customFormat="1" ht="15.75">
      <c r="C318" s="328"/>
    </row>
    <row r="319" s="4" customFormat="1" ht="15.75">
      <c r="C319" s="328"/>
    </row>
    <row r="320" s="4" customFormat="1" ht="15.75">
      <c r="C320" s="328"/>
    </row>
    <row r="321" s="4" customFormat="1" ht="15.75">
      <c r="C321" s="328"/>
    </row>
    <row r="322" s="4" customFormat="1" ht="15.75">
      <c r="C322" s="328"/>
    </row>
    <row r="323" s="4" customFormat="1" ht="15.75">
      <c r="C323" s="328"/>
    </row>
    <row r="324" s="4" customFormat="1" ht="15.75">
      <c r="C324" s="328"/>
    </row>
    <row r="325" s="4" customFormat="1" ht="15.75">
      <c r="C325" s="328"/>
    </row>
    <row r="326" s="4" customFormat="1" ht="15.75">
      <c r="C326" s="328"/>
    </row>
    <row r="327" s="4" customFormat="1" ht="15.75">
      <c r="C327" s="328"/>
    </row>
    <row r="328" s="4" customFormat="1" ht="15.75">
      <c r="C328" s="328"/>
    </row>
    <row r="329" s="4" customFormat="1" ht="15.75">
      <c r="C329" s="328"/>
    </row>
    <row r="330" s="4" customFormat="1" ht="15.75">
      <c r="C330" s="328"/>
    </row>
    <row r="331" s="4" customFormat="1" ht="15.75">
      <c r="C331" s="328"/>
    </row>
    <row r="332" s="4" customFormat="1" ht="15.75">
      <c r="C332" s="328"/>
    </row>
    <row r="333" s="4" customFormat="1" ht="15.75">
      <c r="C333" s="328"/>
    </row>
    <row r="334" s="4" customFormat="1" ht="15.75">
      <c r="C334" s="328"/>
    </row>
    <row r="335" s="4" customFormat="1" ht="15.75">
      <c r="C335" s="328"/>
    </row>
    <row r="336" s="4" customFormat="1" ht="15.75">
      <c r="C336" s="328"/>
    </row>
    <row r="337" s="4" customFormat="1" ht="15.75">
      <c r="C337" s="328"/>
    </row>
    <row r="338" s="4" customFormat="1" ht="15.75">
      <c r="C338" s="328"/>
    </row>
    <row r="339" s="4" customFormat="1" ht="15.75">
      <c r="C339" s="328"/>
    </row>
    <row r="340" s="4" customFormat="1" ht="15.75">
      <c r="C340" s="328"/>
    </row>
    <row r="341" s="4" customFormat="1" ht="15.75">
      <c r="C341" s="328"/>
    </row>
    <row r="342" s="4" customFormat="1" ht="15.75">
      <c r="C342" s="328"/>
    </row>
    <row r="343" s="4" customFormat="1" ht="15.75">
      <c r="C343" s="328"/>
    </row>
    <row r="344" s="4" customFormat="1" ht="15.75">
      <c r="C344" s="328"/>
    </row>
    <row r="345" s="4" customFormat="1" ht="15.75">
      <c r="C345" s="328"/>
    </row>
    <row r="346" s="4" customFormat="1" ht="15.75">
      <c r="C346" s="328"/>
    </row>
    <row r="347" s="4" customFormat="1" ht="15.75">
      <c r="C347" s="328"/>
    </row>
    <row r="348" s="4" customFormat="1" ht="15.75">
      <c r="C348" s="328"/>
    </row>
    <row r="349" s="4" customFormat="1" ht="15.75">
      <c r="C349" s="328"/>
    </row>
    <row r="350" s="4" customFormat="1" ht="15.75">
      <c r="C350" s="328"/>
    </row>
    <row r="351" s="4" customFormat="1" ht="15.75">
      <c r="C351" s="328"/>
    </row>
    <row r="352" s="4" customFormat="1" ht="15.75">
      <c r="C352" s="328"/>
    </row>
    <row r="353" s="4" customFormat="1" ht="15.75">
      <c r="C353" s="328"/>
    </row>
    <row r="354" s="4" customFormat="1" ht="15.75">
      <c r="C354" s="328"/>
    </row>
    <row r="355" s="4" customFormat="1" ht="15.75">
      <c r="C355" s="328"/>
    </row>
    <row r="356" s="4" customFormat="1" ht="15.75">
      <c r="C356" s="328"/>
    </row>
    <row r="357" s="4" customFormat="1" ht="15.75">
      <c r="C357" s="328"/>
    </row>
    <row r="358" s="4" customFormat="1" ht="15.75">
      <c r="C358" s="328"/>
    </row>
    <row r="359" s="4" customFormat="1" ht="15.75">
      <c r="C359" s="328"/>
    </row>
    <row r="360" s="4" customFormat="1" ht="15.75">
      <c r="C360" s="328"/>
    </row>
    <row r="361" s="4" customFormat="1" ht="15.75">
      <c r="C361" s="328"/>
    </row>
    <row r="362" s="4" customFormat="1" ht="15.75">
      <c r="C362" s="328"/>
    </row>
    <row r="363" s="4" customFormat="1" ht="15.75">
      <c r="C363" s="328"/>
    </row>
    <row r="364" s="4" customFormat="1" ht="15.75">
      <c r="C364" s="328"/>
    </row>
    <row r="365" s="4" customFormat="1" ht="15.75">
      <c r="C365" s="328"/>
    </row>
    <row r="366" s="4" customFormat="1" ht="15.75">
      <c r="C366" s="328"/>
    </row>
    <row r="367" s="4" customFormat="1" ht="15.75">
      <c r="C367" s="328"/>
    </row>
    <row r="368" s="4" customFormat="1" ht="15.75">
      <c r="C368" s="328"/>
    </row>
    <row r="369" s="4" customFormat="1" ht="15.75">
      <c r="C369" s="328"/>
    </row>
    <row r="370" s="4" customFormat="1" ht="15.75">
      <c r="C370" s="328"/>
    </row>
    <row r="371" s="4" customFormat="1" ht="15.75">
      <c r="C371" s="328"/>
    </row>
    <row r="372" s="4" customFormat="1" ht="15.75">
      <c r="C372" s="328"/>
    </row>
    <row r="373" s="4" customFormat="1" ht="15.75">
      <c r="C373" s="328"/>
    </row>
    <row r="374" s="4" customFormat="1" ht="15.75">
      <c r="C374" s="328"/>
    </row>
    <row r="375" s="4" customFormat="1" ht="15.75">
      <c r="C375" s="328"/>
    </row>
    <row r="376" s="4" customFormat="1" ht="15.75">
      <c r="C376" s="328"/>
    </row>
    <row r="377" s="4" customFormat="1" ht="15.75">
      <c r="C377" s="328"/>
    </row>
    <row r="378" s="4" customFormat="1" ht="15.75">
      <c r="C378" s="328"/>
    </row>
    <row r="379" s="4" customFormat="1" ht="15.75">
      <c r="C379" s="328"/>
    </row>
    <row r="380" s="4" customFormat="1" ht="15.75">
      <c r="C380" s="328"/>
    </row>
    <row r="381" s="4" customFormat="1" ht="15.75">
      <c r="C381" s="328"/>
    </row>
    <row r="382" s="4" customFormat="1" ht="15.75">
      <c r="C382" s="328"/>
    </row>
    <row r="383" s="4" customFormat="1" ht="15.75">
      <c r="C383" s="328"/>
    </row>
    <row r="384" s="4" customFormat="1" ht="15.75">
      <c r="C384" s="328"/>
    </row>
    <row r="385" s="4" customFormat="1" ht="15.75">
      <c r="C385" s="328"/>
    </row>
    <row r="386" s="4" customFormat="1" ht="15.75">
      <c r="C386" s="328"/>
    </row>
    <row r="387" s="4" customFormat="1" ht="15.75">
      <c r="C387" s="328"/>
    </row>
    <row r="388" s="4" customFormat="1" ht="15.75">
      <c r="C388" s="328"/>
    </row>
    <row r="389" s="4" customFormat="1" ht="15.75">
      <c r="C389" s="328"/>
    </row>
    <row r="390" s="4" customFormat="1" ht="15.75">
      <c r="C390" s="328"/>
    </row>
    <row r="391" s="4" customFormat="1" ht="15.75">
      <c r="C391" s="328"/>
    </row>
    <row r="392" s="4" customFormat="1" ht="15.75">
      <c r="C392" s="328"/>
    </row>
    <row r="393" s="4" customFormat="1" ht="15.75">
      <c r="C393" s="328"/>
    </row>
    <row r="394" s="4" customFormat="1" ht="15.75">
      <c r="C394" s="328"/>
    </row>
    <row r="395" s="4" customFormat="1" ht="15.75">
      <c r="C395" s="328"/>
    </row>
    <row r="396" s="4" customFormat="1" ht="15.75">
      <c r="C396" s="328"/>
    </row>
    <row r="397" s="4" customFormat="1" ht="15.75">
      <c r="C397" s="328"/>
    </row>
    <row r="398" s="4" customFormat="1" ht="15.75">
      <c r="C398" s="328"/>
    </row>
    <row r="399" s="4" customFormat="1" ht="15.75">
      <c r="C399" s="328"/>
    </row>
    <row r="400" s="4" customFormat="1" ht="15.75">
      <c r="C400" s="328"/>
    </row>
    <row r="401" s="4" customFormat="1" ht="15.75">
      <c r="C401" s="328"/>
    </row>
    <row r="402" s="4" customFormat="1" ht="15.75">
      <c r="C402" s="328"/>
    </row>
    <row r="403" s="4" customFormat="1" ht="15.75">
      <c r="C403" s="328"/>
    </row>
    <row r="404" s="4" customFormat="1" ht="15.75">
      <c r="C404" s="328"/>
    </row>
    <row r="405" s="4" customFormat="1" ht="15.75">
      <c r="C405" s="328"/>
    </row>
    <row r="406" s="4" customFormat="1" ht="15.75">
      <c r="C406" s="328"/>
    </row>
    <row r="407" s="4" customFormat="1" ht="15.75">
      <c r="C407" s="328"/>
    </row>
    <row r="408" s="4" customFormat="1" ht="15.75">
      <c r="C408" s="328"/>
    </row>
    <row r="409" s="4" customFormat="1" ht="15.75">
      <c r="C409" s="328"/>
    </row>
    <row r="410" s="4" customFormat="1" ht="15.75">
      <c r="C410" s="328"/>
    </row>
    <row r="411" s="4" customFormat="1" ht="15.75">
      <c r="C411" s="328"/>
    </row>
    <row r="412" s="4" customFormat="1" ht="15.75">
      <c r="C412" s="328"/>
    </row>
    <row r="413" s="4" customFormat="1" ht="15.75">
      <c r="C413" s="328"/>
    </row>
    <row r="414" s="4" customFormat="1" ht="15.75">
      <c r="C414" s="328"/>
    </row>
    <row r="415" s="4" customFormat="1" ht="15.75">
      <c r="C415" s="328"/>
    </row>
    <row r="416" s="4" customFormat="1" ht="15.75">
      <c r="C416" s="328"/>
    </row>
    <row r="417" s="4" customFormat="1" ht="15.75">
      <c r="C417" s="328"/>
    </row>
    <row r="418" s="4" customFormat="1" ht="15.75">
      <c r="C418" s="328"/>
    </row>
    <row r="419" s="4" customFormat="1" ht="15.75">
      <c r="C419" s="328"/>
    </row>
    <row r="420" s="4" customFormat="1" ht="15.75">
      <c r="C420" s="328"/>
    </row>
    <row r="421" s="4" customFormat="1" ht="15.75">
      <c r="C421" s="328"/>
    </row>
    <row r="422" s="4" customFormat="1" ht="15.75">
      <c r="C422" s="328"/>
    </row>
    <row r="423" s="4" customFormat="1" ht="15.75">
      <c r="C423" s="328"/>
    </row>
    <row r="424" s="4" customFormat="1" ht="15.75">
      <c r="C424" s="328"/>
    </row>
    <row r="425" s="4" customFormat="1" ht="15.75">
      <c r="C425" s="328"/>
    </row>
    <row r="426" s="4" customFormat="1" ht="15.75">
      <c r="C426" s="328"/>
    </row>
    <row r="427" s="4" customFormat="1" ht="15.75">
      <c r="C427" s="328"/>
    </row>
    <row r="428" s="4" customFormat="1" ht="15.75">
      <c r="C428" s="328"/>
    </row>
    <row r="429" s="4" customFormat="1" ht="15.75">
      <c r="C429" s="328"/>
    </row>
    <row r="430" s="4" customFormat="1" ht="15.75">
      <c r="C430" s="328"/>
    </row>
    <row r="431" s="4" customFormat="1" ht="15.75">
      <c r="C431" s="328"/>
    </row>
    <row r="432" s="4" customFormat="1" ht="15.75">
      <c r="C432" s="328"/>
    </row>
    <row r="433" s="4" customFormat="1" ht="15.75">
      <c r="C433" s="328"/>
    </row>
    <row r="434" s="4" customFormat="1" ht="15.75">
      <c r="C434" s="328"/>
    </row>
    <row r="435" s="4" customFormat="1" ht="15.75">
      <c r="C435" s="328"/>
    </row>
    <row r="436" s="4" customFormat="1" ht="15.75">
      <c r="C436" s="328"/>
    </row>
    <row r="437" s="4" customFormat="1" ht="15.75">
      <c r="C437" s="328"/>
    </row>
    <row r="438" s="4" customFormat="1" ht="15.75">
      <c r="C438" s="328"/>
    </row>
    <row r="439" s="4" customFormat="1" ht="15.75">
      <c r="C439" s="328"/>
    </row>
    <row r="440" s="4" customFormat="1" ht="15.75">
      <c r="C440" s="328"/>
    </row>
    <row r="441" s="4" customFormat="1" ht="15.75">
      <c r="C441" s="328"/>
    </row>
    <row r="442" s="4" customFormat="1" ht="15.75">
      <c r="C442" s="328"/>
    </row>
    <row r="443" s="4" customFormat="1" ht="15.75">
      <c r="C443" s="328"/>
    </row>
    <row r="444" s="4" customFormat="1" ht="15.75">
      <c r="C444" s="328"/>
    </row>
    <row r="445" s="4" customFormat="1" ht="15.75">
      <c r="C445" s="328"/>
    </row>
    <row r="446" s="4" customFormat="1" ht="15.75">
      <c r="C446" s="328"/>
    </row>
    <row r="447" s="4" customFormat="1" ht="15.75">
      <c r="C447" s="328"/>
    </row>
    <row r="448" s="4" customFormat="1" ht="15.75">
      <c r="C448" s="328"/>
    </row>
    <row r="449" s="4" customFormat="1" ht="15.75">
      <c r="C449" s="328"/>
    </row>
    <row r="450" s="4" customFormat="1" ht="15.75">
      <c r="C450" s="328"/>
    </row>
    <row r="451" s="4" customFormat="1" ht="15.75">
      <c r="C451" s="328"/>
    </row>
    <row r="452" s="4" customFormat="1" ht="15.75">
      <c r="C452" s="328"/>
    </row>
    <row r="453" s="4" customFormat="1" ht="15.75">
      <c r="C453" s="328"/>
    </row>
    <row r="454" s="4" customFormat="1" ht="15.75">
      <c r="C454" s="328"/>
    </row>
    <row r="455" s="4" customFormat="1" ht="15.75">
      <c r="C455" s="328"/>
    </row>
    <row r="456" s="4" customFormat="1" ht="15.75">
      <c r="C456" s="328"/>
    </row>
    <row r="457" s="4" customFormat="1" ht="15.75">
      <c r="C457" s="328"/>
    </row>
    <row r="458" s="4" customFormat="1" ht="15.75">
      <c r="C458" s="328"/>
    </row>
    <row r="459" s="4" customFormat="1" ht="15.75">
      <c r="C459" s="328"/>
    </row>
    <row r="460" s="4" customFormat="1" ht="15.75">
      <c r="C460" s="328"/>
    </row>
    <row r="461" s="4" customFormat="1" ht="15.75">
      <c r="C461" s="328"/>
    </row>
    <row r="462" s="4" customFormat="1" ht="15.75">
      <c r="C462" s="328"/>
    </row>
    <row r="463" s="4" customFormat="1" ht="15.75">
      <c r="C463" s="328"/>
    </row>
    <row r="464" s="4" customFormat="1" ht="15.75">
      <c r="C464" s="328"/>
    </row>
    <row r="465" s="4" customFormat="1" ht="15.75">
      <c r="C465" s="328"/>
    </row>
    <row r="466" s="4" customFormat="1" ht="15.75">
      <c r="C466" s="328"/>
    </row>
    <row r="467" s="4" customFormat="1" ht="15.75">
      <c r="C467" s="328"/>
    </row>
    <row r="468" s="4" customFormat="1" ht="15.75">
      <c r="C468" s="328"/>
    </row>
    <row r="469" s="4" customFormat="1" ht="15.75">
      <c r="C469" s="328"/>
    </row>
    <row r="470" s="4" customFormat="1" ht="15.75">
      <c r="C470" s="328"/>
    </row>
    <row r="471" s="4" customFormat="1" ht="15.75">
      <c r="C471" s="328"/>
    </row>
    <row r="472" s="4" customFormat="1" ht="15.75">
      <c r="C472" s="328"/>
    </row>
    <row r="473" s="4" customFormat="1" ht="15.75">
      <c r="C473" s="328"/>
    </row>
    <row r="474" s="4" customFormat="1" ht="15.75">
      <c r="C474" s="328"/>
    </row>
    <row r="475" s="4" customFormat="1" ht="15.75">
      <c r="C475" s="328"/>
    </row>
    <row r="476" s="4" customFormat="1" ht="15.75">
      <c r="C476" s="328"/>
    </row>
    <row r="477" s="4" customFormat="1" ht="15.75">
      <c r="C477" s="328"/>
    </row>
    <row r="478" s="4" customFormat="1" ht="15.75">
      <c r="C478" s="328"/>
    </row>
    <row r="479" s="4" customFormat="1" ht="15.75">
      <c r="C479" s="328"/>
    </row>
    <row r="480" s="4" customFormat="1" ht="15.75">
      <c r="C480" s="328"/>
    </row>
    <row r="481" s="4" customFormat="1" ht="15.75">
      <c r="C481" s="328"/>
    </row>
    <row r="482" s="4" customFormat="1" ht="15.75">
      <c r="C482" s="328"/>
    </row>
    <row r="483" s="4" customFormat="1" ht="15.75">
      <c r="C483" s="328"/>
    </row>
    <row r="484" s="4" customFormat="1" ht="15.75">
      <c r="C484" s="328"/>
    </row>
    <row r="485" s="4" customFormat="1" ht="15.75">
      <c r="C485" s="328"/>
    </row>
    <row r="486" s="4" customFormat="1" ht="15.75">
      <c r="C486" s="328"/>
    </row>
    <row r="487" s="4" customFormat="1" ht="15.75">
      <c r="C487" s="328"/>
    </row>
    <row r="488" s="4" customFormat="1" ht="15.75">
      <c r="C488" s="328"/>
    </row>
    <row r="489" s="4" customFormat="1" ht="15.75">
      <c r="C489" s="328"/>
    </row>
    <row r="490" s="4" customFormat="1" ht="15.75">
      <c r="C490" s="328"/>
    </row>
    <row r="491" s="4" customFormat="1" ht="15.75">
      <c r="C491" s="328"/>
    </row>
    <row r="492" s="4" customFormat="1" ht="15.75">
      <c r="C492" s="328"/>
    </row>
    <row r="493" s="4" customFormat="1" ht="15.75">
      <c r="C493" s="328"/>
    </row>
    <row r="494" s="4" customFormat="1" ht="15.75">
      <c r="C494" s="328"/>
    </row>
    <row r="495" s="4" customFormat="1" ht="15.75">
      <c r="C495" s="328"/>
    </row>
    <row r="496" s="4" customFormat="1" ht="15.75">
      <c r="C496" s="328"/>
    </row>
    <row r="497" s="4" customFormat="1" ht="15.75">
      <c r="C497" s="328"/>
    </row>
    <row r="498" s="4" customFormat="1" ht="15.75">
      <c r="C498" s="328"/>
    </row>
    <row r="499" s="4" customFormat="1" ht="15.75">
      <c r="C499" s="328"/>
    </row>
    <row r="500" s="4" customFormat="1" ht="15.75">
      <c r="C500" s="328"/>
    </row>
    <row r="501" s="4" customFormat="1" ht="15.75">
      <c r="C501" s="328"/>
    </row>
    <row r="502" s="4" customFormat="1" ht="15.75">
      <c r="C502" s="328"/>
    </row>
    <row r="503" s="4" customFormat="1" ht="15.75">
      <c r="C503" s="328"/>
    </row>
    <row r="504" s="4" customFormat="1" ht="15.75">
      <c r="C504" s="328"/>
    </row>
    <row r="505" s="4" customFormat="1" ht="15.75">
      <c r="C505" s="328"/>
    </row>
    <row r="506" s="4" customFormat="1" ht="15.75">
      <c r="C506" s="328"/>
    </row>
    <row r="507" s="4" customFormat="1" ht="15.75">
      <c r="C507" s="328"/>
    </row>
    <row r="508" s="4" customFormat="1" ht="15.75">
      <c r="C508" s="328"/>
    </row>
    <row r="509" s="4" customFormat="1" ht="15.75">
      <c r="C509" s="328"/>
    </row>
    <row r="510" s="4" customFormat="1" ht="15.75">
      <c r="C510" s="328"/>
    </row>
    <row r="511" s="4" customFormat="1" ht="15.75">
      <c r="C511" s="328"/>
    </row>
    <row r="512" s="4" customFormat="1" ht="15.75">
      <c r="C512" s="328"/>
    </row>
    <row r="513" s="4" customFormat="1" ht="15.75">
      <c r="C513" s="328"/>
    </row>
    <row r="514" s="4" customFormat="1" ht="15.75">
      <c r="C514" s="328"/>
    </row>
    <row r="515" s="4" customFormat="1" ht="15.75">
      <c r="C515" s="328"/>
    </row>
    <row r="516" s="4" customFormat="1" ht="15.75">
      <c r="C516" s="328"/>
    </row>
    <row r="517" s="4" customFormat="1" ht="15.75">
      <c r="C517" s="328"/>
    </row>
    <row r="518" s="4" customFormat="1" ht="15.75">
      <c r="C518" s="328"/>
    </row>
    <row r="519" s="4" customFormat="1" ht="15.75">
      <c r="C519" s="328"/>
    </row>
    <row r="520" s="4" customFormat="1" ht="15.75">
      <c r="C520" s="328"/>
    </row>
    <row r="521" s="4" customFormat="1" ht="15.75">
      <c r="C521" s="328"/>
    </row>
    <row r="522" s="4" customFormat="1" ht="15.75">
      <c r="C522" s="328"/>
    </row>
    <row r="523" s="4" customFormat="1" ht="15.75">
      <c r="C523" s="328"/>
    </row>
    <row r="524" s="4" customFormat="1" ht="15.75">
      <c r="C524" s="328"/>
    </row>
    <row r="525" s="4" customFormat="1" ht="15.75">
      <c r="C525" s="328"/>
    </row>
    <row r="526" s="4" customFormat="1" ht="15.75">
      <c r="C526" s="328"/>
    </row>
    <row r="527" s="4" customFormat="1" ht="15.75">
      <c r="C527" s="328"/>
    </row>
    <row r="528" s="4" customFormat="1" ht="15.75">
      <c r="C528" s="328"/>
    </row>
    <row r="529" s="4" customFormat="1" ht="15.75">
      <c r="C529" s="328"/>
    </row>
    <row r="530" s="4" customFormat="1" ht="15.75">
      <c r="C530" s="328"/>
    </row>
    <row r="531" s="4" customFormat="1" ht="15.75">
      <c r="C531" s="328"/>
    </row>
    <row r="532" s="4" customFormat="1" ht="15.75">
      <c r="C532" s="328"/>
    </row>
    <row r="533" s="4" customFormat="1" ht="15.75">
      <c r="C533" s="328"/>
    </row>
    <row r="534" s="4" customFormat="1" ht="15.75">
      <c r="C534" s="328"/>
    </row>
    <row r="535" s="4" customFormat="1" ht="15.75">
      <c r="C535" s="328"/>
    </row>
    <row r="536" s="4" customFormat="1" ht="15.75">
      <c r="C536" s="328"/>
    </row>
    <row r="537" s="4" customFormat="1" ht="15.75">
      <c r="C537" s="328"/>
    </row>
    <row r="538" s="4" customFormat="1" ht="15.75">
      <c r="C538" s="328"/>
    </row>
    <row r="539" s="4" customFormat="1" ht="15.75">
      <c r="C539" s="328"/>
    </row>
    <row r="540" s="4" customFormat="1" ht="15.75">
      <c r="C540" s="328"/>
    </row>
    <row r="541" s="4" customFormat="1" ht="15.75">
      <c r="C541" s="328"/>
    </row>
    <row r="542" s="4" customFormat="1" ht="15.75">
      <c r="C542" s="328"/>
    </row>
    <row r="543" s="4" customFormat="1" ht="15.75">
      <c r="C543" s="328"/>
    </row>
    <row r="544" s="4" customFormat="1" ht="15.75">
      <c r="C544" s="328"/>
    </row>
    <row r="545" s="4" customFormat="1" ht="15.75">
      <c r="C545" s="328"/>
    </row>
    <row r="546" s="4" customFormat="1" ht="15.75">
      <c r="C546" s="328"/>
    </row>
    <row r="547" s="4" customFormat="1" ht="15.75">
      <c r="C547" s="328"/>
    </row>
    <row r="548" s="4" customFormat="1" ht="15.75">
      <c r="C548" s="328"/>
    </row>
    <row r="549" s="4" customFormat="1" ht="15.75">
      <c r="C549" s="328"/>
    </row>
    <row r="550" s="4" customFormat="1" ht="15.75">
      <c r="C550" s="328"/>
    </row>
    <row r="551" s="4" customFormat="1" ht="15.75">
      <c r="C551" s="328"/>
    </row>
    <row r="552" s="4" customFormat="1" ht="15.75">
      <c r="C552" s="328"/>
    </row>
    <row r="553" s="4" customFormat="1" ht="15.75">
      <c r="C553" s="328"/>
    </row>
    <row r="554" s="4" customFormat="1" ht="15.75">
      <c r="C554" s="328"/>
    </row>
    <row r="555" s="4" customFormat="1" ht="15.75">
      <c r="C555" s="328"/>
    </row>
    <row r="556" s="4" customFormat="1" ht="15.75">
      <c r="C556" s="328"/>
    </row>
    <row r="557" s="4" customFormat="1" ht="15.75">
      <c r="C557" s="328"/>
    </row>
    <row r="558" s="4" customFormat="1" ht="15.75">
      <c r="C558" s="328"/>
    </row>
    <row r="559" s="4" customFormat="1" ht="15.75">
      <c r="C559" s="328"/>
    </row>
    <row r="560" s="4" customFormat="1" ht="15.75">
      <c r="C560" s="328"/>
    </row>
    <row r="561" s="4" customFormat="1" ht="15.75">
      <c r="C561" s="328"/>
    </row>
    <row r="562" s="4" customFormat="1" ht="15.75">
      <c r="C562" s="328"/>
    </row>
    <row r="563" s="4" customFormat="1" ht="15.75">
      <c r="C563" s="328"/>
    </row>
    <row r="564" s="4" customFormat="1" ht="15.75">
      <c r="C564" s="328"/>
    </row>
    <row r="565" s="4" customFormat="1" ht="15.75">
      <c r="C565" s="328"/>
    </row>
    <row r="566" s="4" customFormat="1" ht="15.75">
      <c r="C566" s="328"/>
    </row>
    <row r="567" s="4" customFormat="1" ht="15.75">
      <c r="C567" s="328"/>
    </row>
    <row r="568" s="4" customFormat="1" ht="15.75">
      <c r="C568" s="328"/>
    </row>
    <row r="569" s="4" customFormat="1" ht="15.75">
      <c r="C569" s="328"/>
    </row>
    <row r="570" s="4" customFormat="1" ht="15.75">
      <c r="C570" s="328"/>
    </row>
    <row r="571" s="4" customFormat="1" ht="15.75">
      <c r="C571" s="328"/>
    </row>
    <row r="572" s="4" customFormat="1" ht="15.75">
      <c r="C572" s="328"/>
    </row>
    <row r="573" s="4" customFormat="1" ht="15.75">
      <c r="C573" s="328"/>
    </row>
    <row r="574" s="4" customFormat="1" ht="15.75">
      <c r="C574" s="328"/>
    </row>
    <row r="575" s="4" customFormat="1" ht="15.75">
      <c r="C575" s="328"/>
    </row>
    <row r="576" s="4" customFormat="1" ht="15.75">
      <c r="C576" s="328"/>
    </row>
    <row r="577" s="4" customFormat="1" ht="15.75">
      <c r="C577" s="328"/>
    </row>
    <row r="578" s="4" customFormat="1" ht="15.75">
      <c r="C578" s="328"/>
    </row>
    <row r="579" s="4" customFormat="1" ht="15.75">
      <c r="C579" s="328"/>
    </row>
    <row r="580" s="4" customFormat="1" ht="15.75">
      <c r="C580" s="328"/>
    </row>
    <row r="581" s="4" customFormat="1" ht="15.75">
      <c r="C581" s="328"/>
    </row>
    <row r="582" s="4" customFormat="1" ht="15.75">
      <c r="C582" s="328"/>
    </row>
    <row r="583" s="4" customFormat="1" ht="15.75">
      <c r="C583" s="328"/>
    </row>
    <row r="584" s="4" customFormat="1" ht="15.75">
      <c r="C584" s="328"/>
    </row>
    <row r="585" s="4" customFormat="1" ht="15.75">
      <c r="C585" s="328"/>
    </row>
    <row r="586" s="4" customFormat="1" ht="15.75">
      <c r="C586" s="328"/>
    </row>
    <row r="587" s="4" customFormat="1" ht="15.75">
      <c r="C587" s="328"/>
    </row>
    <row r="588" s="4" customFormat="1" ht="15.75">
      <c r="C588" s="328"/>
    </row>
    <row r="589" s="4" customFormat="1" ht="15.75">
      <c r="C589" s="328"/>
    </row>
    <row r="590" s="4" customFormat="1" ht="15.75">
      <c r="C590" s="328"/>
    </row>
    <row r="591" s="4" customFormat="1" ht="15.75">
      <c r="C591" s="328"/>
    </row>
    <row r="592" s="4" customFormat="1" ht="15.75">
      <c r="C592" s="328"/>
    </row>
    <row r="593" s="4" customFormat="1" ht="15.75">
      <c r="C593" s="328"/>
    </row>
    <row r="594" s="4" customFormat="1" ht="15.75">
      <c r="C594" s="328"/>
    </row>
    <row r="595" s="4" customFormat="1" ht="15.75">
      <c r="C595" s="328"/>
    </row>
    <row r="596" s="4" customFormat="1" ht="15.75">
      <c r="C596" s="328"/>
    </row>
    <row r="597" s="4" customFormat="1" ht="15.75">
      <c r="C597" s="328"/>
    </row>
    <row r="598" s="4" customFormat="1" ht="15.75">
      <c r="C598" s="328"/>
    </row>
    <row r="599" s="4" customFormat="1" ht="15.75">
      <c r="C599" s="328"/>
    </row>
    <row r="600" s="4" customFormat="1" ht="15.75">
      <c r="C600" s="328"/>
    </row>
    <row r="601" s="4" customFormat="1" ht="15.75">
      <c r="C601" s="328"/>
    </row>
    <row r="602" s="4" customFormat="1" ht="15.75">
      <c r="C602" s="328"/>
    </row>
    <row r="603" s="4" customFormat="1" ht="15.75">
      <c r="C603" s="328"/>
    </row>
    <row r="604" s="4" customFormat="1" ht="15.75">
      <c r="C604" s="328"/>
    </row>
    <row r="605" s="4" customFormat="1" ht="15.75">
      <c r="C605" s="328"/>
    </row>
    <row r="606" s="4" customFormat="1" ht="15.75">
      <c r="C606" s="328"/>
    </row>
    <row r="607" s="4" customFormat="1" ht="15.75">
      <c r="C607" s="328"/>
    </row>
    <row r="608" s="4" customFormat="1" ht="15.75">
      <c r="C608" s="328"/>
    </row>
    <row r="609" s="4" customFormat="1" ht="15.75">
      <c r="C609" s="328"/>
    </row>
    <row r="610" s="4" customFormat="1" ht="15.75">
      <c r="C610" s="328"/>
    </row>
    <row r="611" s="4" customFormat="1" ht="15.75">
      <c r="C611" s="328"/>
    </row>
    <row r="612" s="4" customFormat="1" ht="15.75">
      <c r="C612" s="328"/>
    </row>
    <row r="613" s="4" customFormat="1" ht="15.75">
      <c r="C613" s="328"/>
    </row>
    <row r="614" s="4" customFormat="1" ht="15.75">
      <c r="C614" s="328"/>
    </row>
    <row r="615" s="4" customFormat="1" ht="15.75">
      <c r="C615" s="328"/>
    </row>
    <row r="616" s="4" customFormat="1" ht="15.75">
      <c r="C616" s="328"/>
    </row>
    <row r="617" s="4" customFormat="1" ht="15.75">
      <c r="C617" s="328"/>
    </row>
    <row r="618" s="4" customFormat="1" ht="15.75">
      <c r="C618" s="328"/>
    </row>
    <row r="619" s="4" customFormat="1" ht="15.75">
      <c r="C619" s="328"/>
    </row>
    <row r="620" s="4" customFormat="1" ht="15.75">
      <c r="C620" s="328"/>
    </row>
    <row r="621" s="4" customFormat="1" ht="15.75">
      <c r="C621" s="328"/>
    </row>
    <row r="622" s="4" customFormat="1" ht="15.75">
      <c r="C622" s="328"/>
    </row>
    <row r="623" s="4" customFormat="1" ht="15.75">
      <c r="C623" s="328"/>
    </row>
    <row r="624" s="4" customFormat="1" ht="15.75">
      <c r="C624" s="328"/>
    </row>
    <row r="625" s="4" customFormat="1" ht="15.75">
      <c r="C625" s="328"/>
    </row>
    <row r="626" s="4" customFormat="1" ht="15.75">
      <c r="C626" s="328"/>
    </row>
    <row r="627" s="4" customFormat="1" ht="15.75">
      <c r="C627" s="328"/>
    </row>
    <row r="628" s="4" customFormat="1" ht="15.75">
      <c r="C628" s="328"/>
    </row>
    <row r="629" s="4" customFormat="1" ht="15.75">
      <c r="C629" s="328"/>
    </row>
    <row r="630" s="4" customFormat="1" ht="15.75">
      <c r="C630" s="328"/>
    </row>
    <row r="631" s="4" customFormat="1" ht="15.75">
      <c r="C631" s="328"/>
    </row>
    <row r="632" s="4" customFormat="1" ht="15.75">
      <c r="C632" s="328"/>
    </row>
    <row r="633" s="4" customFormat="1" ht="15.75">
      <c r="C633" s="328"/>
    </row>
    <row r="634" s="4" customFormat="1" ht="15.75">
      <c r="C634" s="328"/>
    </row>
    <row r="635" s="4" customFormat="1" ht="15.75">
      <c r="C635" s="328"/>
    </row>
    <row r="636" s="4" customFormat="1" ht="15.75">
      <c r="C636" s="328"/>
    </row>
    <row r="637" s="4" customFormat="1" ht="15.75">
      <c r="C637" s="328"/>
    </row>
    <row r="638" s="4" customFormat="1" ht="15.75">
      <c r="C638" s="328"/>
    </row>
    <row r="639" s="4" customFormat="1" ht="15.75">
      <c r="C639" s="328"/>
    </row>
    <row r="640" s="4" customFormat="1" ht="15.75">
      <c r="C640" s="328"/>
    </row>
    <row r="641" s="4" customFormat="1" ht="15.75">
      <c r="C641" s="328"/>
    </row>
    <row r="642" s="4" customFormat="1" ht="15.75">
      <c r="C642" s="328"/>
    </row>
    <row r="643" s="4" customFormat="1" ht="15.75">
      <c r="C643" s="328"/>
    </row>
    <row r="644" s="4" customFormat="1" ht="15.75">
      <c r="C644" s="328"/>
    </row>
    <row r="645" s="4" customFormat="1" ht="15.75">
      <c r="C645" s="328"/>
    </row>
    <row r="646" s="4" customFormat="1" ht="15.75">
      <c r="C646" s="328"/>
    </row>
    <row r="647" s="4" customFormat="1" ht="15.75">
      <c r="C647" s="328"/>
    </row>
    <row r="648" s="4" customFormat="1" ht="15.75">
      <c r="C648" s="328"/>
    </row>
    <row r="649" s="4" customFormat="1" ht="15.75">
      <c r="C649" s="328"/>
    </row>
    <row r="650" s="4" customFormat="1" ht="15.75">
      <c r="C650" s="328"/>
    </row>
    <row r="651" s="4" customFormat="1" ht="15.75">
      <c r="C651" s="328"/>
    </row>
    <row r="652" s="4" customFormat="1" ht="15.75">
      <c r="C652" s="328"/>
    </row>
    <row r="653" s="4" customFormat="1" ht="15.75">
      <c r="C653" s="328"/>
    </row>
    <row r="654" s="4" customFormat="1" ht="15.75">
      <c r="C654" s="328"/>
    </row>
    <row r="655" s="4" customFormat="1" ht="15.75">
      <c r="C655" s="328"/>
    </row>
    <row r="656" s="4" customFormat="1" ht="15.75">
      <c r="C656" s="328"/>
    </row>
    <row r="657" s="4" customFormat="1" ht="15.75">
      <c r="C657" s="328"/>
    </row>
    <row r="658" s="4" customFormat="1" ht="15.75">
      <c r="C658" s="328"/>
    </row>
    <row r="659" s="4" customFormat="1" ht="15.75">
      <c r="C659" s="328"/>
    </row>
    <row r="660" s="4" customFormat="1" ht="15.75">
      <c r="C660" s="328"/>
    </row>
    <row r="661" s="4" customFormat="1" ht="15.75">
      <c r="C661" s="328"/>
    </row>
    <row r="662" s="4" customFormat="1" ht="15.75">
      <c r="C662" s="328"/>
    </row>
    <row r="663" s="4" customFormat="1" ht="15.75">
      <c r="C663" s="328"/>
    </row>
    <row r="664" s="4" customFormat="1" ht="15.75">
      <c r="C664" s="328"/>
    </row>
    <row r="665" s="4" customFormat="1" ht="15.75">
      <c r="C665" s="328"/>
    </row>
    <row r="666" s="4" customFormat="1" ht="15.75">
      <c r="C666" s="328"/>
    </row>
    <row r="667" s="4" customFormat="1" ht="15.75">
      <c r="C667" s="328"/>
    </row>
    <row r="668" s="4" customFormat="1" ht="15.75">
      <c r="C668" s="328"/>
    </row>
    <row r="669" s="4" customFormat="1" ht="15.75">
      <c r="C669" s="328"/>
    </row>
    <row r="670" s="4" customFormat="1" ht="15.75">
      <c r="C670" s="328"/>
    </row>
    <row r="671" s="4" customFormat="1" ht="15.75">
      <c r="C671" s="328"/>
    </row>
    <row r="672" s="4" customFormat="1" ht="15.75">
      <c r="C672" s="328"/>
    </row>
    <row r="673" s="4" customFormat="1" ht="15.75">
      <c r="C673" s="328"/>
    </row>
    <row r="674" s="4" customFormat="1" ht="15.75">
      <c r="C674" s="328"/>
    </row>
    <row r="675" s="4" customFormat="1" ht="15.75">
      <c r="C675" s="328"/>
    </row>
    <row r="676" s="4" customFormat="1" ht="15.75">
      <c r="C676" s="328"/>
    </row>
    <row r="677" s="4" customFormat="1" ht="15.75">
      <c r="C677" s="328"/>
    </row>
    <row r="678" s="4" customFormat="1" ht="15.75">
      <c r="C678" s="328"/>
    </row>
    <row r="679" s="4" customFormat="1" ht="15.75">
      <c r="C679" s="328"/>
    </row>
    <row r="680" s="4" customFormat="1" ht="15.75">
      <c r="C680" s="328"/>
    </row>
    <row r="681" s="4" customFormat="1" ht="15.75">
      <c r="C681" s="328"/>
    </row>
    <row r="682" s="4" customFormat="1" ht="15.75">
      <c r="C682" s="328"/>
    </row>
    <row r="683" s="4" customFormat="1" ht="15.75">
      <c r="C683" s="328"/>
    </row>
    <row r="684" s="4" customFormat="1" ht="15.75">
      <c r="C684" s="328"/>
    </row>
    <row r="685" s="4" customFormat="1" ht="15.75">
      <c r="C685" s="328"/>
    </row>
    <row r="686" s="4" customFormat="1" ht="15.75">
      <c r="C686" s="328"/>
    </row>
    <row r="687" s="4" customFormat="1" ht="15.75">
      <c r="C687" s="328"/>
    </row>
    <row r="688" s="4" customFormat="1" ht="15.75">
      <c r="C688" s="328"/>
    </row>
    <row r="689" s="4" customFormat="1" ht="15.75">
      <c r="C689" s="328"/>
    </row>
    <row r="690" s="4" customFormat="1" ht="15.75">
      <c r="C690" s="328"/>
    </row>
    <row r="691" s="4" customFormat="1" ht="15.75">
      <c r="C691" s="328"/>
    </row>
    <row r="692" s="4" customFormat="1" ht="15.75">
      <c r="C692" s="328"/>
    </row>
    <row r="693" s="4" customFormat="1" ht="15.75">
      <c r="C693" s="328"/>
    </row>
    <row r="694" s="4" customFormat="1" ht="15.75">
      <c r="C694" s="328"/>
    </row>
    <row r="695" s="4" customFormat="1" ht="15.75">
      <c r="C695" s="328"/>
    </row>
    <row r="696" s="4" customFormat="1" ht="15.75">
      <c r="C696" s="328"/>
    </row>
    <row r="697" s="4" customFormat="1" ht="15.75">
      <c r="C697" s="328"/>
    </row>
    <row r="698" s="4" customFormat="1" ht="15.75">
      <c r="C698" s="328"/>
    </row>
    <row r="699" s="4" customFormat="1" ht="15.75">
      <c r="C699" s="328"/>
    </row>
    <row r="700" s="4" customFormat="1" ht="15.75">
      <c r="C700" s="328"/>
    </row>
    <row r="701" s="4" customFormat="1" ht="15.75">
      <c r="C701" s="328"/>
    </row>
    <row r="702" s="4" customFormat="1" ht="15.75">
      <c r="C702" s="328"/>
    </row>
    <row r="703" s="4" customFormat="1" ht="15.75">
      <c r="C703" s="328"/>
    </row>
    <row r="704" s="4" customFormat="1" ht="15.75">
      <c r="C704" s="328"/>
    </row>
    <row r="705" s="4" customFormat="1" ht="15.75">
      <c r="C705" s="328"/>
    </row>
    <row r="706" s="4" customFormat="1" ht="15.75">
      <c r="C706" s="328"/>
    </row>
    <row r="707" s="4" customFormat="1" ht="15.75">
      <c r="C707" s="328"/>
    </row>
    <row r="708" s="4" customFormat="1" ht="15.75">
      <c r="C708" s="328"/>
    </row>
    <row r="709" s="4" customFormat="1" ht="15.75">
      <c r="C709" s="328"/>
    </row>
    <row r="710" s="4" customFormat="1" ht="15.75">
      <c r="C710" s="328"/>
    </row>
    <row r="711" s="4" customFormat="1" ht="15.75">
      <c r="C711" s="328"/>
    </row>
    <row r="712" s="4" customFormat="1" ht="15.75">
      <c r="C712" s="328"/>
    </row>
    <row r="713" s="4" customFormat="1" ht="15.75">
      <c r="C713" s="328"/>
    </row>
    <row r="714" s="4" customFormat="1" ht="15.75">
      <c r="C714" s="328"/>
    </row>
    <row r="715" s="4" customFormat="1" ht="15.75">
      <c r="C715" s="328"/>
    </row>
    <row r="716" s="4" customFormat="1" ht="15.75">
      <c r="C716" s="328"/>
    </row>
    <row r="717" s="4" customFormat="1" ht="15.75">
      <c r="C717" s="328"/>
    </row>
    <row r="718" s="4" customFormat="1" ht="15.75">
      <c r="C718" s="328"/>
    </row>
    <row r="719" s="4" customFormat="1" ht="15.75">
      <c r="C719" s="328"/>
    </row>
    <row r="720" s="4" customFormat="1" ht="15.75">
      <c r="C720" s="328"/>
    </row>
    <row r="721" s="4" customFormat="1" ht="15.75">
      <c r="C721" s="328"/>
    </row>
    <row r="722" s="4" customFormat="1" ht="15.75">
      <c r="C722" s="328"/>
    </row>
    <row r="723" s="4" customFormat="1" ht="15.75">
      <c r="C723" s="328"/>
    </row>
    <row r="724" s="4" customFormat="1" ht="15.75">
      <c r="C724" s="328"/>
    </row>
    <row r="725" s="4" customFormat="1" ht="15.75">
      <c r="C725" s="328"/>
    </row>
    <row r="726" s="4" customFormat="1" ht="15.75">
      <c r="C726" s="328"/>
    </row>
    <row r="727" s="4" customFormat="1" ht="15.75">
      <c r="C727" s="328"/>
    </row>
    <row r="728" s="4" customFormat="1" ht="15.75">
      <c r="C728" s="328"/>
    </row>
    <row r="729" s="4" customFormat="1" ht="15.75">
      <c r="C729" s="328"/>
    </row>
    <row r="730" s="4" customFormat="1" ht="15.75">
      <c r="C730" s="328"/>
    </row>
    <row r="731" s="4" customFormat="1" ht="15.75">
      <c r="C731" s="328"/>
    </row>
    <row r="732" s="4" customFormat="1" ht="15.75">
      <c r="C732" s="328"/>
    </row>
    <row r="733" s="4" customFormat="1" ht="15.75">
      <c r="C733" s="328"/>
    </row>
    <row r="734" s="4" customFormat="1" ht="15.75">
      <c r="C734" s="328"/>
    </row>
    <row r="735" s="4" customFormat="1" ht="15.75">
      <c r="C735" s="328"/>
    </row>
    <row r="736" s="4" customFormat="1" ht="15.75">
      <c r="C736" s="328"/>
    </row>
    <row r="737" s="4" customFormat="1" ht="15.75">
      <c r="C737" s="328"/>
    </row>
    <row r="738" s="4" customFormat="1" ht="15.75">
      <c r="C738" s="328"/>
    </row>
    <row r="739" s="4" customFormat="1" ht="15.75">
      <c r="C739" s="328"/>
    </row>
    <row r="740" s="4" customFormat="1" ht="15.75">
      <c r="C740" s="328"/>
    </row>
    <row r="741" s="4" customFormat="1" ht="15.75">
      <c r="C741" s="328"/>
    </row>
    <row r="742" s="4" customFormat="1" ht="15.75">
      <c r="C742" s="328"/>
    </row>
    <row r="743" s="4" customFormat="1" ht="15.75">
      <c r="C743" s="328"/>
    </row>
    <row r="744" s="4" customFormat="1" ht="15.75">
      <c r="C744" s="328"/>
    </row>
    <row r="745" s="4" customFormat="1" ht="15.75">
      <c r="C745" s="328"/>
    </row>
    <row r="746" s="4" customFormat="1" ht="15.75">
      <c r="C746" s="328"/>
    </row>
    <row r="747" s="4" customFormat="1" ht="15.75">
      <c r="C747" s="328"/>
    </row>
    <row r="748" s="4" customFormat="1" ht="15.75">
      <c r="C748" s="328"/>
    </row>
    <row r="749" s="4" customFormat="1" ht="15.75">
      <c r="C749" s="328"/>
    </row>
    <row r="750" s="4" customFormat="1" ht="15.75">
      <c r="C750" s="328"/>
    </row>
    <row r="751" s="4" customFormat="1" ht="15.75">
      <c r="C751" s="328"/>
    </row>
    <row r="752" s="4" customFormat="1" ht="15.75">
      <c r="C752" s="328"/>
    </row>
    <row r="753" s="4" customFormat="1" ht="15.75">
      <c r="C753" s="328"/>
    </row>
    <row r="754" s="4" customFormat="1" ht="15.75">
      <c r="C754" s="328"/>
    </row>
    <row r="755" s="4" customFormat="1" ht="15.75">
      <c r="C755" s="328"/>
    </row>
    <row r="756" s="4" customFormat="1" ht="15.75">
      <c r="C756" s="328"/>
    </row>
    <row r="757" s="4" customFormat="1" ht="15.75">
      <c r="C757" s="328"/>
    </row>
    <row r="758" s="4" customFormat="1" ht="15.75">
      <c r="C758" s="328"/>
    </row>
    <row r="759" s="4" customFormat="1" ht="15.75">
      <c r="C759" s="328"/>
    </row>
    <row r="760" s="4" customFormat="1" ht="15.75">
      <c r="C760" s="328"/>
    </row>
    <row r="761" s="4" customFormat="1" ht="15.75">
      <c r="C761" s="328"/>
    </row>
    <row r="762" s="4" customFormat="1" ht="15.75">
      <c r="C762" s="328"/>
    </row>
    <row r="763" s="4" customFormat="1" ht="15.75">
      <c r="C763" s="328"/>
    </row>
    <row r="764" s="4" customFormat="1" ht="15.75">
      <c r="C764" s="328"/>
    </row>
    <row r="765" s="4" customFormat="1" ht="15.75">
      <c r="C765" s="328"/>
    </row>
    <row r="766" s="4" customFormat="1" ht="15.75">
      <c r="C766" s="328"/>
    </row>
    <row r="767" s="4" customFormat="1" ht="15.75">
      <c r="C767" s="328"/>
    </row>
    <row r="768" s="4" customFormat="1" ht="15.75">
      <c r="C768" s="328"/>
    </row>
    <row r="769" s="4" customFormat="1" ht="15.75">
      <c r="C769" s="328"/>
    </row>
    <row r="770" s="4" customFormat="1" ht="15.75">
      <c r="C770" s="328"/>
    </row>
    <row r="771" s="4" customFormat="1" ht="15.75">
      <c r="C771" s="328"/>
    </row>
    <row r="772" s="4" customFormat="1" ht="15.75">
      <c r="C772" s="328"/>
    </row>
    <row r="773" s="4" customFormat="1" ht="15.75">
      <c r="C773" s="328"/>
    </row>
    <row r="774" s="4" customFormat="1" ht="15.75">
      <c r="C774" s="328"/>
    </row>
    <row r="775" s="4" customFormat="1" ht="15.75">
      <c r="C775" s="328"/>
    </row>
    <row r="776" s="4" customFormat="1" ht="15.75">
      <c r="C776" s="328"/>
    </row>
    <row r="777" s="4" customFormat="1" ht="15.75">
      <c r="C777" s="328"/>
    </row>
    <row r="778" s="4" customFormat="1" ht="15.75">
      <c r="C778" s="328"/>
    </row>
    <row r="779" s="4" customFormat="1" ht="15.75">
      <c r="C779" s="328"/>
    </row>
    <row r="780" s="4" customFormat="1" ht="15.75">
      <c r="C780" s="328"/>
    </row>
    <row r="781" s="4" customFormat="1" ht="15.75">
      <c r="C781" s="328"/>
    </row>
    <row r="782" s="4" customFormat="1" ht="15.75">
      <c r="C782" s="328"/>
    </row>
    <row r="783" s="4" customFormat="1" ht="15.75">
      <c r="C783" s="328"/>
    </row>
    <row r="784" s="4" customFormat="1" ht="15.75">
      <c r="C784" s="328"/>
    </row>
    <row r="785" s="4" customFormat="1" ht="15.75">
      <c r="C785" s="328"/>
    </row>
    <row r="786" s="4" customFormat="1" ht="15.75">
      <c r="C786" s="328"/>
    </row>
    <row r="787" s="4" customFormat="1" ht="15.75">
      <c r="C787" s="328"/>
    </row>
    <row r="788" s="4" customFormat="1" ht="15.75">
      <c r="C788" s="328"/>
    </row>
    <row r="789" s="4" customFormat="1" ht="15.75">
      <c r="C789" s="328"/>
    </row>
    <row r="790" s="4" customFormat="1" ht="15.75">
      <c r="C790" s="328"/>
    </row>
    <row r="791" s="4" customFormat="1" ht="15.75">
      <c r="C791" s="328"/>
    </row>
    <row r="792" s="4" customFormat="1" ht="15.75">
      <c r="C792" s="328"/>
    </row>
    <row r="793" s="4" customFormat="1" ht="15.75">
      <c r="C793" s="328"/>
    </row>
    <row r="794" s="4" customFormat="1" ht="15.75">
      <c r="C794" s="328"/>
    </row>
    <row r="795" s="4" customFormat="1" ht="15.75">
      <c r="C795" s="328"/>
    </row>
    <row r="796" s="4" customFormat="1" ht="15.75">
      <c r="C796" s="328"/>
    </row>
    <row r="797" s="4" customFormat="1" ht="15.75">
      <c r="C797" s="328"/>
    </row>
    <row r="798" s="4" customFormat="1" ht="15.75">
      <c r="C798" s="328"/>
    </row>
    <row r="799" s="4" customFormat="1" ht="15.75">
      <c r="C799" s="328"/>
    </row>
    <row r="800" s="4" customFormat="1" ht="15.75">
      <c r="C800" s="328"/>
    </row>
    <row r="801" s="4" customFormat="1" ht="15.75">
      <c r="C801" s="328"/>
    </row>
    <row r="802" s="4" customFormat="1" ht="15.75">
      <c r="C802" s="328"/>
    </row>
    <row r="803" s="4" customFormat="1" ht="15.75">
      <c r="C803" s="328"/>
    </row>
    <row r="804" s="4" customFormat="1" ht="15.75">
      <c r="C804" s="328"/>
    </row>
    <row r="805" s="4" customFormat="1" ht="15.75">
      <c r="C805" s="328"/>
    </row>
    <row r="806" s="4" customFormat="1" ht="15.75">
      <c r="C806" s="328"/>
    </row>
    <row r="807" s="4" customFormat="1" ht="15.75">
      <c r="C807" s="328"/>
    </row>
    <row r="808" s="4" customFormat="1" ht="15.75">
      <c r="C808" s="328"/>
    </row>
    <row r="809" s="4" customFormat="1" ht="15.75">
      <c r="C809" s="328"/>
    </row>
    <row r="810" s="4" customFormat="1" ht="15.75">
      <c r="C810" s="328"/>
    </row>
    <row r="811" s="4" customFormat="1" ht="15.75">
      <c r="C811" s="328"/>
    </row>
    <row r="812" s="4" customFormat="1" ht="15.75">
      <c r="C812" s="328"/>
    </row>
    <row r="813" s="4" customFormat="1" ht="15.75">
      <c r="C813" s="328"/>
    </row>
    <row r="814" s="4" customFormat="1" ht="15.75">
      <c r="C814" s="328"/>
    </row>
    <row r="815" s="4" customFormat="1" ht="15.75">
      <c r="C815" s="328"/>
    </row>
    <row r="816" s="4" customFormat="1" ht="15.75">
      <c r="C816" s="328"/>
    </row>
    <row r="817" s="4" customFormat="1" ht="15.75">
      <c r="C817" s="328"/>
    </row>
    <row r="818" s="4" customFormat="1" ht="15.75">
      <c r="C818" s="328"/>
    </row>
    <row r="819" s="4" customFormat="1" ht="15.75">
      <c r="C819" s="328"/>
    </row>
    <row r="820" s="4" customFormat="1" ht="15.75">
      <c r="C820" s="328"/>
    </row>
    <row r="821" s="4" customFormat="1" ht="15.75">
      <c r="C821" s="328"/>
    </row>
    <row r="822" s="4" customFormat="1" ht="15.75">
      <c r="C822" s="328"/>
    </row>
    <row r="823" s="4" customFormat="1" ht="15.75">
      <c r="C823" s="328"/>
    </row>
    <row r="824" s="4" customFormat="1" ht="15.75">
      <c r="C824" s="328"/>
    </row>
    <row r="825" s="4" customFormat="1" ht="15.75">
      <c r="C825" s="328"/>
    </row>
    <row r="826" s="4" customFormat="1" ht="15.75">
      <c r="C826" s="328"/>
    </row>
    <row r="827" s="4" customFormat="1" ht="15.75">
      <c r="C827" s="328"/>
    </row>
    <row r="828" s="4" customFormat="1" ht="15.75">
      <c r="C828" s="328"/>
    </row>
    <row r="829" s="4" customFormat="1" ht="15.75">
      <c r="C829" s="328"/>
    </row>
    <row r="830" s="4" customFormat="1" ht="15.75">
      <c r="C830" s="328"/>
    </row>
    <row r="831" s="4" customFormat="1" ht="15.75">
      <c r="C831" s="328"/>
    </row>
    <row r="832" s="4" customFormat="1" ht="15.75">
      <c r="C832" s="328"/>
    </row>
    <row r="833" s="4" customFormat="1" ht="15.75">
      <c r="C833" s="328"/>
    </row>
    <row r="834" s="4" customFormat="1" ht="15.75">
      <c r="C834" s="328"/>
    </row>
    <row r="835" s="4" customFormat="1" ht="15.75">
      <c r="C835" s="328"/>
    </row>
    <row r="836" s="4" customFormat="1" ht="15.75">
      <c r="C836" s="328"/>
    </row>
    <row r="837" s="4" customFormat="1" ht="15.75">
      <c r="C837" s="328"/>
    </row>
    <row r="838" s="4" customFormat="1" ht="15.75">
      <c r="C838" s="328"/>
    </row>
    <row r="839" s="4" customFormat="1" ht="15.75">
      <c r="C839" s="328"/>
    </row>
    <row r="840" s="4" customFormat="1" ht="15.75">
      <c r="C840" s="328"/>
    </row>
    <row r="841" s="4" customFormat="1" ht="15.75">
      <c r="C841" s="328"/>
    </row>
    <row r="842" s="4" customFormat="1" ht="15.75">
      <c r="C842" s="328"/>
    </row>
    <row r="843" s="4" customFormat="1" ht="15.75">
      <c r="C843" s="328"/>
    </row>
    <row r="844" s="4" customFormat="1" ht="15.75">
      <c r="C844" s="328"/>
    </row>
    <row r="845" s="4" customFormat="1" ht="15.75">
      <c r="C845" s="328"/>
    </row>
    <row r="846" s="4" customFormat="1" ht="15.75">
      <c r="C846" s="328"/>
    </row>
    <row r="847" s="4" customFormat="1" ht="15.75">
      <c r="C847" s="328"/>
    </row>
    <row r="848" s="4" customFormat="1" ht="15.75">
      <c r="C848" s="328"/>
    </row>
    <row r="849" s="4" customFormat="1" ht="15.75">
      <c r="C849" s="328"/>
    </row>
    <row r="850" s="4" customFormat="1" ht="15.75">
      <c r="C850" s="328"/>
    </row>
    <row r="851" s="4" customFormat="1" ht="15.75">
      <c r="C851" s="328"/>
    </row>
    <row r="852" s="4" customFormat="1" ht="15.75">
      <c r="C852" s="328"/>
    </row>
    <row r="853" s="4" customFormat="1" ht="15.75">
      <c r="C853" s="328"/>
    </row>
    <row r="854" s="4" customFormat="1" ht="15.75">
      <c r="C854" s="328"/>
    </row>
    <row r="855" s="4" customFormat="1" ht="15.75">
      <c r="C855" s="328"/>
    </row>
    <row r="856" s="4" customFormat="1" ht="15.75">
      <c r="C856" s="328"/>
    </row>
    <row r="857" s="4" customFormat="1" ht="15.75">
      <c r="C857" s="328"/>
    </row>
    <row r="858" s="4" customFormat="1" ht="15.75">
      <c r="C858" s="328"/>
    </row>
    <row r="859" s="4" customFormat="1" ht="15.75">
      <c r="C859" s="328"/>
    </row>
    <row r="860" s="4" customFormat="1" ht="15.75">
      <c r="C860" s="328"/>
    </row>
    <row r="861" s="4" customFormat="1" ht="15.75">
      <c r="C861" s="328"/>
    </row>
    <row r="862" s="4" customFormat="1" ht="15.75">
      <c r="C862" s="328"/>
    </row>
    <row r="863" s="4" customFormat="1" ht="15.75">
      <c r="C863" s="328"/>
    </row>
    <row r="864" s="4" customFormat="1" ht="15.75">
      <c r="C864" s="328"/>
    </row>
    <row r="865" s="4" customFormat="1" ht="15.75">
      <c r="C865" s="328"/>
    </row>
    <row r="866" s="4" customFormat="1" ht="15.75">
      <c r="C866" s="328"/>
    </row>
    <row r="867" s="4" customFormat="1" ht="15.75">
      <c r="C867" s="328"/>
    </row>
    <row r="868" s="4" customFormat="1" ht="15.75">
      <c r="C868" s="328"/>
    </row>
    <row r="869" s="4" customFormat="1" ht="15.75">
      <c r="C869" s="328"/>
    </row>
    <row r="870" s="4" customFormat="1" ht="15.75">
      <c r="C870" s="328"/>
    </row>
    <row r="871" s="4" customFormat="1" ht="15.75">
      <c r="C871" s="328"/>
    </row>
    <row r="872" s="4" customFormat="1" ht="15.75">
      <c r="C872" s="328"/>
    </row>
    <row r="873" s="4" customFormat="1" ht="15.75">
      <c r="C873" s="328"/>
    </row>
    <row r="874" s="4" customFormat="1" ht="15.75">
      <c r="C874" s="328"/>
    </row>
    <row r="875" s="4" customFormat="1" ht="15.75">
      <c r="C875" s="328"/>
    </row>
    <row r="876" s="4" customFormat="1" ht="15.75">
      <c r="C876" s="328"/>
    </row>
    <row r="877" s="4" customFormat="1" ht="15.75">
      <c r="C877" s="328"/>
    </row>
    <row r="878" s="4" customFormat="1" ht="15.75">
      <c r="C878" s="328"/>
    </row>
    <row r="879" s="4" customFormat="1" ht="15.75">
      <c r="C879" s="328"/>
    </row>
    <row r="880" s="4" customFormat="1" ht="15.75">
      <c r="C880" s="328"/>
    </row>
    <row r="881" s="4" customFormat="1" ht="15.75">
      <c r="C881" s="328"/>
    </row>
    <row r="882" s="4" customFormat="1" ht="15.75">
      <c r="C882" s="328"/>
    </row>
    <row r="883" s="4" customFormat="1" ht="15.75">
      <c r="C883" s="328"/>
    </row>
    <row r="884" s="4" customFormat="1" ht="15.75">
      <c r="C884" s="328"/>
    </row>
    <row r="885" s="4" customFormat="1" ht="15.75">
      <c r="C885" s="328"/>
    </row>
    <row r="886" s="4" customFormat="1" ht="15.75">
      <c r="C886" s="328"/>
    </row>
    <row r="887" s="4" customFormat="1" ht="15.75">
      <c r="C887" s="328"/>
    </row>
    <row r="888" s="4" customFormat="1" ht="15.75">
      <c r="C888" s="328"/>
    </row>
    <row r="889" s="4" customFormat="1" ht="15.75">
      <c r="C889" s="328"/>
    </row>
    <row r="890" s="4" customFormat="1" ht="15.75">
      <c r="C890" s="328"/>
    </row>
    <row r="891" s="4" customFormat="1" ht="15.75">
      <c r="C891" s="328"/>
    </row>
    <row r="892" s="4" customFormat="1" ht="15.75">
      <c r="C892" s="328"/>
    </row>
    <row r="893" s="4" customFormat="1" ht="15.75">
      <c r="C893" s="328"/>
    </row>
    <row r="894" s="4" customFormat="1" ht="15.75">
      <c r="C894" s="328"/>
    </row>
    <row r="895" s="4" customFormat="1" ht="15.75">
      <c r="C895" s="328"/>
    </row>
    <row r="896" s="4" customFormat="1" ht="15.75">
      <c r="C896" s="328"/>
    </row>
    <row r="897" s="4" customFormat="1" ht="15.75">
      <c r="C897" s="328"/>
    </row>
    <row r="898" s="4" customFormat="1" ht="15.75">
      <c r="C898" s="328"/>
    </row>
    <row r="899" s="4" customFormat="1" ht="15.75">
      <c r="C899" s="328"/>
    </row>
    <row r="900" s="4" customFormat="1" ht="15.75">
      <c r="C900" s="328"/>
    </row>
    <row r="901" s="4" customFormat="1" ht="15.75">
      <c r="C901" s="328"/>
    </row>
    <row r="902" s="4" customFormat="1" ht="15.75">
      <c r="C902" s="328"/>
    </row>
    <row r="903" s="4" customFormat="1" ht="15.75">
      <c r="C903" s="328"/>
    </row>
    <row r="904" s="4" customFormat="1" ht="15.75">
      <c r="C904" s="328"/>
    </row>
    <row r="905" s="4" customFormat="1" ht="15.75">
      <c r="C905" s="328"/>
    </row>
    <row r="906" s="4" customFormat="1" ht="15.75">
      <c r="C906" s="328"/>
    </row>
    <row r="907" s="4" customFormat="1" ht="15.75">
      <c r="C907" s="328"/>
    </row>
    <row r="908" s="4" customFormat="1" ht="15.75">
      <c r="C908" s="328"/>
    </row>
    <row r="909" s="4" customFormat="1" ht="15.75">
      <c r="C909" s="328"/>
    </row>
    <row r="910" s="4" customFormat="1" ht="15.75">
      <c r="C910" s="328"/>
    </row>
    <row r="911" s="4" customFormat="1" ht="15.75">
      <c r="C911" s="328"/>
    </row>
    <row r="912" s="4" customFormat="1" ht="15.75">
      <c r="C912" s="328"/>
    </row>
    <row r="913" s="4" customFormat="1" ht="15.75">
      <c r="C913" s="328"/>
    </row>
    <row r="914" s="4" customFormat="1" ht="15.75">
      <c r="C914" s="328"/>
    </row>
    <row r="915" s="4" customFormat="1" ht="15.75">
      <c r="C915" s="328"/>
    </row>
    <row r="916" s="4" customFormat="1" ht="15.75">
      <c r="C916" s="328"/>
    </row>
    <row r="917" s="4" customFormat="1" ht="15.75">
      <c r="C917" s="328"/>
    </row>
    <row r="918" s="4" customFormat="1" ht="15.75">
      <c r="C918" s="328"/>
    </row>
    <row r="919" s="4" customFormat="1" ht="15.75">
      <c r="C919" s="328"/>
    </row>
    <row r="920" s="4" customFormat="1" ht="15.75">
      <c r="C920" s="328"/>
    </row>
    <row r="921" s="4" customFormat="1" ht="15.75">
      <c r="C921" s="328"/>
    </row>
    <row r="922" s="4" customFormat="1" ht="15.75">
      <c r="C922" s="328"/>
    </row>
    <row r="923" s="4" customFormat="1" ht="15.75">
      <c r="C923" s="328"/>
    </row>
    <row r="924" s="4" customFormat="1" ht="15.75">
      <c r="C924" s="328"/>
    </row>
    <row r="925" s="4" customFormat="1" ht="15.75">
      <c r="C925" s="328"/>
    </row>
    <row r="926" s="4" customFormat="1" ht="15.75">
      <c r="C926" s="328"/>
    </row>
    <row r="927" s="4" customFormat="1" ht="15.75">
      <c r="C927" s="328"/>
    </row>
    <row r="928" s="4" customFormat="1" ht="15.75">
      <c r="C928" s="328"/>
    </row>
    <row r="929" s="4" customFormat="1" ht="15.75">
      <c r="C929" s="328"/>
    </row>
    <row r="930" s="4" customFormat="1" ht="15.75">
      <c r="C930" s="328"/>
    </row>
    <row r="931" s="4" customFormat="1" ht="15.75">
      <c r="C931" s="328"/>
    </row>
    <row r="932" s="4" customFormat="1" ht="15.75">
      <c r="C932" s="328"/>
    </row>
    <row r="933" s="4" customFormat="1" ht="15.75">
      <c r="C933" s="328"/>
    </row>
    <row r="934" s="4" customFormat="1" ht="15.75">
      <c r="C934" s="328"/>
    </row>
    <row r="935" s="4" customFormat="1" ht="15.75">
      <c r="C935" s="328"/>
    </row>
    <row r="936" s="4" customFormat="1" ht="15.75">
      <c r="C936" s="328"/>
    </row>
    <row r="937" s="4" customFormat="1" ht="15.75">
      <c r="C937" s="328"/>
    </row>
    <row r="938" s="4" customFormat="1" ht="15.75">
      <c r="C938" s="328"/>
    </row>
    <row r="939" s="4" customFormat="1" ht="15.75">
      <c r="C939" s="328"/>
    </row>
    <row r="940" s="4" customFormat="1" ht="15.75">
      <c r="C940" s="328"/>
    </row>
    <row r="941" s="4" customFormat="1" ht="15.75">
      <c r="C941" s="328"/>
    </row>
    <row r="942" s="4" customFormat="1" ht="15.75">
      <c r="C942" s="328"/>
    </row>
    <row r="943" s="4" customFormat="1" ht="15.75">
      <c r="C943" s="328"/>
    </row>
    <row r="944" s="4" customFormat="1" ht="15.75">
      <c r="C944" s="328"/>
    </row>
    <row r="945" s="4" customFormat="1" ht="15.75">
      <c r="C945" s="328"/>
    </row>
    <row r="946" s="4" customFormat="1" ht="15.75">
      <c r="C946" s="328"/>
    </row>
    <row r="947" s="4" customFormat="1" ht="15.75">
      <c r="C947" s="328"/>
    </row>
    <row r="948" s="4" customFormat="1" ht="15.75">
      <c r="C948" s="328"/>
    </row>
    <row r="949" s="4" customFormat="1" ht="15.75">
      <c r="C949" s="328"/>
    </row>
    <row r="950" s="4" customFormat="1" ht="15.75">
      <c r="C950" s="328"/>
    </row>
    <row r="951" s="4" customFormat="1" ht="15.75">
      <c r="C951" s="328"/>
    </row>
    <row r="952" s="4" customFormat="1" ht="15.75">
      <c r="C952" s="328"/>
    </row>
    <row r="953" s="4" customFormat="1" ht="15.75">
      <c r="C953" s="328"/>
    </row>
    <row r="954" s="4" customFormat="1" ht="15.75">
      <c r="C954" s="328"/>
    </row>
    <row r="955" s="4" customFormat="1" ht="15.75">
      <c r="C955" s="328"/>
    </row>
    <row r="956" s="4" customFormat="1" ht="15.75">
      <c r="C956" s="328"/>
    </row>
    <row r="957" s="4" customFormat="1" ht="15.75">
      <c r="C957" s="328"/>
    </row>
    <row r="958" s="4" customFormat="1" ht="15.75">
      <c r="C958" s="328"/>
    </row>
  </sheetData>
  <sheetProtection/>
  <mergeCells count="12">
    <mergeCell ref="B1:C1"/>
    <mergeCell ref="B2:C2"/>
    <mergeCell ref="B3:C3"/>
    <mergeCell ref="B4:C4"/>
    <mergeCell ref="B6:C6"/>
    <mergeCell ref="B7:C7"/>
    <mergeCell ref="B8:C8"/>
    <mergeCell ref="B9:C9"/>
    <mergeCell ref="B11:C11"/>
    <mergeCell ref="B12:C12"/>
    <mergeCell ref="B13:C13"/>
    <mergeCell ref="B14:C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zoomScalePageLayoutView="0" workbookViewId="0" topLeftCell="A1">
      <selection activeCell="B11" sqref="B11:D11"/>
    </sheetView>
  </sheetViews>
  <sheetFormatPr defaultColWidth="9.00390625" defaultRowHeight="12.75"/>
  <cols>
    <col min="1" max="1" width="34.625" style="4" customWidth="1"/>
    <col min="2" max="2" width="16.00390625" style="3" customWidth="1"/>
    <col min="3" max="3" width="15.625" style="3" customWidth="1"/>
    <col min="4" max="4" width="21.00390625" style="3" customWidth="1"/>
    <col min="5" max="16384" width="9.125" style="3" customWidth="1"/>
  </cols>
  <sheetData>
    <row r="1" spans="3:4" ht="16.5" customHeight="1">
      <c r="C1" s="196" t="s">
        <v>674</v>
      </c>
      <c r="D1" s="196"/>
    </row>
    <row r="2" spans="3:4" ht="18.75" customHeight="1">
      <c r="C2" s="196" t="s">
        <v>174</v>
      </c>
      <c r="D2" s="196"/>
    </row>
    <row r="3" spans="1:4" ht="18.75" customHeight="1">
      <c r="A3" s="213" t="s">
        <v>648</v>
      </c>
      <c r="B3" s="190"/>
      <c r="C3" s="190"/>
      <c r="D3" s="190"/>
    </row>
    <row r="4" spans="3:4" ht="18.75" customHeight="1">
      <c r="C4" s="196" t="s">
        <v>1050</v>
      </c>
      <c r="D4" s="196"/>
    </row>
    <row r="5" spans="3:4" ht="18.75" customHeight="1">
      <c r="C5" s="39"/>
      <c r="D5" s="39"/>
    </row>
    <row r="6" spans="1:4" ht="18.75">
      <c r="A6" s="204" t="s">
        <v>1018</v>
      </c>
      <c r="B6" s="217"/>
      <c r="C6" s="217"/>
      <c r="D6" s="217"/>
    </row>
    <row r="7" spans="1:4" ht="18.75">
      <c r="A7" s="204" t="s">
        <v>1019</v>
      </c>
      <c r="B7" s="217"/>
      <c r="C7" s="217"/>
      <c r="D7" s="217"/>
    </row>
    <row r="8" spans="1:4" ht="18.75">
      <c r="A8" s="204" t="s">
        <v>171</v>
      </c>
      <c r="B8" s="217"/>
      <c r="C8" s="217"/>
      <c r="D8" s="217"/>
    </row>
    <row r="9" spans="1:4" ht="18.75">
      <c r="A9" s="204" t="s">
        <v>787</v>
      </c>
      <c r="B9" s="217"/>
      <c r="C9" s="217"/>
      <c r="D9" s="217"/>
    </row>
    <row r="10" spans="1:4" ht="18.75">
      <c r="A10" s="140"/>
      <c r="B10" s="172"/>
      <c r="C10" s="172"/>
      <c r="D10" s="172"/>
    </row>
    <row r="11" spans="1:4" ht="18" customHeight="1">
      <c r="A11" s="142"/>
      <c r="B11" s="204" t="s">
        <v>1035</v>
      </c>
      <c r="C11" s="218"/>
      <c r="D11" s="218"/>
    </row>
    <row r="12" spans="1:4" ht="15.75" customHeight="1">
      <c r="A12" s="219"/>
      <c r="B12" s="219"/>
      <c r="C12" s="172"/>
      <c r="D12" s="172"/>
    </row>
    <row r="13" spans="1:4" ht="18.75">
      <c r="A13" s="141"/>
      <c r="B13" s="172"/>
      <c r="C13" s="172"/>
      <c r="D13" s="172"/>
    </row>
    <row r="14" spans="1:4" ht="18.75">
      <c r="A14" s="214" t="s">
        <v>1036</v>
      </c>
      <c r="B14" s="218"/>
      <c r="C14" s="218"/>
      <c r="D14" s="218"/>
    </row>
    <row r="15" spans="1:4" ht="32.25" customHeight="1">
      <c r="A15" s="215" t="s">
        <v>1037</v>
      </c>
      <c r="B15" s="218"/>
      <c r="C15" s="218"/>
      <c r="D15" s="218"/>
    </row>
    <row r="16" spans="1:4" ht="18.75">
      <c r="A16" s="157"/>
      <c r="B16" s="172"/>
      <c r="C16" s="172"/>
      <c r="D16" s="172"/>
    </row>
    <row r="17" spans="1:4" ht="18.75">
      <c r="A17" s="173"/>
      <c r="B17" s="216" t="s">
        <v>1038</v>
      </c>
      <c r="C17" s="216"/>
      <c r="D17" s="216"/>
    </row>
    <row r="18" spans="1:4" ht="127.5" customHeight="1">
      <c r="A18" s="174" t="s">
        <v>1023</v>
      </c>
      <c r="B18" s="174" t="s">
        <v>1039</v>
      </c>
      <c r="C18" s="175" t="s">
        <v>1040</v>
      </c>
      <c r="D18" s="175" t="s">
        <v>1041</v>
      </c>
    </row>
    <row r="19" spans="1:4" ht="18.75">
      <c r="A19" s="160" t="s">
        <v>1024</v>
      </c>
      <c r="B19" s="329">
        <f>SUM(B21,B22)</f>
        <v>3682.639</v>
      </c>
      <c r="C19" s="329">
        <f>C21+C22</f>
        <v>3514.639</v>
      </c>
      <c r="D19" s="329">
        <f>D21+D22</f>
        <v>168</v>
      </c>
    </row>
    <row r="20" spans="1:4" ht="19.5" customHeight="1">
      <c r="A20" s="165"/>
      <c r="B20" s="330"/>
      <c r="C20" s="330"/>
      <c r="D20" s="330"/>
    </row>
    <row r="21" spans="1:4" ht="18.75">
      <c r="A21" s="165" t="s">
        <v>1033</v>
      </c>
      <c r="B21" s="331">
        <f>C21+D21</f>
        <v>0</v>
      </c>
      <c r="C21" s="332">
        <v>0</v>
      </c>
      <c r="D21" s="332">
        <v>0</v>
      </c>
    </row>
    <row r="22" spans="1:4" ht="18.75">
      <c r="A22" s="165" t="s">
        <v>1025</v>
      </c>
      <c r="B22" s="332">
        <f>C22+D22</f>
        <v>3682.639</v>
      </c>
      <c r="C22" s="332">
        <v>3514.639</v>
      </c>
      <c r="D22" s="332">
        <v>168</v>
      </c>
    </row>
    <row r="23" spans="1:4" ht="15.75">
      <c r="A23" s="168"/>
      <c r="B23" s="15"/>
      <c r="C23" s="15"/>
      <c r="D23" s="15"/>
    </row>
    <row r="24" ht="15.75">
      <c r="A24" s="168"/>
    </row>
    <row r="25" ht="15.75">
      <c r="A25" s="168"/>
    </row>
    <row r="26" ht="15.75">
      <c r="A26" s="168"/>
    </row>
    <row r="27" ht="15.75">
      <c r="A27" s="168"/>
    </row>
    <row r="28" ht="15.75">
      <c r="A28" s="168"/>
    </row>
    <row r="29" ht="15.75">
      <c r="A29" s="168"/>
    </row>
    <row r="30" ht="15.75">
      <c r="A30" s="168"/>
    </row>
    <row r="31" ht="15.75">
      <c r="A31" s="176"/>
    </row>
    <row r="32" ht="15.75">
      <c r="A32" s="176"/>
    </row>
    <row r="33" ht="15.75">
      <c r="A33" s="168"/>
    </row>
    <row r="34" ht="15.75">
      <c r="A34" s="168"/>
    </row>
    <row r="35" ht="15.75">
      <c r="A35" s="176"/>
    </row>
    <row r="36" ht="15.75">
      <c r="A36" s="176"/>
    </row>
    <row r="37" ht="15.75">
      <c r="A37" s="176"/>
    </row>
    <row r="38" ht="15.75">
      <c r="A38" s="176"/>
    </row>
    <row r="39" ht="15.75">
      <c r="A39" s="176"/>
    </row>
    <row r="40" ht="15.75">
      <c r="A40" s="176"/>
    </row>
    <row r="41" ht="15.75">
      <c r="A41" s="176"/>
    </row>
    <row r="42" ht="15.75">
      <c r="A42" s="29"/>
    </row>
    <row r="43" ht="15.75">
      <c r="A43" s="177"/>
    </row>
  </sheetData>
  <sheetProtection/>
  <mergeCells count="13">
    <mergeCell ref="C1:D1"/>
    <mergeCell ref="C2:D2"/>
    <mergeCell ref="A3:D3"/>
    <mergeCell ref="C4:D4"/>
    <mergeCell ref="A6:D6"/>
    <mergeCell ref="A7:D7"/>
    <mergeCell ref="B17:D17"/>
    <mergeCell ref="A8:D8"/>
    <mergeCell ref="A9:D9"/>
    <mergeCell ref="B11:D11"/>
    <mergeCell ref="A12:B12"/>
    <mergeCell ref="A14:D14"/>
    <mergeCell ref="A15:D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zoomScalePageLayoutView="0" workbookViewId="0" topLeftCell="A1">
      <selection activeCell="G19" sqref="G19"/>
    </sheetView>
  </sheetViews>
  <sheetFormatPr defaultColWidth="9.00390625" defaultRowHeight="12.75"/>
  <cols>
    <col min="1" max="1" width="57.375" style="1" customWidth="1"/>
    <col min="2" max="2" width="12.625" style="1" hidden="1" customWidth="1"/>
    <col min="3" max="3" width="12.25390625" style="1" hidden="1" customWidth="1"/>
    <col min="4" max="4" width="27.875" style="0" customWidth="1"/>
  </cols>
  <sheetData>
    <row r="1" spans="1:4" ht="18.75">
      <c r="A1" s="213" t="s">
        <v>1047</v>
      </c>
      <c r="B1" s="213"/>
      <c r="C1" s="190"/>
      <c r="D1" s="190"/>
    </row>
    <row r="2" spans="1:4" ht="18.75">
      <c r="A2" s="213" t="s">
        <v>1016</v>
      </c>
      <c r="B2" s="213"/>
      <c r="C2" s="190"/>
      <c r="D2" s="190"/>
    </row>
    <row r="3" spans="1:4" ht="18.75">
      <c r="A3" s="213" t="s">
        <v>1017</v>
      </c>
      <c r="B3" s="213"/>
      <c r="C3" s="190"/>
      <c r="D3" s="190"/>
    </row>
    <row r="4" spans="1:4" ht="18.75">
      <c r="A4" s="213" t="s">
        <v>1050</v>
      </c>
      <c r="B4" s="213"/>
      <c r="C4" s="190"/>
      <c r="D4" s="190"/>
    </row>
    <row r="6" spans="1:4" ht="18.75">
      <c r="A6" s="213" t="s">
        <v>1018</v>
      </c>
      <c r="B6" s="213"/>
      <c r="C6" s="213"/>
      <c r="D6" s="213"/>
    </row>
    <row r="7" spans="1:4" ht="18.75">
      <c r="A7" s="213" t="s">
        <v>1019</v>
      </c>
      <c r="B7" s="213"/>
      <c r="C7" s="213"/>
      <c r="D7" s="213"/>
    </row>
    <row r="8" spans="1:4" ht="18.75">
      <c r="A8" s="213" t="s">
        <v>171</v>
      </c>
      <c r="B8" s="213"/>
      <c r="C8" s="213"/>
      <c r="D8" s="213"/>
    </row>
    <row r="9" spans="1:4" ht="18.75">
      <c r="A9" s="213" t="s">
        <v>787</v>
      </c>
      <c r="B9" s="213"/>
      <c r="C9" s="213"/>
      <c r="D9" s="213"/>
    </row>
    <row r="10" spans="1:4" ht="18.75">
      <c r="A10" s="38"/>
      <c r="B10" s="38"/>
      <c r="C10" s="38"/>
      <c r="D10" s="178"/>
    </row>
    <row r="11" spans="1:4" ht="15.75" customHeight="1">
      <c r="A11" s="39"/>
      <c r="B11" s="39"/>
      <c r="C11" s="39"/>
      <c r="D11" s="156" t="s">
        <v>1042</v>
      </c>
    </row>
    <row r="12" spans="1:4" ht="18.75">
      <c r="A12" s="39"/>
      <c r="B12" s="39"/>
      <c r="C12" s="39"/>
      <c r="D12" s="178"/>
    </row>
    <row r="13" spans="1:4" ht="18.75">
      <c r="A13" s="214" t="s">
        <v>1043</v>
      </c>
      <c r="B13" s="214"/>
      <c r="C13" s="214"/>
      <c r="D13" s="220"/>
    </row>
    <row r="14" spans="1:4" ht="60" customHeight="1">
      <c r="A14" s="221" t="s">
        <v>1044</v>
      </c>
      <c r="B14" s="222"/>
      <c r="C14" s="222"/>
      <c r="D14" s="222"/>
    </row>
    <row r="15" spans="1:4" ht="9" customHeight="1">
      <c r="A15" s="179"/>
      <c r="B15" s="180"/>
      <c r="C15" s="180"/>
      <c r="D15" s="178"/>
    </row>
    <row r="16" spans="1:4" ht="54.75" customHeight="1">
      <c r="A16" s="181" t="s">
        <v>1023</v>
      </c>
      <c r="B16" s="181" t="s">
        <v>172</v>
      </c>
      <c r="C16" s="182" t="s">
        <v>1045</v>
      </c>
      <c r="D16" s="181" t="s">
        <v>172</v>
      </c>
    </row>
    <row r="17" spans="1:6" ht="18.75">
      <c r="A17" s="160" t="s">
        <v>1024</v>
      </c>
      <c r="B17" s="183">
        <f>SUM(B19:B19)</f>
        <v>0</v>
      </c>
      <c r="C17" s="184">
        <f>SUM(C19:C19)</f>
        <v>2500</v>
      </c>
      <c r="D17" s="333">
        <f>D19+D21+D22+D20</f>
        <v>565</v>
      </c>
      <c r="F17" s="188"/>
    </row>
    <row r="18" spans="1:4" ht="16.5" customHeight="1">
      <c r="A18" s="157"/>
      <c r="B18" s="157"/>
      <c r="C18" s="157"/>
      <c r="D18" s="334"/>
    </row>
    <row r="19" spans="1:6" ht="18.75">
      <c r="A19" s="335" t="s">
        <v>1033</v>
      </c>
      <c r="B19" s="185">
        <v>0</v>
      </c>
      <c r="C19" s="185">
        <v>2500</v>
      </c>
      <c r="D19" s="336">
        <v>300</v>
      </c>
      <c r="F19" s="188"/>
    </row>
    <row r="20" spans="1:6" ht="18.75">
      <c r="A20" s="335" t="s">
        <v>1029</v>
      </c>
      <c r="B20" s="185"/>
      <c r="C20" s="185"/>
      <c r="D20" s="336">
        <v>100</v>
      </c>
      <c r="F20" s="188"/>
    </row>
    <row r="21" spans="1:6" ht="18.75">
      <c r="A21" s="186" t="s">
        <v>1025</v>
      </c>
      <c r="B21" s="186"/>
      <c r="C21" s="186"/>
      <c r="D21" s="336">
        <v>0</v>
      </c>
      <c r="F21" s="188"/>
    </row>
    <row r="22" spans="1:6" ht="18.75">
      <c r="A22" s="186" t="s">
        <v>1046</v>
      </c>
      <c r="B22" s="186"/>
      <c r="C22" s="186"/>
      <c r="D22" s="336">
        <v>165</v>
      </c>
      <c r="F22" s="188"/>
    </row>
    <row r="23" spans="1:4" ht="18.75">
      <c r="A23" s="38"/>
      <c r="B23" s="38"/>
      <c r="C23" s="38"/>
      <c r="D23" s="178"/>
    </row>
    <row r="24" spans="1:4" ht="18.75">
      <c r="A24" s="38"/>
      <c r="B24" s="38"/>
      <c r="C24" s="38"/>
      <c r="D24" s="178"/>
    </row>
    <row r="25" spans="1:4" ht="18.75">
      <c r="A25" s="38"/>
      <c r="B25" s="38"/>
      <c r="C25" s="38"/>
      <c r="D25" s="178"/>
    </row>
  </sheetData>
  <sheetProtection/>
  <mergeCells count="10">
    <mergeCell ref="A8:D8"/>
    <mergeCell ref="A9:D9"/>
    <mergeCell ref="A13:D13"/>
    <mergeCell ref="A14:D14"/>
    <mergeCell ref="A1:D1"/>
    <mergeCell ref="A2:D2"/>
    <mergeCell ref="A3:D3"/>
    <mergeCell ref="A4:D4"/>
    <mergeCell ref="A6:D6"/>
    <mergeCell ref="A7:D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Ковригина</cp:lastModifiedBy>
  <cp:lastPrinted>2015-11-18T06:43:42Z</cp:lastPrinted>
  <dcterms:created xsi:type="dcterms:W3CDTF">2006-05-15T07:22:37Z</dcterms:created>
  <dcterms:modified xsi:type="dcterms:W3CDTF">2015-11-18T06:47:16Z</dcterms:modified>
  <cp:category/>
  <cp:version/>
  <cp:contentType/>
  <cp:contentStatus/>
</cp:coreProperties>
</file>