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435" windowWidth="15930" windowHeight="9060" tabRatio="775" activeTab="3"/>
  </bookViews>
  <sheets>
    <sheet name="доходы 1" sheetId="1" r:id="rId1"/>
    <sheet name="расходы 3" sheetId="2" r:id="rId2"/>
    <sheet name="источники 5" sheetId="3" r:id="rId3"/>
    <sheet name="программные (7)" sheetId="4" r:id="rId4"/>
    <sheet name="прил 14(2)" sheetId="5" r:id="rId5"/>
    <sheet name="прил 14(4)" sheetId="6" r:id="rId6"/>
    <sheet name="прил 14(7)" sheetId="7" r:id="rId7"/>
    <sheet name="прил 14(8)" sheetId="8" r:id="rId8"/>
    <sheet name="прил 14(17)" sheetId="9" r:id="rId9"/>
  </sheets>
  <externalReferences>
    <externalReference r:id="rId12"/>
  </externalReferences>
  <definedNames>
    <definedName name="_xlnm.Print_Area" localSheetId="0">'доходы 1'!$A$2:$J$205</definedName>
    <definedName name="_xlnm.Print_Area" localSheetId="2">'источники 5'!$A$2:$I$36</definedName>
    <definedName name="_xlnm.Print_Area" localSheetId="8">'прил 14(17)'!$A$1:$D$22</definedName>
    <definedName name="_xlnm.Print_Area" localSheetId="3">'программные (7)'!$A$1:$F$447</definedName>
    <definedName name="_xlnm.Print_Area" localSheetId="1">'расходы 3'!$A$1:$S$557</definedName>
  </definedNames>
  <calcPr fullCalcOnLoad="1"/>
</workbook>
</file>

<file path=xl/sharedStrings.xml><?xml version="1.0" encoding="utf-8"?>
<sst xmlns="http://schemas.openxmlformats.org/spreadsheetml/2006/main" count="4526" uniqueCount="933">
  <si>
    <t>Межбюджетные трансферты бюджетам муниципальных районов на мероприятия по организации питания обучающихся 1-4 классов в муниципальных образовательных учреждениях в Республике Коми, реализующих программу начального общего образования</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</si>
  <si>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</si>
  <si>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</si>
  <si>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муниципальных районов</t>
  </si>
  <si>
    <t xml:space="preserve">НАЛОГИ НА ПРИБЫЛЬ, ДОХОДЫ </t>
  </si>
  <si>
    <t xml:space="preserve">Налог на доходы физических лиц </t>
  </si>
  <si>
    <t xml:space="preserve">НАЛОГИ НА СОВОКУПНЫЙ ДОХОД </t>
  </si>
  <si>
    <t>Единый налог на вмененный доход для отдельных видов деятельности</t>
  </si>
  <si>
    <t>ГОСУДАРСТВЕННАЯ ПОШЛИНА</t>
  </si>
  <si>
    <t>ДОХОДЫ ОТ ИСПОЛЬЗОВАНИЯ  ИМУЩЕСТВА, НАХОДЯЩЕГОСЯ В ГОСУДАРСТВЕННОЙ И МУНИЦИПАЛЬНОЙ СОБСТВЕННОСТИ</t>
  </si>
  <si>
    <t>Плата за негативное воздействие на окружающую среду</t>
  </si>
  <si>
    <t>ШТРАФЫ,  САНКЦИИ, ВОЗМЕЩЕНИЕ УЩЕРБА</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</si>
  <si>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</si>
  <si>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местные бюджеты</t>
  </si>
  <si>
    <t>БЕЗВОЗМЕЗДНЫЕ  ПОСТУПЛЕНИЯ</t>
  </si>
  <si>
    <t xml:space="preserve">БЕЗВОЗМЕЗДНЫЕ  ПОСТУПЛЕНИЯ  ОТ ДРУГИХ БЮДЖЕТОВ БЮДЖЕТНОЙ СИСТЕМЫ РОССИЙСКОЙ ФЕДЕРАЦИИ </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</si>
  <si>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</si>
  <si>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</si>
  <si>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Прочие субвенции</t>
  </si>
  <si>
    <t>Прочие субсидии</t>
  </si>
  <si>
    <t>ВСЕГО  ДОХОДОВ</t>
  </si>
  <si>
    <t>Государственная пошлина по делам, рассматриваемым в судах общей юрисдикции, мировыми судьями</t>
  </si>
  <si>
    <t>Прочие субвенции бюджетам муниципальных районов</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</si>
  <si>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</si>
  <si>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</si>
  <si>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</si>
  <si>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</si>
  <si>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Денежные взыскания (штрафы) за нарушение   законодательства  об охране и использовании животного мира</t>
  </si>
  <si>
    <t>Денежные взыскания (штрафы) за нарушение   законодательства в области  охраны окружающей среды</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</si>
  <si>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</si>
  <si>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судсидии)</t>
  </si>
  <si>
    <t>Субвенции бюджетам субъектов  Российской Федерации и муниципальных образований</t>
  </si>
  <si>
    <t>Субвенции бюджетам на  государственную  регистрацию актов гражданского состояния</t>
  </si>
  <si>
    <t xml:space="preserve">Субвенции  бюджетам муниципальных районов  на государственную регистрацию актов гражданского состояния </t>
  </si>
  <si>
    <t xml:space="preserve">Субвенции бюджетам на осуществление   первичного  воинского учета на территориях, где отсутствуют  военные комиссариаты  </t>
  </si>
  <si>
    <t>НАЛОГОВЫЕ И НЕНАЛОГОВЫЕ ДОХОДЫ</t>
  </si>
  <si>
    <t>Доходы, получаемые  ввиде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</si>
  <si>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Субвенции бюджетам  муниципальных районов на реализацию государственных полномочий по расчету  и предоставлению дотаций на выравнивание уровня бюджетной обеспеченности  поселений в Республике Коми</t>
  </si>
  <si>
    <t>ДОХОДЫ ОТ ПРОДАЖИ МАТЕРИАЛЬНЫХ  И НЕМАТЕРИАЛЬНЫХ АКТИВОВ</t>
  </si>
  <si>
    <t>Дотации бюджетам муниципальных районов на выравнивание  уровня бюджетной обеспеченности</t>
  </si>
  <si>
    <t>Дотации на выравнивание  уровня бюджетной обеспеченности</t>
  </si>
  <si>
    <t>Субвенции бюджетам муниципальных районов на выполнение передаваемых полномочий субъектов Российской Федерации</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</si>
  <si>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</si>
  <si>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</si>
  <si>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реализацию полномочий по формированию, исполнению и контролю за исполнением местного бюджета</t>
  </si>
  <si>
    <t>Субвенции местным  бюджетам на выполнение передаваемых полномочий субъектов Российской Федерации</t>
  </si>
  <si>
    <t>Наименование показателя</t>
  </si>
  <si>
    <t>000</t>
  </si>
  <si>
    <t>1</t>
  </si>
  <si>
    <t>00</t>
  </si>
  <si>
    <t>00000</t>
  </si>
  <si>
    <t>0000</t>
  </si>
  <si>
    <t>01</t>
  </si>
  <si>
    <t>02000</t>
  </si>
  <si>
    <t>110</t>
  </si>
  <si>
    <t>02010</t>
  </si>
  <si>
    <t>02020</t>
  </si>
  <si>
    <t>02030</t>
  </si>
  <si>
    <t>05</t>
  </si>
  <si>
    <t>01000</t>
  </si>
  <si>
    <t>01010</t>
  </si>
  <si>
    <t>01020</t>
  </si>
  <si>
    <t>02</t>
  </si>
  <si>
    <t>03000</t>
  </si>
  <si>
    <t>04000</t>
  </si>
  <si>
    <t>08</t>
  </si>
  <si>
    <t>03010</t>
  </si>
  <si>
    <t>1000</t>
  </si>
  <si>
    <t>11</t>
  </si>
  <si>
    <t>120</t>
  </si>
  <si>
    <t>05000</t>
  </si>
  <si>
    <t>05010</t>
  </si>
  <si>
    <t>12</t>
  </si>
  <si>
    <t>14</t>
  </si>
  <si>
    <t>16</t>
  </si>
  <si>
    <t>2</t>
  </si>
  <si>
    <t>04014</t>
  </si>
  <si>
    <t>04999</t>
  </si>
  <si>
    <t>151</t>
  </si>
  <si>
    <t>03999</t>
  </si>
  <si>
    <t>03029</t>
  </si>
  <si>
    <t>03003</t>
  </si>
  <si>
    <t>03007</t>
  </si>
  <si>
    <t>03015</t>
  </si>
  <si>
    <t>03024</t>
  </si>
  <si>
    <t>02999</t>
  </si>
  <si>
    <t>01001</t>
  </si>
  <si>
    <t>01003</t>
  </si>
  <si>
    <t>10</t>
  </si>
  <si>
    <t>06000</t>
  </si>
  <si>
    <t>430</t>
  </si>
  <si>
    <t>06010</t>
  </si>
  <si>
    <t>140</t>
  </si>
  <si>
    <t>25000</t>
  </si>
  <si>
    <t>25030</t>
  </si>
  <si>
    <t>25050</t>
  </si>
  <si>
    <t>25060</t>
  </si>
  <si>
    <t>28000</t>
  </si>
  <si>
    <t>90000</t>
  </si>
  <si>
    <t>90050</t>
  </si>
  <si>
    <t>02088</t>
  </si>
  <si>
    <t>02089</t>
  </si>
  <si>
    <t>Объем поступлений доходов</t>
  </si>
  <si>
    <t>Субвенциии бюджетам на осуществление полномочий по подготовке проведения статистических переписей</t>
  </si>
  <si>
    <t>Субвенциии бюджетам муниципальных районов на осуществление полномочий по подготовке проведения статистических переписей</t>
  </si>
  <si>
    <t>03002</t>
  </si>
  <si>
    <t>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</si>
  <si>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Субвенции бюджетам муниципальных районов на осуществление переданных государственных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</si>
  <si>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 Республики Коми</t>
  </si>
  <si>
    <t>43000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</si>
  <si>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</si>
  <si>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30030</t>
  </si>
  <si>
    <t>09000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</si>
  <si>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</si>
  <si>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09040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</si>
  <si>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</si>
  <si>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09045</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</si>
  <si>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</si>
  <si>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05013</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</si>
  <si>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</si>
  <si>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</si>
  <si>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</si>
  <si>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06013</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</si>
  <si>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</si>
  <si>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01030</t>
  </si>
  <si>
    <t>01040</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</si>
  <si>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</si>
  <si>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</si>
  <si>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</si>
  <si>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</si>
  <si>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</si>
  <si>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</si>
  <si>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03070</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</si>
  <si>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</si>
  <si>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01011</t>
  </si>
  <si>
    <t>Налог, взимаемый с налогоплательщиков, выбравших в качестве объекта налогообложения  доходы</t>
  </si>
  <si>
    <t>01021</t>
  </si>
  <si>
    <t>Налог, взимаемый в связи с применением патентной системы налогообложения</t>
  </si>
  <si>
    <t>04020</t>
  </si>
  <si>
    <t>Налог, взимаемый в связи с применением патентной системы налогообложения, зачисляемый в бюджеты муниципальных районов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</si>
  <si>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</si>
  <si>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Денежные взыскания (штрафы) за нарушение законодательства о налогах и сборах</t>
  </si>
  <si>
    <t>Денежные взыскания (штрафы) за нарушение земельного законодательства</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</si>
  <si>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</si>
  <si>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</si>
  <si>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Субвенции бюджетам муниципальных районов на реализацию муниципальными дошкольными и общеобразовательными организациями в Республике Коми образовательных программ</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</si>
  <si>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</si>
  <si>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</si>
  <si>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</si>
  <si>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03119</t>
  </si>
  <si>
    <t>Субвенция на строительство, приобретение, реконструкции, ремонт жилых помещений для обеспечения детей-сирот и детей, оставшихся без попечения родителей, лиц из числа детей-сирот и детей, оставшихся без попечения родителей, жилыми помещениями муниципального специализированного жилищного фонда, предоставляемыми по договорам найма специализированных жилых помещений</t>
  </si>
  <si>
    <t>Субвенции бюджетам муниципальных районов на осуществление переданных государственных полномочий по обеспечению детей-сирот и детей, оставшихся без попечения родителей, а также лиц из числа детей-сирот и детей, оставшихся без попечения родителей, жилыми помещениями специализированного муниципального жилищного фонда, предоставляемыми по договорам найма специализированных жилых помещений</t>
  </si>
  <si>
    <t>Субвенции бюджетам муниципальных районов на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</si>
  <si>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</si>
  <si>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 где отсутствуют органы записи актов гражданского состояния, в соответствии с Законом Республики Коми "О наделении органов местного самоуправления муниципальных образований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 где отсутствуют органы записи актов гражданского состояния"  </t>
  </si>
  <si>
    <t xml:space="preserve">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 где отсутствуют военные комиссариаты, в соответствии с Законом Республики Коми "О наделении органов местного самоуправления муниципальных образований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 где отсутствуют военные комиссариаты"  </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</si>
  <si>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</si>
  <si>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</si>
  <si>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НАЛОГИ НА ТОВАРЫ (РАБОТЫ, УСЛУГИ), РЕАЛИЗУЕМЫЕ НА ТЕРРИТОРИИ РОССИЙСКОЙ ФЕДЕРАЦИИ</t>
  </si>
  <si>
    <t>03</t>
  </si>
  <si>
    <t>Акцизы по подакцизным товарам (продукции), производимым на территории Российской Федерации</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</si>
  <si>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</si>
  <si>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</si>
  <si>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02077</t>
  </si>
  <si>
    <t>Субсидии бюджетам на бюджетные инвестиции в объекты капитального строительства государственной собственности (объекты капитального строительства собственности муниципальных образований)</t>
  </si>
  <si>
    <t>05070</t>
  </si>
  <si>
    <t>Доходы от сдачи в аренду имущества, составляющего государственную (муниципальную) казну (за исключением земельных участков)</t>
  </si>
  <si>
    <t xml:space="preserve">Доходы от сдачи в аренду имущества, составляющего казну муниципальных районов (за исключением земельных участков)  </t>
  </si>
  <si>
    <t>05075</t>
  </si>
  <si>
    <t>ПЛАТЕЖИ ЗА ПОЛЬЗОВАНИЕ ПРИРОДНЫМИ РЕСУРСАМИ</t>
  </si>
  <si>
    <t>муниципального района "Княжпогостский"</t>
  </si>
  <si>
    <t>Сумма, тыс.рублей</t>
  </si>
  <si>
    <t>Приложение № 1</t>
  </si>
  <si>
    <t xml:space="preserve">к решению Совета </t>
  </si>
  <si>
    <t>Изменения (тыс.руб)</t>
  </si>
  <si>
    <t>02230</t>
  </si>
  <si>
    <t>Доходы от уплаты акцизов на дизельное топливо, зачисляемые в консолидированные бюджеты субъектов Российской Федерации</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</si>
  <si>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</si>
  <si>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</si>
  <si>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</si>
  <si>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02240</t>
  </si>
  <si>
    <t>02250</t>
  </si>
  <si>
    <t>02260</t>
  </si>
  <si>
    <t>06</t>
  </si>
  <si>
    <t>НАЛОГИ НА ИМУЩЕСТВО</t>
  </si>
  <si>
    <t>Земельный налог</t>
  </si>
  <si>
    <t xml:space="preserve">2 </t>
  </si>
  <si>
    <t xml:space="preserve">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 </t>
  </si>
  <si>
    <t>Субсидии на комплектование документальных фондов библиотек муниципальных образований</t>
  </si>
  <si>
    <t>Субсидии бюджетам муниципальных районов на функционирование информационно-маркетинговых центров малого и среднего предпринимательства в рамках реализации подпрограммы "Малое и среднее предпринимательство в Республике Коми"</t>
  </si>
  <si>
    <t>02009</t>
  </si>
  <si>
    <t>Субсидии бюджетам на государственную поддержку малого и среднего предпринимательства (включая крестьянские (фермерские) хозяйства</t>
  </si>
  <si>
    <t>Денежные взыскания (штрафы) за правонарушения в области дорожного движения</t>
  </si>
  <si>
    <t>30000</t>
  </si>
  <si>
    <t>Единый сельскохозяйственный налог</t>
  </si>
  <si>
    <t>ДОХОДЫ ОТ ОКАЗАНИЯ ПЛАТНЫХ УСЛУГ (РАБОТ) И КОМПЕНСАЦИИ ЗАТРАТ ГОСУДАРСТВА</t>
  </si>
  <si>
    <t>13</t>
  </si>
  <si>
    <t>Доходы от компенсации затрат государства</t>
  </si>
  <si>
    <t>130</t>
  </si>
  <si>
    <t>02990</t>
  </si>
  <si>
    <t xml:space="preserve">Прочие доходы от компенсации затрат государства </t>
  </si>
  <si>
    <t>02995</t>
  </si>
  <si>
    <t>Прочие доходы от компенсации затрат  бюджетов муниципальных районов</t>
  </si>
  <si>
    <t>33000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</si>
  <si>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</si>
  <si>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33050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</si>
  <si>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</si>
  <si>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41000</t>
  </si>
  <si>
    <t>Денежные взыскания (штрафы) за нарушение законодательства Российской Федерации об электроэнергетике</t>
  </si>
  <si>
    <t xml:space="preserve">Доходы от оказания платных услуг (работ) </t>
  </si>
  <si>
    <t>01995</t>
  </si>
  <si>
    <t>01990</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</si>
  <si>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</si>
  <si>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t>
  </si>
  <si>
    <t>Субсидии на реализацию малых проектов в сфере физической культуры и спорта</t>
  </si>
  <si>
    <t>Субсидии на реализацию малых проектов в сфере культуры</t>
  </si>
  <si>
    <t>Субвенции  на осуществление переданных государственных полномочий Республики Коми по отлову и содержанию безнадзорных животных</t>
  </si>
  <si>
    <t>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 уполномоченных составлять протоколы об административных правонарушениях, и составлению протоколов об административных правонарушениях</t>
  </si>
  <si>
    <t>Иные межбюджетные трансферты на исполнение судебных решений по обеспечению детей-сирот и детей, оставшихся без попечения родителей, а также лиц из числа детей-сирот и детей, оставшихся без попечения родителей, жилыми помещениями муниципального жилищного фонда по договорам социального найма</t>
  </si>
  <si>
    <t>02051</t>
  </si>
  <si>
    <t>Субсидии на укрепление материально-технической базы и оснащение оборудованием детских школ искусств, за счет средств, поступающих из федерального бюджета</t>
  </si>
  <si>
    <t>Субсидии бюджетам муниципальных районов на реализацию федеральных целевых программ</t>
  </si>
  <si>
    <t>08000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</si>
  <si>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</si>
  <si>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17</t>
  </si>
  <si>
    <t>Прочие неналоговые доходы</t>
  </si>
  <si>
    <t>180</t>
  </si>
  <si>
    <t>Субвенции на осуществление  государственного полномочия Республики Коми по определению перечня должностных лиц органов местного самоуправления, уполномоченных составлять протоколы об административных правонарушениях,предусмотренных частями 3,4 статьи 3 закона Республики Коми "Об административной ответственности в Республике Коми"</t>
  </si>
  <si>
    <t>Субсидии бюджетам муниципальных районов на строительство и реконструкцию объектов сферы культуры муниципальных образований Республики Коми</t>
  </si>
  <si>
    <t>02053</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</si>
  <si>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</si>
  <si>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</si>
  <si>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</si>
  <si>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02050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</si>
  <si>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</si>
  <si>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05050</t>
  </si>
  <si>
    <t>Прочие неналоговые доходы бюджетов муниципальных районов</t>
  </si>
  <si>
    <t>ПРОЧИЕ НЕНАЛОГОВЫЕ ДОХОДЫ</t>
  </si>
  <si>
    <t>Приложение №3</t>
  </si>
  <si>
    <t xml:space="preserve">Ведомственная структура расходов бюджета муниципального района </t>
  </si>
  <si>
    <t>Наименование</t>
  </si>
  <si>
    <t>Отд.</t>
  </si>
  <si>
    <t>ЦСР</t>
  </si>
  <si>
    <t>ВР</t>
  </si>
  <si>
    <t>3</t>
  </si>
  <si>
    <t>4</t>
  </si>
  <si>
    <t>В С Е Г О</t>
  </si>
  <si>
    <t>Контрольно-счетная палата Княжпогостского района</t>
  </si>
  <si>
    <t>905</t>
  </si>
  <si>
    <t>Непрограммные направления деятельности</t>
  </si>
  <si>
    <t>99 9 0000</t>
  </si>
  <si>
    <t>Руководитель контрольно-счетной палаты</t>
  </si>
  <si>
    <t>99 9 0030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</si>
  <si>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</si>
  <si>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</si>
  <si>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Руководстсво и управление в сфере установленных функций органов местного самоуправления</t>
  </si>
  <si>
    <t>99 9 8204</t>
  </si>
  <si>
    <t>Закупка товаров, работ и услуг для государственных (муниципальных) нужд</t>
  </si>
  <si>
    <t>200</t>
  </si>
  <si>
    <t>Администрация муниципального района "Княжпогостский"</t>
  </si>
  <si>
    <t>923</t>
  </si>
  <si>
    <t>Муниципальная программа "Развитие экономики в Княжпогостском районе"</t>
  </si>
  <si>
    <t>01 0 0000</t>
  </si>
  <si>
    <t>Подпрограмма "Развитие малого и среднего предпринимательства"</t>
  </si>
  <si>
    <t>01 1 0000</t>
  </si>
  <si>
    <t>Субсидирование (грант) начинающих субъектов малого предпринимательства на создание собственного бизнеса в приоритетных отраслях малого предпринимательства</t>
  </si>
  <si>
    <t>01 1 0201</t>
  </si>
  <si>
    <t>Иные бюджетные ассигнования</t>
  </si>
  <si>
    <t>800</t>
  </si>
  <si>
    <t>Субсидирование субъектам малого и среднего предпринимательства  части затрат на уплату лизинговых платежей по договорам финансовой аренды (лизинга)</t>
  </si>
  <si>
    <t>01 1 0202</t>
  </si>
  <si>
    <t>Субсидирование  части затрат на уплату процентов по кредитам, привлеченным субъектами малого и среднего предпринимательства в кредитных организациях</t>
  </si>
  <si>
    <t>01 1 0203</t>
  </si>
  <si>
    <t>Подпрограмма "Развитие сельского хозяйства и переработки сельскохозяйственной продукции"</t>
  </si>
  <si>
    <t xml:space="preserve"> 01 3 0000</t>
  </si>
  <si>
    <t>Подпрограмма "Развитие лесного хозяйства"</t>
  </si>
  <si>
    <t>01 5 0000</t>
  </si>
  <si>
    <t>Субвенции на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</si>
  <si>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01 5 7306</t>
  </si>
  <si>
    <t>Муниципальная программа "Развитие жилищного строительства и жилищно-коммунального хозяйства в Княжпогостском районе"</t>
  </si>
  <si>
    <t>03 0 0000</t>
  </si>
  <si>
    <t>Подпрограмма "Обеспечение населения качественными жилищно-коммунальными услугами"</t>
  </si>
  <si>
    <t>03 2 0000</t>
  </si>
  <si>
    <t>400</t>
  </si>
  <si>
    <t>03 3 0000</t>
  </si>
  <si>
    <t>Муниципальная программа "Развитие отрасли "Физическая культура и спорт" в Княжпогостском районе"</t>
  </si>
  <si>
    <t>06 0 0000</t>
  </si>
  <si>
    <t>Подпрограмма "Развитие инфраструктуры физической культуры и спорта"</t>
  </si>
  <si>
    <t>06 1 0000</t>
  </si>
  <si>
    <t>Обеспечение муниципальных учреждений спортивной направленности спортивным оборудованием и транспортом</t>
  </si>
  <si>
    <t>06 1 0103</t>
  </si>
  <si>
    <t>Подпрограмма "Массовая физическая культура"</t>
  </si>
  <si>
    <t>06 2 0000</t>
  </si>
  <si>
    <t>Укрепление материально-технической базы учреждений физкультурно-спортивной направленности</t>
  </si>
  <si>
    <t>06 2 0202</t>
  </si>
  <si>
    <t>Организация, проведение официальных физкультурно-оздоровительных спортивных мероприятий для населения, в том числе для лиц с ограниченными возможностями здоровья</t>
  </si>
  <si>
    <t>06 2 0204</t>
  </si>
  <si>
    <t>Подпрограмма "Спорт высоких достижений"</t>
  </si>
  <si>
    <t>06 3 0000</t>
  </si>
  <si>
    <t>Участие в спортивных мероприятиях республиканского, межрегионального и всероссийского уровня</t>
  </si>
  <si>
    <t>06 3 0302</t>
  </si>
  <si>
    <t>Социальное обеспечение и иные выплаты населению</t>
  </si>
  <si>
    <t>300</t>
  </si>
  <si>
    <t>Муниципальная программа "Развитие муниципального управления в муниципальном районе "Княжпогостский""</t>
  </si>
  <si>
    <t>07 0 0000</t>
  </si>
  <si>
    <t>Подпрограмма "Развитие системы открытого муниципалитета в органах местного самоуправления муниципального района"</t>
  </si>
  <si>
    <t>07 1 0000</t>
  </si>
  <si>
    <t>Введение новых рубрик, вкладок, банеров</t>
  </si>
  <si>
    <t>07 1 0101</t>
  </si>
  <si>
    <t>Организация размещения информационных материалов</t>
  </si>
  <si>
    <t>07 1 0102</t>
  </si>
  <si>
    <t>Подпрограмма "Оптимизация деятельности органов местного самоуправления муниципального района "Княжпогостский""</t>
  </si>
  <si>
    <t>07 2 0000</t>
  </si>
  <si>
    <t xml:space="preserve">Обеспечение организационных, разъяснительных правовых и иных мер </t>
  </si>
  <si>
    <t xml:space="preserve">923 </t>
  </si>
  <si>
    <t>07 2 0201</t>
  </si>
  <si>
    <t>Подпрограмма "Развитие кадрового потенциала системы муниципального управления в муниципальном районе"</t>
  </si>
  <si>
    <t>07 3 0000</t>
  </si>
  <si>
    <t>07 3 0301</t>
  </si>
  <si>
    <t>Подпрограмма "Обеспечение реализации муниципальной программы"</t>
  </si>
  <si>
    <t>07 7 0000</t>
  </si>
  <si>
    <t>Руководство и управление в сфере установленных функций органов местного самоуправления</t>
  </si>
  <si>
    <t>07 7 0701</t>
  </si>
  <si>
    <t>Программа "Безопасность жизнедеятельности и социальная защита населения в Княжпогостском районе"</t>
  </si>
  <si>
    <t>08 0 0000</t>
  </si>
  <si>
    <t>Подпрограмма "Безопасность населения"</t>
  </si>
  <si>
    <t>08 3 0000</t>
  </si>
  <si>
    <t>Субвенция на осуществление переданных государственных полномочий Республики Коми по отлову и содержанию безнадзорных животных</t>
  </si>
  <si>
    <t>08 3 7312</t>
  </si>
  <si>
    <t>Муниципальная программа "Доступная среда"</t>
  </si>
  <si>
    <t>09 0 0000</t>
  </si>
  <si>
    <t>Подпрограмма "Поддержка ветеранов, незащищенных слоёв населения, районных и общественных организаций ветеранов и инвалидов по Княжпогостскому району"</t>
  </si>
  <si>
    <t>09 1 0000</t>
  </si>
  <si>
    <t>Оказание мер социальной поддержки малоимущих пенсионерам и инвалидам, детям-сиротам, малообеспеченным семьям, гражданам, оказавшихся в экстремальных условиях</t>
  </si>
  <si>
    <t>09 1 0101</t>
  </si>
  <si>
    <t>Проведение мероприятий социальной направленности</t>
  </si>
  <si>
    <t>09 1 0102</t>
  </si>
  <si>
    <t>09 1 0103</t>
  </si>
  <si>
    <t>Оформление ветеранам подписки на периодические издания</t>
  </si>
  <si>
    <t>09 1 0104</t>
  </si>
  <si>
    <t>Подпрограмма "Забота о старшем поколении в Княжпогостском районе"</t>
  </si>
  <si>
    <t>09 2 0000</t>
  </si>
  <si>
    <t>Оказание помощи ветеранам и пожилым гражданам</t>
  </si>
  <si>
    <t>09 2 0201</t>
  </si>
  <si>
    <t>99 0 0000</t>
  </si>
  <si>
    <t/>
  </si>
  <si>
    <t>Непрограммные расходы</t>
  </si>
  <si>
    <t xml:space="preserve">99 9 0000 </t>
  </si>
  <si>
    <t>Руководитель администрации</t>
  </si>
  <si>
    <t>99 9 0020</t>
  </si>
  <si>
    <t>Субвенции на осуществление переданных государственных полномочий по возмещению убытков, возникающих в результате государственного регулирования цен на топливо твердое, реализуемое гражданам и используемое для нужд отопления</t>
  </si>
  <si>
    <t>99 9 7307</t>
  </si>
  <si>
    <t>Субвенции на осуществление переданных государственных полномочий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 в соответствии с Законом Республики Коми "О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t>
  </si>
  <si>
    <t>99 9 7308</t>
  </si>
  <si>
    <t>99 9 7314</t>
  </si>
  <si>
    <t>99 9 7316</t>
  </si>
  <si>
    <t>Осуществление государственных полномочий Республики Коми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частями 3, 4 статьи 3 Закона Республики Коми "Об административной ответственности в Республике Коми"</t>
  </si>
  <si>
    <t>99 9 7317</t>
  </si>
  <si>
    <t>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частями 3, 4 статьи 3 Закона Республики Коми "Об административной ответственности в Республике Коми"</t>
  </si>
  <si>
    <t>99 9 7318</t>
  </si>
  <si>
    <t>Резервный фонд по предупреждению и ликвидации чрезвычайных ситуаций и последствий стихийных бедствий</t>
  </si>
  <si>
    <t>99 9 9271</t>
  </si>
  <si>
    <t>Выполнение других обязательств органов местного самоуправления</t>
  </si>
  <si>
    <t>99 9 9292</t>
  </si>
  <si>
    <t xml:space="preserve">Предоставление субсидий бюджетным, автономным учреждениям и иным некоммерческим организациям </t>
  </si>
  <si>
    <t>600</t>
  </si>
  <si>
    <t xml:space="preserve">99 9 9292 </t>
  </si>
  <si>
    <t>Обеспечение деятельности подведомственных учреждений</t>
  </si>
  <si>
    <t>04</t>
  </si>
  <si>
    <t>Отдел культуры и национальной политики администрации муниципального района "Княжпогостский"</t>
  </si>
  <si>
    <t>956</t>
  </si>
  <si>
    <t xml:space="preserve">Субсидии на содействие обеспечению деятельности информационно-маркетинговых центров малого и среднего предпринимательства </t>
  </si>
  <si>
    <t>01 1 0204</t>
  </si>
  <si>
    <t>Предоставление субсидий бюджетным, автономным учреждениям и иным некоммерческим организациям (МБ)</t>
  </si>
  <si>
    <t>Подпрограмма "Развитие въездного и внутреннего туризма на территории муниципального района "Княжпогостский""</t>
  </si>
  <si>
    <t>01 2 0000</t>
  </si>
  <si>
    <t>Организация конкурса на присуждение гранта за разработку туристических маршрутов (объектов)</t>
  </si>
  <si>
    <t>01 2 0105</t>
  </si>
  <si>
    <t>Рекламно-информационное обеспечение продвижения туристического продукта на внутреннем и внешнем рынках</t>
  </si>
  <si>
    <t>01 2 0304</t>
  </si>
  <si>
    <t>Муниципальная программа "Развитие инфраструктуры отрасли "Культура" в Княжпогостском районе"</t>
  </si>
  <si>
    <t>05 0 0000</t>
  </si>
  <si>
    <t>Подпрограмма "Развитие учреждений культуры дополнительного образования"</t>
  </si>
  <si>
    <t>05 1 0000</t>
  </si>
  <si>
    <t>05 1 0101</t>
  </si>
  <si>
    <t>Предоставление субсидий бюджетным, автономным учреждениям и иным некоммерческим организациям</t>
  </si>
  <si>
    <t>Укрепление материально-технической базы</t>
  </si>
  <si>
    <t>05 1 0102</t>
  </si>
  <si>
    <t>Выполнение муниципального задания</t>
  </si>
  <si>
    <t>05 1 0103</t>
  </si>
  <si>
    <t xml:space="preserve">956 </t>
  </si>
  <si>
    <t>Подпрограмма "Развитие библиотечного дела"</t>
  </si>
  <si>
    <t>05 2 0000</t>
  </si>
  <si>
    <t>05 2 0201</t>
  </si>
  <si>
    <t xml:space="preserve">Подписка на периодические издания </t>
  </si>
  <si>
    <t>05 2 0202</t>
  </si>
  <si>
    <t>Внедрение информационных технологий</t>
  </si>
  <si>
    <t>05 2 0203</t>
  </si>
  <si>
    <t>Функционирование ИМЦП</t>
  </si>
  <si>
    <t>05 2 0204</t>
  </si>
  <si>
    <t>05 2 0205</t>
  </si>
  <si>
    <t>Субсидии на комплектование документных фондов библиотек муниципальных образований</t>
  </si>
  <si>
    <t>05 2 7245</t>
  </si>
  <si>
    <t>Подпрограмма "Развитие музейного дела"</t>
  </si>
  <si>
    <t>05 3 0000</t>
  </si>
  <si>
    <t>05 3 0301</t>
  </si>
  <si>
    <t>05 3 0302</t>
  </si>
  <si>
    <t>Подпрограмма "Развитие народного, художественного творчества и культурно-досуговой деятельности"</t>
  </si>
  <si>
    <t>05 4 0000</t>
  </si>
  <si>
    <t>05 4 0401</t>
  </si>
  <si>
    <t>Проведение культурно-досуговых мероприятий</t>
  </si>
  <si>
    <t>05 4 0402</t>
  </si>
  <si>
    <t>05 4 0403</t>
  </si>
  <si>
    <t>Внедрение в муниципальных культурно-досуговых учреждений информационных технологий</t>
  </si>
  <si>
    <t>05 4 0404</t>
  </si>
  <si>
    <t>Реализация малых проектов в сфере культура</t>
  </si>
  <si>
    <t>05 4 0405</t>
  </si>
  <si>
    <t>Строительство учреждений отрасли культура</t>
  </si>
  <si>
    <t>05 4 0407</t>
  </si>
  <si>
    <t>Капитальные вложения в объекты недвижимого имущества государственной (муниципальной) собственности</t>
  </si>
  <si>
    <t>Проведение ремонтных работ</t>
  </si>
  <si>
    <t>05 4 0409</t>
  </si>
  <si>
    <t>05 4 7215</t>
  </si>
  <si>
    <t>05 4 7246</t>
  </si>
  <si>
    <t>Подпрограмма "Обеспечение условий для реализации программы"</t>
  </si>
  <si>
    <t>05 5 0000</t>
  </si>
  <si>
    <t>Расходы в целях обеспечения выполнения функций ОМС</t>
  </si>
  <si>
    <t>05 5 0501</t>
  </si>
  <si>
    <t>05 5 0502</t>
  </si>
  <si>
    <t>Подпрограмма "Хозяйственно-техническое обеспечение учреждений"</t>
  </si>
  <si>
    <t>05 6 0000</t>
  </si>
  <si>
    <t>05 6 0601</t>
  </si>
  <si>
    <t>Муниципальная программа "Безопасность жизнедеятельности и социальная защита населения в Княжпогостском районе"</t>
  </si>
  <si>
    <t>Подпрограмма "Социальная защита населения"</t>
  </si>
  <si>
    <t>08 1 0000</t>
  </si>
  <si>
    <t xml:space="preserve">Оказание мер социальной поддержки работникам образования и культуры </t>
  </si>
  <si>
    <t>08 1 0101</t>
  </si>
  <si>
    <t>Управление муниципальным имуществом, землями и природными ресурсами администрации муниципального района "Княжпогостский"</t>
  </si>
  <si>
    <t>963</t>
  </si>
  <si>
    <t>Муниципальная программа "Развитие дорожной и транспортной системы в Княжпогостском районе"</t>
  </si>
  <si>
    <t>02 0 0000</t>
  </si>
  <si>
    <t>Подпрограмма "Развитие транспортной инфраструктуры и транспортного обслуживания населения и экономики МР "Княжпогостский""</t>
  </si>
  <si>
    <t>02 1 0000</t>
  </si>
  <si>
    <t>Поставка самоходного парома</t>
  </si>
  <si>
    <t xml:space="preserve">Подпрограмма "Создание условий для обеспечения населения доступным и комфортным жильем" </t>
  </si>
  <si>
    <t>03 1 0000</t>
  </si>
  <si>
    <t>03 1 0102</t>
  </si>
  <si>
    <t>03 1 0103</t>
  </si>
  <si>
    <t>Предоставление земельных участков отдельным категориям граждан</t>
  </si>
  <si>
    <t>03 1 0104</t>
  </si>
  <si>
    <t>за счет средств муниципального бюджета</t>
  </si>
  <si>
    <t>Переселение граждан из неперспективных населенных пунктов</t>
  </si>
  <si>
    <t>03 1 0109</t>
  </si>
  <si>
    <t>Субвенции на  обеспечение  предоставления жилых помещений детям-сиротам и детям, оставшимся без попечения родителей, лицам из числа по договрам найма специализированных жилых помещений</t>
  </si>
  <si>
    <t>03 1 5082</t>
  </si>
  <si>
    <t>Субвенции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</si>
  <si>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03 1 5135</t>
  </si>
  <si>
    <t>Субвенции на строительство, приобретение, реконструкцию, ремонт жилых помещений для обеспечения детей-сирот и детей, оставшихся без попечения родителей, лиц из числа детей-сирот и детей, оставшихся без попечения родителей, жилыми помещениями муниципального специализированного жилищного фонда, предоставляемыми по договорам найма специализированных жилых помещений</t>
  </si>
  <si>
    <t>03 1 7303</t>
  </si>
  <si>
    <t>03 1 7404</t>
  </si>
  <si>
    <t>Обеспечение мероприятий по переселению граждан из аварийного жилищного фонда за счет средств Фонда СиРЖК</t>
  </si>
  <si>
    <t>03 1 9502</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</si>
  <si>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 СиРЖК</t>
  </si>
  <si>
    <t>03 1 9503</t>
  </si>
  <si>
    <t>Обеспечение мероприятий по капитальному ремонту многоквартирных домов за счет средств бюджетов</t>
  </si>
  <si>
    <t xml:space="preserve">963 </t>
  </si>
  <si>
    <t>03 1 9601</t>
  </si>
  <si>
    <t>03 1 9602</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</si>
  <si>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t>
  </si>
  <si>
    <t>03 1 9603</t>
  </si>
  <si>
    <t>за счет средств республиканского бюджета</t>
  </si>
  <si>
    <t>Обеспечение населения муниципального образования питьевой водой, соответствующей требованиям безопасности, установленным санитарно-эпидемиологическими правилами</t>
  </si>
  <si>
    <t>03 2 0202</t>
  </si>
  <si>
    <t>Оплата коммунальных услуг по муниципальному жилищному фонду</t>
  </si>
  <si>
    <t>03 2 0203</t>
  </si>
  <si>
    <t>Подпрограмма "Управление муниципальным имуществом"</t>
  </si>
  <si>
    <t>07 4 0000</t>
  </si>
  <si>
    <t>Руководство и управление в сфере  муниципального имущества</t>
  </si>
  <si>
    <t>07 4 0405</t>
  </si>
  <si>
    <t>08 3 0301</t>
  </si>
  <si>
    <t>Субвенции на осуществление переданных государственных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</si>
  <si>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99 9 7305</t>
  </si>
  <si>
    <t>975</t>
  </si>
  <si>
    <t>Муниципальная программа "Развитие образования в Княжпогостском районе"</t>
  </si>
  <si>
    <t>04 0 0000</t>
  </si>
  <si>
    <t>Подпрограмма "Развитие системы дошкольного образования в Княжпогостском районе"</t>
  </si>
  <si>
    <t>04 1 0000</t>
  </si>
  <si>
    <t>Выполнение планового объема оказываемых муниципальных услуг, установленного муниципальным заданием</t>
  </si>
  <si>
    <t>04 1 0101</t>
  </si>
  <si>
    <t>Создание дополнительных групп в дошкольных образовательных организаций</t>
  </si>
  <si>
    <t>04 1 0102</t>
  </si>
  <si>
    <t>Проведение текущих ремонтов в дошкольных образовательных организациях</t>
  </si>
  <si>
    <t>04 1 0105</t>
  </si>
  <si>
    <t>Выполнение противопожарных мероприятий в дошкольных образовательных организациях</t>
  </si>
  <si>
    <t>04 1 0106</t>
  </si>
  <si>
    <t>Развитие кадровых ресурсов системы дошкольного образования</t>
  </si>
  <si>
    <t>04 1 0109</t>
  </si>
  <si>
    <t>Развитие инновационного потенциала педагогов дошкольного образования и дошкольных образовательных организаций</t>
  </si>
  <si>
    <t>04 1 0110</t>
  </si>
  <si>
    <t>Проведение капитальных ремонтов в дошкольных образовательных организациях</t>
  </si>
  <si>
    <t>04 1 0111</t>
  </si>
  <si>
    <t>Поддержка реализации мероприятий Федеральной целевой программы развития образования на 2011-2015годы в части модернизации регионально-муниципальных систем дошкольного образования</t>
  </si>
  <si>
    <t>04 1 5026</t>
  </si>
  <si>
    <t>Обеспечение первичных мер пожарной безопасности муниципальных образовательных организаций</t>
  </si>
  <si>
    <t>04 1 7201</t>
  </si>
  <si>
    <t>Реализация муниципальными дошкольными и общеобразовательными организациями в Республике Коми образовательных программ</t>
  </si>
  <si>
    <t>04 1 7301</t>
  </si>
  <si>
    <t>Предоставление компенсации родителям (законным представителям) платы за присмотр и уход за детьми, посещающими образовательные организации на территории Республики Коми, реализующие образовательную программу дошкольного образования</t>
  </si>
  <si>
    <t>04 1 7302</t>
  </si>
  <si>
    <t>Подпрограмма "Развитие системы общего образования в Княжпогостском районе"</t>
  </si>
  <si>
    <t>04 2 0000</t>
  </si>
  <si>
    <t>Оказание муниципальных услуг (выполнение работ) общеобразовательными организациями</t>
  </si>
  <si>
    <t>04 2 0201</t>
  </si>
  <si>
    <t>Предоставление доступа к сети интернет</t>
  </si>
  <si>
    <t>04 2 0203</t>
  </si>
  <si>
    <t>Проведение капитальных ремонтов в общеобразовательных организаций</t>
  </si>
  <si>
    <t>04 2 0205</t>
  </si>
  <si>
    <t>Выполнение противопожарных мероприятий в общеобразовательных организацииях</t>
  </si>
  <si>
    <t>04 2 0206</t>
  </si>
  <si>
    <t>Проведение текущих ремонтов в общеобразовательных организациях</t>
  </si>
  <si>
    <t>04 2 0207</t>
  </si>
  <si>
    <t>Строительство образовательных организаций, в том числе изготовление ПСД и осуществление технологического присоединения к электирическим сетям</t>
  </si>
  <si>
    <t>04 2 0208</t>
  </si>
  <si>
    <t>Развитие системы оценки качества общего образования</t>
  </si>
  <si>
    <t>04 2 0211</t>
  </si>
  <si>
    <t>Развитие инновационного опыта работы педагогов и образовательных организаций</t>
  </si>
  <si>
    <t>04 2 0213</t>
  </si>
  <si>
    <t>Развитие кадровых ресурсов системы общего образования</t>
  </si>
  <si>
    <t>04 2 0214</t>
  </si>
  <si>
    <t xml:space="preserve">975 </t>
  </si>
  <si>
    <t>Создание безбарьерной среды для детей с ограничениченными возможностями здоровья</t>
  </si>
  <si>
    <t>04 2 0215</t>
  </si>
  <si>
    <t>04 2 7201</t>
  </si>
  <si>
    <t>04 2 7301</t>
  </si>
  <si>
    <t>04 2 7302</t>
  </si>
  <si>
    <t>04 3 0000</t>
  </si>
  <si>
    <t>04 3 0312</t>
  </si>
  <si>
    <t>Проведение капитальных ремонтов в учреждениях дополнительного образования детей</t>
  </si>
  <si>
    <t>04 3 0315</t>
  </si>
  <si>
    <t>04 3 0316</t>
  </si>
  <si>
    <t xml:space="preserve">Мероприятия по орагнизации питания обучающихся 1-4 классов в муниципальных образовательных организациях  в РК, реализующих программу начального общего образования </t>
  </si>
  <si>
    <t>04 2 7401</t>
  </si>
  <si>
    <t>Подпрограмма "Дети и молодежь Княжпогостского района"</t>
  </si>
  <si>
    <t>Организация районного слета лидеров ученического самоуправления образовательных организаций</t>
  </si>
  <si>
    <t>04 3 0302</t>
  </si>
  <si>
    <t>Содействие трудоустройству и временной занятости молодежи</t>
  </si>
  <si>
    <t>04 3 0305</t>
  </si>
  <si>
    <t>Районный конкурс "Твоя будущая пенсия зависит от тебя"</t>
  </si>
  <si>
    <t>04 3 0307</t>
  </si>
  <si>
    <t>Пропаганда здорового образа жизни среди молодежи</t>
  </si>
  <si>
    <t>04 3 0308</t>
  </si>
  <si>
    <t>Приобретение детских площадок, спортивного инвентаря и оборудования</t>
  </si>
  <si>
    <t>04 3 0309</t>
  </si>
  <si>
    <t>Проведение районных мероприятий</t>
  </si>
  <si>
    <t>04 3 0310</t>
  </si>
  <si>
    <t>04 3 0311</t>
  </si>
  <si>
    <t>Проведение текущих ремонтов в организациях дополнительного образования детей</t>
  </si>
  <si>
    <t>Подпрограмма "Организация оздоровления и отдыха детей Княжпогостского района"</t>
  </si>
  <si>
    <t>04 4 0000</t>
  </si>
  <si>
    <t>Обеспечение деятельности лагерей с дневным пребыванием</t>
  </si>
  <si>
    <t>04 4 0401</t>
  </si>
  <si>
    <t>Организация оздоровления и отдыха детей на базе выездных оздоровительных лагерей</t>
  </si>
  <si>
    <t>04 4 0402</t>
  </si>
  <si>
    <t>Мероприятия по проведению оздоровительной кампании детей из РБ</t>
  </si>
  <si>
    <t>04 4 7204</t>
  </si>
  <si>
    <t>Подпрограмма "Допризывная подготовка граждан РФ в Княжпогостском районе"</t>
  </si>
  <si>
    <t>04 5 0000</t>
  </si>
  <si>
    <t>Военно-патриотическое воспитание молодежи допризывного возраста</t>
  </si>
  <si>
    <t>04 5 0502</t>
  </si>
  <si>
    <t>Проведение спортивно-массовых мероприятий для молодежи допризывного возраста</t>
  </si>
  <si>
    <t>04 5 0506</t>
  </si>
  <si>
    <t>04 6 0000</t>
  </si>
  <si>
    <t>04 6 0601</t>
  </si>
  <si>
    <t>Обеспечение деятельности подведомственных организаций</t>
  </si>
  <si>
    <t>04 6 0602</t>
  </si>
  <si>
    <t>Субвенции на осуществление переданных государственных полномочий по обеспечению детей-сирот и детей, оставшихся без попечения родителей, а также лиц из числа детей-сирот и детей, оставшихся без попечения родителей, жилыми помещениями специализированного муниципального жилищного фонда, предоставляемыми по договорам найма специализированных жилых помещений</t>
  </si>
  <si>
    <t>99 9 7304</t>
  </si>
  <si>
    <t>Финансовое управление администрации муниципального района "Княжпогостский"</t>
  </si>
  <si>
    <t>992</t>
  </si>
  <si>
    <t>Содержание автомобильных дорог общего пользования местного значения</t>
  </si>
  <si>
    <t>02 1 0101</t>
  </si>
  <si>
    <t>Межбюджетные трансферты</t>
  </si>
  <si>
    <t>500</t>
  </si>
  <si>
    <t>Оборудование и содержание ледовых переправ</t>
  </si>
  <si>
    <t>02 1 0103</t>
  </si>
  <si>
    <t>Капитальный ремонт и ремонт улиц и проездов к дворовым территориям многоквартирных домов, ремонт автомобильных дорог общего пользования местного значения</t>
  </si>
  <si>
    <t>02 1 0104</t>
  </si>
  <si>
    <t>02 1 7221</t>
  </si>
  <si>
    <t>Субсидии на содержание автомобильных дорог общего пользования местного значения</t>
  </si>
  <si>
    <t>02 1 7222</t>
  </si>
  <si>
    <t>Газификация населенных пунктов</t>
  </si>
  <si>
    <t>03 2 0201</t>
  </si>
  <si>
    <t>Реализация малых проектов в сфере благоустройства</t>
  </si>
  <si>
    <t>03 2 0204</t>
  </si>
  <si>
    <t xml:space="preserve">Межбюджетные трансферты </t>
  </si>
  <si>
    <t>Реализация малых проектов в сфере благоустройства за счет средств РБ</t>
  </si>
  <si>
    <t>03 2 7248</t>
  </si>
  <si>
    <t>Подпрограмма "Градостроительная деятельность"</t>
  </si>
  <si>
    <t xml:space="preserve">Разработка и корректировка документов территориального планирования </t>
  </si>
  <si>
    <t>03 3 0301</t>
  </si>
  <si>
    <t>Строительство и реконструкция объектов сферы культуры</t>
  </si>
  <si>
    <t>05 4 7216</t>
  </si>
  <si>
    <t xml:space="preserve">992 </t>
  </si>
  <si>
    <t>Муниципальная программа "Развитие отрасли "Физическая культура и спорт" в Княжпогостском районе "</t>
  </si>
  <si>
    <t>06 1 0102</t>
  </si>
  <si>
    <t>Реализация малых проектов в сфере физической культуры и спорта</t>
  </si>
  <si>
    <t>06 1 0104</t>
  </si>
  <si>
    <t>06 1 01 04</t>
  </si>
  <si>
    <t>06 1 7250</t>
  </si>
  <si>
    <t>Подпрограмма "Управление муниципальными финансами"</t>
  </si>
  <si>
    <t>07 5 0000</t>
  </si>
  <si>
    <t>Сбалансированность бюджетов поселений</t>
  </si>
  <si>
    <t>07 5 0505</t>
  </si>
  <si>
    <t>Руководство и управление в сфере  финансов</t>
  </si>
  <si>
    <t>07 5 0601</t>
  </si>
  <si>
    <t>Выравнивание бюджетной обеспеченности муниципальных районов и поселений из регионального фонда финансовой поддержки</t>
  </si>
  <si>
    <t>07 5 7311</t>
  </si>
  <si>
    <t>Подпрограмма "Повышение качества управления развитием транспортной системы и дорожной деятельности"</t>
  </si>
  <si>
    <t>08 2 0000</t>
  </si>
  <si>
    <t>Предоставление межбюджетных трансфертов на установку технических средст безопасности движения</t>
  </si>
  <si>
    <t>08 2 0201</t>
  </si>
  <si>
    <t>Усиление контроля за осуществлением дорожной и транспортной деятельности и ПДД</t>
  </si>
  <si>
    <t>08 2 0202</t>
  </si>
  <si>
    <t>Подпрограмма "Обращение с отходами производства"</t>
  </si>
  <si>
    <t>08 4 0000</t>
  </si>
  <si>
    <t>Строительство полигонов ТБО</t>
  </si>
  <si>
    <t>08 4 0401</t>
  </si>
  <si>
    <t>Субсидии на строительство объектов размещения (полигонов, площадок хранения) твердых бытовых и промышленных отходов для обеспечения экологичной и эффективной утилизации отходов</t>
  </si>
  <si>
    <t>08 4 7234</t>
  </si>
  <si>
    <t>Подпрограмма "Доступность социальных объектов и услуг"</t>
  </si>
  <si>
    <t>09 3 0000</t>
  </si>
  <si>
    <t>Обустройство тротуаров и пешеходных переходов для пользования инвалидами, предвигающимися в креслах-колясках и инвалидами с нарушениями зрения и слуха</t>
  </si>
  <si>
    <t>09 3 0307</t>
  </si>
  <si>
    <t>Субвенции на осуществление первичного воинского учета на территориях, где отсутствуют военные комиссариаты</t>
  </si>
  <si>
    <t>99 9 5118</t>
  </si>
  <si>
    <t>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t>
  </si>
  <si>
    <t>99 9 5930</t>
  </si>
  <si>
    <t>Осуществление переданных государственных полномочий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 где отсутствуют органы записи актов гражданского состояния</t>
  </si>
  <si>
    <t>99 9 7309</t>
  </si>
  <si>
    <t>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 где отсутствуют военные комиссариаты, в соответствии с Законом Республики Коми "О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 где отсутствуют военные комиссариаты"</t>
  </si>
  <si>
    <t>99 9 7310</t>
  </si>
  <si>
    <t xml:space="preserve">Осуществление государственного полномочия Республики Коми по определению перечня должностных лиц местного самоуправления, уполномоченных составлять протоколы об административных правонарушениях, предусмотренных частью 4 статьи 8 Закона Республики Коми "Об административной ответственности в Республике Коми"
</t>
  </si>
  <si>
    <t>99 9 7313</t>
  </si>
  <si>
    <t>99 9 7315</t>
  </si>
  <si>
    <t>Осуществление государственного полномочия Республики Коми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частями 3, 4 статьи 3 Закона Республики Коми "Об административной ответственности в Республике Коми"</t>
  </si>
  <si>
    <t xml:space="preserve"> муниципального района  "Княжпогостский" </t>
  </si>
  <si>
    <t>Приложение №5</t>
  </si>
  <si>
    <t xml:space="preserve">к проекту решения Совета </t>
  </si>
  <si>
    <t xml:space="preserve">Источники  финансирования дефицита </t>
  </si>
  <si>
    <t>Коды</t>
  </si>
  <si>
    <t xml:space="preserve">Источники внутреннего финансирования дефицитов бюджетов </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</si>
  <si>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</si>
  <si>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</si>
  <si>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</si>
  <si>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510</t>
  </si>
  <si>
    <t>Увеличение прочих остатков  денежных средств бюджетов</t>
  </si>
  <si>
    <t>Увеличение прочих остатков денежных средств бюджетов муниципальных районов</t>
  </si>
  <si>
    <t>Уменьшение остатков средств бюджетов</t>
  </si>
  <si>
    <t>Уменьшение прочих остатков средств бюджетов</t>
  </si>
  <si>
    <t>610</t>
  </si>
  <si>
    <t>Уменьшение прочих остатков денежных средств бюджетов</t>
  </si>
  <si>
    <t>Уменьшение прочих остатков денежных средств  бюджетов муниципальных районов</t>
  </si>
  <si>
    <t>Иные источники  внутреннего финансирования дефицитов бюджетов</t>
  </si>
  <si>
    <t>Исполнение государственных и муниципальных гарантий в валюте Российской Федерации</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</si>
  <si>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</si>
  <si>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810</t>
  </si>
  <si>
    <t>Исполнение  муниципальных гарантий муниципального района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</si>
  <si>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Бюджетные кредиты, предоставленные внутри страны в валюте Российской Федерации </t>
  </si>
  <si>
    <t>Возврат бюджетных кредитов, предоставленных внутри страны в валюте Российской Федерации</t>
  </si>
  <si>
    <t>640</t>
  </si>
  <si>
    <t>Возврат бюджетных кредитов, предоставленных юридическим лицам из бюджетов муниципальных районов  в валюте Российской Федерации</t>
  </si>
  <si>
    <t>Приложение №7</t>
  </si>
  <si>
    <t>Сумма
(тыс. рублей)</t>
  </si>
  <si>
    <t>Целевая статья</t>
  </si>
  <si>
    <t>Вид расходов</t>
  </si>
  <si>
    <t>Всего</t>
  </si>
  <si>
    <t>Подпрограмма "Развитие въездного и внутреннего туризма на территории муниципального раойна "Княжпогостский""</t>
  </si>
  <si>
    <t>01 3 0000</t>
  </si>
  <si>
    <t xml:space="preserve">Реализация ведомственной программы по проведению капитального ремонта жилищного фонда на территории муниципального района "Княжпогостский" </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</si>
  <si>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республиканского бюджета</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</si>
  <si>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муниципального бюджета</t>
  </si>
  <si>
    <t>Создание дополнительных групп в дошкольных образовательных организациях</t>
  </si>
  <si>
    <t>Развитие инновационного потенциала педагогов дошкольного образования и дошкольных образовательных организациях</t>
  </si>
  <si>
    <t>Субвенции на реализацию муниципальными дошкольными и общеобразовательными организациями в Республике Коми образовательных программ</t>
  </si>
  <si>
    <t>Оказание муниципальных услуг (выполнение работ) общеобразовательными учреждениями</t>
  </si>
  <si>
    <t>Проведение капитальных ремонтов в общеобразовательных организациях</t>
  </si>
  <si>
    <t>Выполнение противопожарных мероприятий в общеобразовательных организациях</t>
  </si>
  <si>
    <t>Строительство образовательных организаций, в том числе изготовление ПСД и осуществление технологического присоединения к электрическим сетям</t>
  </si>
  <si>
    <t>Развитие инновационного опыта работы педагогов и образовательных организациях</t>
  </si>
  <si>
    <t>Организация районного слета лидеров ученического самоуправления образовательных организациях</t>
  </si>
  <si>
    <t>Проведение капитальных ремонтов в организациях дополнительного образования детей</t>
  </si>
  <si>
    <t>Проведение текущих ремонтов в организациях дополнительного образования</t>
  </si>
  <si>
    <t>Муниципальная программа "Развитие отрасли "Культура" в Княжпогостском районе "</t>
  </si>
  <si>
    <t>Подпрограмма Развитие учреждений культуры дополнительного образования</t>
  </si>
  <si>
    <t>Подпрограмма "Развитие народного, художественного творчества и культурно-досуговой деятельности</t>
  </si>
  <si>
    <t>Внедрение в муниципальных культурно-досуговых учреждениях информационных технологий</t>
  </si>
  <si>
    <t>Муниципальная программа "Развитие муниципального управления в муниципальном районе "Княжпогостский" "</t>
  </si>
  <si>
    <t>Подпрограмма "Безопасность дорожного движения"</t>
  </si>
  <si>
    <t>Муниципальная программа "Доступная среда "</t>
  </si>
  <si>
    <t>Подпрограмма "Поддержка ветеранов, незащищенных слоёв населения, районных и общественных организаций ветеранов и инвалидов по Княжпогостскому району "</t>
  </si>
  <si>
    <t>Субвенции на осуществление переданных государственных полномочий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 где отсутствуют органы записи актов гражданского состояния</t>
  </si>
  <si>
    <t>Субвенции на осуществление государственного полномочия по расчету и предоставлению субвенций бюджетам поселений, на осуществление полномочий по первичному воинскому учету на территориях, где отсутствуют военные комиссариаты, в соответствии с Законом Республики Коми "О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 где отсутствуют военные комиссариаты"</t>
  </si>
  <si>
    <t>Субвенции  на осуществление государственного полномочия Республики Коми по определению перечня должностных лиц местного самоуправления, уполномоченных составлять протоколы об административных нарушениях, предусмотренных статьями 6,7, частями 1 и 2 статьи 8 Закона Республики Коми "Об административной ответственности в РК"</t>
  </si>
  <si>
    <t xml:space="preserve">Субвенции на осуществление государственного полномочия Республик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самоупраления, уполномоченных составлять протоколы об административных правонарушениях статьями 6, 7, частями 1 и 2 статьи 8 Закона Республики Коми "Об административной ответствнности в Республике Коми" </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</si>
  <si>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</si>
  <si>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04 3 0318</t>
  </si>
  <si>
    <t>Создание в общеобразовательных организациях, расположенных в сельской местности, условий для занятий физической культурой и спортом, за счет средств муниципального бюджета</t>
  </si>
  <si>
    <t>02008</t>
  </si>
  <si>
    <t>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t>
  </si>
  <si>
    <t>04 3 5097</t>
  </si>
  <si>
    <t>04 2 0204</t>
  </si>
  <si>
    <t>Укрепление материально-технической базы в дошкольных образовательных организациях</t>
  </si>
  <si>
    <t>04 1 0112</t>
  </si>
  <si>
    <t>04 3 7210</t>
  </si>
  <si>
    <t>Субсидии на подготовку и перевод на природный газ муниципального жилищного фонда.</t>
  </si>
  <si>
    <t>03 2 7252</t>
  </si>
  <si>
    <t>04 3 5020</t>
  </si>
  <si>
    <t>Средства от распоряжения и реализации конфискованного и иного имущества, обращенного в доход государства</t>
  </si>
  <si>
    <t>03050</t>
  </si>
  <si>
    <t>Средства от распоряжения и реализации конфискованного и иного имущества, обращенного в доходы муниципальных районов</t>
  </si>
  <si>
    <t>Субсидии на подготовку и перевод на природный газ муниципального жилищного фонда в рамках реализации ГП РК "Строительство, обеспечение качественным, доступным жильем и услугами жилищно-коммунального хозяйства населения Республики Коми"</t>
  </si>
  <si>
    <t>Прочие субсидии бюджетам муниципальных районов</t>
  </si>
  <si>
    <t>Субсидии на мероприятия подпрограммы "Обеспечение жильем молодых семей" федеральной программы "Жилище" на 2011 - 2015 год</t>
  </si>
  <si>
    <t xml:space="preserve"> Субсидии на мероприятия подпрограммы "Обеспечение жильем молодых семей" федеральной целевой программы "Жилище" на 2011 - 2015 год</t>
  </si>
  <si>
    <t>99 9 5120</t>
  </si>
  <si>
    <t>Субвенции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за счет средств, поступающих из федерального бюджета</t>
  </si>
  <si>
    <t xml:space="preserve">Субвенции на осуществление переданных государственных полномочий по расчету и предоставлению субвенций бюджетам поселений на осуществление государственного полномочия по определению перечня должностных лиц местного самоуправления, уполномоченных составлять протоколы об административных правонарушениях, предусмотренных частью 4 статьи 8 Закона Республики Коми «Об административной ответственности
в Республике Коми»
</t>
  </si>
  <si>
    <t>Обеспечение мероприятий по капитальному ремонту многоквартирных домов за счет средств  бюджетов</t>
  </si>
  <si>
    <t>Единый налог на вмененный доход для отдельных видов деятельности (за налоговые периоды, истекшие до 1 января 2011 года</t>
  </si>
  <si>
    <t>08010</t>
  </si>
  <si>
    <t>Субсидии бюджетам муниципальных районов на приведение в нормативное состояние автомобильных дорог общего пользования местного значения муниципальных районов</t>
  </si>
  <si>
    <t>Субсидии на обновление материально-технической базы муниципальных учреждений сферы культуры</t>
  </si>
  <si>
    <t xml:space="preserve">Субвенции бюджетам муниципальных районов на осуществление переданных государственных полномочий на 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 не имеющих закрпеленного жилого помещения </t>
  </si>
  <si>
    <t>Субвенции бюджетам муниципальных районов на осуществление государственных полномочий по выплате ежемесячной денежной компенсации на оплату жилого помещения и коммунальных услуг, компенсации стоимости топлива твердого</t>
  </si>
  <si>
    <t>Субвенции бюджетам муниципальных районов на осуществление переданных полномочий по возмещению убытков, возникающих в результате государственного регулирования цен на топливо</t>
  </si>
  <si>
    <t>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</si>
  <si>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04041</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</si>
  <si>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</si>
  <si>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бюджетам муниципальных районов на обеспечение осуществления дорожной деятельности за счет средств федерального бюджета</t>
  </si>
  <si>
    <t xml:space="preserve">  бюджета муниципального района "Княжпогостский" на 2015год</t>
  </si>
  <si>
    <t>07 2 0202</t>
  </si>
  <si>
    <t>Функционирование многофункционального центра</t>
  </si>
  <si>
    <t>01 5 0104</t>
  </si>
  <si>
    <t>Организация и проведение лесоустройства, разработка и утверждение лесохозяйственных регламентов</t>
  </si>
  <si>
    <t xml:space="preserve">Осуществление муниципального лесного контроля </t>
  </si>
  <si>
    <t>01 5 0102</t>
  </si>
  <si>
    <t>Субсидия на содействие обеспечению деятельности информационно-маркетинговых центров малого и среднего предпринимательства</t>
  </si>
  <si>
    <t>05 2 7218</t>
  </si>
  <si>
    <t>Функционирование информационно-маркетингового центра малого и среднего предпринимательства</t>
  </si>
  <si>
    <t>Реализация мероприятий по проведению капитального ремонта жилищного фонда на территории муниципального района "Княжпогостский"</t>
  </si>
  <si>
    <t>Содержание автомобильных дорог общего пользования местного значения (дорожный фонд)</t>
  </si>
  <si>
    <r>
      <t xml:space="preserve">Межбюджетные трансферты на обеспечение осуществления дорожной деятельности за </t>
    </r>
    <r>
      <rPr>
        <b/>
        <sz val="14"/>
        <rFont val="Times New Roman"/>
        <family val="1"/>
      </rPr>
      <t>счет средств ФБ</t>
    </r>
  </si>
  <si>
    <t>02 1 5390</t>
  </si>
  <si>
    <t>02 1 0106</t>
  </si>
  <si>
    <t>01 5 0101</t>
  </si>
  <si>
    <t>Обеспечение мероприятий по переселению граждан из аварийного жилищного фонда за счет средств  бюджетов</t>
  </si>
  <si>
    <t>Капитальные вложения в объекты недвижимого имущества государственной (муниципальной) собственности за счет средств РБ</t>
  </si>
  <si>
    <t>Капитальные вложения в объекты недвижимого имущества государственной (муниципальной) собственности за счет средств МБ</t>
  </si>
  <si>
    <t>Субвенции на  обеспечение  предоставления жилых помещений детям-сиротам и детям, оставшимся без попечения родителей, лицам из числа по договорам найма специализированных жилых помещенийза счет средств федерального бюджета</t>
  </si>
  <si>
    <t>Содержание объектов коммунальной сферы</t>
  </si>
  <si>
    <t>03 2 0205</t>
  </si>
  <si>
    <t>Предоставление доступа к сети Интернет</t>
  </si>
  <si>
    <t>04 1 0113</t>
  </si>
  <si>
    <t>Субвенция на осуществление гос полномочия РК по выплате ежемесячной денежной компенсации на оплату жилого помещения и коммунальных услуг, компенсации стоимости твердого топлива, приобретаемого в пределах норм</t>
  </si>
  <si>
    <t>08 1 7319</t>
  </si>
  <si>
    <t>Обеспечение безопасного участия детей в дорожном движении</t>
  </si>
  <si>
    <t>08 2 0203</t>
  </si>
  <si>
    <t>Обустройство технич средств организации дорожного движения</t>
  </si>
  <si>
    <t xml:space="preserve">08 2 0204 </t>
  </si>
  <si>
    <t>08 2 0204</t>
  </si>
  <si>
    <t>01 3 0106</t>
  </si>
  <si>
    <t>бюджета муниципального района "Княжпогостский" на 2015 год</t>
  </si>
  <si>
    <t>Муниципальная программа "Развитие отрасли "Физическая культура и спорт в Княжпогостском районе "</t>
  </si>
  <si>
    <t>РАСПРЕДЕЛЕНИЕ БЮДЖЕТНЫХ АССИГНОВАНИЙ ПО ЦЕЛЕВЫМ СТАТЬЯМ МУНИЦИПАЛЬНЫХ ПРОГРАММ, ГРУППАМ ВИДОВ РАСХОДОВ КЛАССИФИКАЦИИ РАСХОДОВ БЮДЖЕТОВ НА 2015 ГОД</t>
  </si>
  <si>
    <t xml:space="preserve">01 3 0106 </t>
  </si>
  <si>
    <t xml:space="preserve">Мероприятия по организации питания обучающихся 1-4 классов в муниципальных образовательных организациях  в РК, реализующих программу начального общего образования </t>
  </si>
  <si>
    <t>Капитальные вложения в объекты недвижимого имущества государственной (муниципальной) собственности за счет средств МБ (дополнительные квадратные метры)</t>
  </si>
  <si>
    <t>"Княжпогостский" на 2015 год</t>
  </si>
  <si>
    <t>Создание безбарьерной среды для детей с ограниченными возможностями здоровья</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</si>
  <si>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</si>
  <si>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</si>
  <si>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</si>
  <si>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от 22.12.2014 г. №380</t>
  </si>
  <si>
    <t>от 22.12.2014г. №380</t>
  </si>
  <si>
    <t>Модернизация действующих муниципальных зданий, спортивных сооружений</t>
  </si>
  <si>
    <t>0002</t>
  </si>
  <si>
    <t>к решению Совета муниципального</t>
  </si>
  <si>
    <t>района "Княжпогостский"</t>
  </si>
  <si>
    <t>Субвенции на осуществление  государственных полномочий Республики Коми по определению перечня должностных лиц органов местного самоуправления, уполномоченных составлять протоколы об административных правонарушениях, и созданию административных комиссий в целях привлечения к административной ответственности, предусмотренных частями 6,7 и 8 Закона Республики Коми "Об административной ответственности в Республике Коми"</t>
  </si>
  <si>
    <t>Субвенции на осуществление переданных государственных полномочий Республики Коми по расчету и предоставлению  субвенций бюджетам поселений на осуществление полномочий в сфере административной ответственности</t>
  </si>
  <si>
    <t>Субвенции на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</si>
  <si>
    <t>Субсидия на мероприятия по проведению оздоровительной кампании детей</t>
  </si>
  <si>
    <t>Субсидирование на реализацию малых проектов в сфере сельского хозяйства для создания убойных пунктов и площадок</t>
  </si>
  <si>
    <t>06030</t>
  </si>
  <si>
    <t>Земельный налог с организаций</t>
  </si>
  <si>
    <t>06033</t>
  </si>
  <si>
    <t>Земельный нало с организаций, обладающих земельным участком, расположенным в границах межселенных территорий</t>
  </si>
  <si>
    <t>06040</t>
  </si>
  <si>
    <t>06043</t>
  </si>
  <si>
    <t>Земельный налог с физических лиц, обладающих земельным участком, расположенным в границах межселенных территорий</t>
  </si>
  <si>
    <t>Земельный налог с физических лиц</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</si>
  <si>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</si>
  <si>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Межевание земель, занятых городскими лесами, постановка их на кадастровый учет</t>
  </si>
  <si>
    <t>01 1 0205</t>
  </si>
  <si>
    <t>0004</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</si>
  <si>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4"/>
        <rFont val="Times New Roman"/>
        <family val="1"/>
      </rPr>
      <t>1</t>
    </r>
    <r>
      <rPr>
        <sz val="14"/>
        <rFont val="Times New Roman"/>
        <family val="1"/>
      </rPr>
      <t xml:space="preserve"> и 228 Налогового кодекса Российской Федерации</t>
    </r>
  </si>
  <si>
    <r>
      <t>Денежные взыскания (штрафы) за нарушение законодательства о налогах и сборах, предусмотренные статьями 116, 118, статьей 119</t>
    </r>
    <r>
      <rPr>
        <vertAlign val="superscript"/>
        <sz val="14"/>
        <color indexed="62"/>
        <rFont val="Times New Roman"/>
        <family val="1"/>
      </rPr>
      <t>1</t>
    </r>
    <r>
      <rPr>
        <sz val="14"/>
        <color indexed="62"/>
        <rFont val="Times New Roman"/>
        <family val="1"/>
      </rPr>
      <t>, пунктами 1 и 2 статьи 120, статьями 125, 126, 128, 129, 129</t>
    </r>
    <r>
      <rPr>
        <vertAlign val="superscript"/>
        <sz val="14"/>
        <color indexed="62"/>
        <rFont val="Times New Roman"/>
        <family val="1"/>
      </rPr>
      <t>1</t>
    </r>
    <r>
      <rPr>
        <sz val="14"/>
        <color indexed="62"/>
        <rFont val="Times New Roman"/>
        <family val="1"/>
      </rPr>
      <t>, 132, 133, 134, 135, 135</t>
    </r>
    <r>
      <rPr>
        <vertAlign val="superscript"/>
        <sz val="14"/>
        <color indexed="62"/>
        <rFont val="Times New Roman"/>
        <family val="1"/>
      </rPr>
      <t>1</t>
    </r>
    <r>
      <rPr>
        <sz val="14"/>
        <color indexed="62"/>
        <rFont val="Times New Roman"/>
        <family val="1"/>
      </rPr>
      <t xml:space="preserve"> Налогового кодекса Российской Федерации </t>
    </r>
  </si>
  <si>
    <r>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t>
    </r>
    <r>
      <rPr>
        <i/>
        <sz val="14"/>
        <rFont val="Times New Roman"/>
        <family val="1"/>
      </rPr>
      <t xml:space="preserve"> </t>
    </r>
    <r>
      <rPr>
        <sz val="14"/>
        <rFont val="Times New Roman"/>
        <family val="1"/>
      </rPr>
      <t>земельного законодательства, лесного законодательства, водного законодательства</t>
    </r>
  </si>
  <si>
    <t>Субвенции на осуществление государственных полномочий Республики Коми по расчету и предоставлению  субвенций бюджетам поселений на осуществление полномочий в сфере административной ответственности</t>
  </si>
  <si>
    <t>Субвенции на 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частями 3,4 статьи 3 закона Республики Коми "Об административной ответственности в Республике Коми"</t>
  </si>
  <si>
    <t xml:space="preserve">Обеспечение жильем молодых семей на территории МР "Княжпогостский" </t>
  </si>
  <si>
    <t>Реализация малого проекта в сфере социального предпринимательства</t>
  </si>
  <si>
    <t>Формирование и проведение государственного кадастрового учета земельных участков под многоквартирными домами и муниципальными объектами, паспортизация муниципальных объектов, определение рыночной стоимости объектов недвижимости</t>
  </si>
  <si>
    <t>изменения марта</t>
  </si>
  <si>
    <t>05 2 5144</t>
  </si>
  <si>
    <t>03 3 0303</t>
  </si>
  <si>
    <t>Разработка нормативов градостроительного проектирования</t>
  </si>
  <si>
    <t>04 1 0104</t>
  </si>
  <si>
    <t>Субсидии на реализацию малых проектов в сфере предпринимательства</t>
  </si>
  <si>
    <t>Субсидии на реализацию малых проектов в сфере сельского хозяйства</t>
  </si>
  <si>
    <t xml:space="preserve">Субсидии на реализацию малых проектов в сфере предпринимательства </t>
  </si>
  <si>
    <t>01 1 7256</t>
  </si>
  <si>
    <t>01 3 7255</t>
  </si>
  <si>
    <t>04025</t>
  </si>
  <si>
    <t>Межбюджетные трансферты, передаваемые бюджетам муниципальных районов на комплектование книжных фондов библиотек муниципальных образований</t>
  </si>
  <si>
    <t>Межбюджетные трансферты, передаваемые бюджетам муниципальных районов на комплектование книжных фондов библиотек муниципальных образований за счет средств, поступающих из федерального бюджета</t>
  </si>
  <si>
    <t>Межбюджетные трансферты на комплектование книжных фондов библиотек муниципальных образований за счет средств, поступающих из федерального бюджета</t>
  </si>
  <si>
    <t>Оказание финансовой поддержки социально ориентированным некоммерческим организациям Княжпогостского района</t>
  </si>
  <si>
    <t>Обеспечение мероприятий по переселению граждан из аварийного жилищного фонда за счет средств бюджетов</t>
  </si>
  <si>
    <t>03 2 7254</t>
  </si>
  <si>
    <t>Субсидия на государственную поддержку малых проектов в сфере занятости населения</t>
  </si>
  <si>
    <t>Субсидия на реализацию малых проектов в сфере физической культуры и спорта</t>
  </si>
  <si>
    <t>Субсидия на реализацию малых проектов в сфере благоустройства за счет средств РБ</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</si>
  <si>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</si>
  <si>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 xml:space="preserve">02 1 0101 </t>
  </si>
  <si>
    <t>Организация обучения лиц, замещающих муниципальные должности в муниципальном районе "Княжпогостский" и лиц включенных в кадровый резерв управленческих кадров муниципального района "Княжпогостский"</t>
  </si>
  <si>
    <t xml:space="preserve">Устранение предписаний контрольно-надзорных органов </t>
  </si>
  <si>
    <t>изменения мая</t>
  </si>
  <si>
    <t>изменения июня</t>
  </si>
  <si>
    <t>02 1 0108</t>
  </si>
  <si>
    <t>Субсидии на возмещение выпадающих доходов автотранспортным предприятиям, осуществляющих пассажирские перевозки</t>
  </si>
  <si>
    <t>Капитальные вложения в объекты недвижимого имущества государственной (муниципальной) собственности за счет средств республиканского бюджета</t>
  </si>
  <si>
    <t>Капитальные вложения в объекты недвижимого имущества государственной (муниципальной) собственности за счет средств муниципальногоо бюджета</t>
  </si>
  <si>
    <t>Приложение №2</t>
  </si>
  <si>
    <t>Приложение №4</t>
  </si>
  <si>
    <t>05 2 5146</t>
  </si>
  <si>
    <t>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</si>
  <si>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Подпрограмма "Содействие занятости населения муниципального района "Княжпогостский"</t>
  </si>
  <si>
    <t>01 6 0102</t>
  </si>
  <si>
    <t>01 6 0000</t>
  </si>
  <si>
    <t>01 6 7254</t>
  </si>
  <si>
    <t>Реализация малых проектов в сфере занятости населения</t>
  </si>
  <si>
    <t>Субсидии на укрепление материально-технической базы муниципальных учреждений сферы культуры</t>
  </si>
  <si>
    <t>изменения июля</t>
  </si>
  <si>
    <t>08020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</si>
  <si>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</si>
  <si>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</si>
  <si>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04 2 5027</t>
  </si>
  <si>
    <t>04 2 7244</t>
  </si>
  <si>
    <t>Субсидии на мероприятия государственной программы Российской Федерации "Доступная среда" на 2011 - 2015 годы</t>
  </si>
  <si>
    <t>Субсидии на проведение мероприятий по формированию сети базовых общеобразовательных организаций, в которых созданы условия для инклюзивного обучения детей-инвалидов.</t>
  </si>
  <si>
    <t>01 1 0206</t>
  </si>
  <si>
    <t>Субсидирование (грант) субъектов малого и среднего предпринимательства на модернизацию собственного бизнеса в приоритетных отраслях малого и среднего предпринимательства</t>
  </si>
  <si>
    <t>Субсидирование (грант) начинающих субъектов малого и среднего предпринимательства на создание собственного бизнеса в приоритетных отраслях малого и среднего предпринимательства</t>
  </si>
  <si>
    <t>изменения октября</t>
  </si>
  <si>
    <t>Субсидия на укрепление материально-технической базы и создание безопасных условий в муниципальных образовательных организациях</t>
  </si>
  <si>
    <t>Субсидия на урепление материально-технической базы мунциипальных образовательных организаций</t>
  </si>
  <si>
    <t>субсидии на мероприятия подпрограммы "Обеспечение жильем молодых семей" федеральной целевой программы Жилище" на 2011-2015годы</t>
  </si>
  <si>
    <t>Субсидии на подготовку и перевод на природный газ муниципального жилищного фонда</t>
  </si>
  <si>
    <t>Комплектование книжных и документных фондов</t>
  </si>
  <si>
    <t>Управление образования и администрации муниципального района "Княжпогостский"</t>
  </si>
  <si>
    <t>изменения ноября</t>
  </si>
  <si>
    <t>01 1 7219</t>
  </si>
  <si>
    <t>05 1 0105</t>
  </si>
  <si>
    <t>Премии одаренным детям</t>
  </si>
  <si>
    <t>Гранты в области культуры</t>
  </si>
  <si>
    <t>05 4 0408</t>
  </si>
  <si>
    <t xml:space="preserve">к решению Совета муниципального </t>
  </si>
  <si>
    <t>района  "Княжпогостский"</t>
  </si>
  <si>
    <t>Приложение №14</t>
  </si>
  <si>
    <t>к решению Совета</t>
  </si>
  <si>
    <t>Таблица 2</t>
  </si>
  <si>
    <t>Распределение дотаций</t>
  </si>
  <si>
    <t xml:space="preserve">    на поддержку мер по обеспечению сбалансированности бюджетов  поселений на 2015год</t>
  </si>
  <si>
    <t>Наименование поселений</t>
  </si>
  <si>
    <t>ВСЕГО:</t>
  </si>
  <si>
    <t>Сельское поселение "Тракт"</t>
  </si>
  <si>
    <t>Сельское поселение "Серегово"</t>
  </si>
  <si>
    <t>Сельское поселение "Шошка"</t>
  </si>
  <si>
    <t xml:space="preserve">Сельское поселение  "Туръя" </t>
  </si>
  <si>
    <t>Сельское поселение "Ветью"</t>
  </si>
  <si>
    <t>Сельское поселение "Мещура"</t>
  </si>
  <si>
    <t>Сельское поселение "Иоссер"</t>
  </si>
  <si>
    <t>Сельское поселение "Чиньяворык"</t>
  </si>
  <si>
    <t>Городское поселение "Емва"</t>
  </si>
  <si>
    <t>Приложение № 6</t>
  </si>
  <si>
    <t>Таблица 7</t>
  </si>
  <si>
    <t xml:space="preserve"> Распределение межбюджетных трансфертов</t>
  </si>
  <si>
    <t xml:space="preserve"> по обеспечению территории МР "Княжпогостский" и её населенных пунктов документами территориального планирования на 2015г</t>
  </si>
  <si>
    <t>уточнения февраль</t>
  </si>
  <si>
    <t>Сельское поселение "Туръя"</t>
  </si>
  <si>
    <t>03 1 0111</t>
  </si>
  <si>
    <t>Содержание муниципального жилищного фонда</t>
  </si>
  <si>
    <t>изменения декабря</t>
  </si>
  <si>
    <t>изменения декабрь</t>
  </si>
  <si>
    <t>01 1 5064</t>
  </si>
  <si>
    <t>Поддержка  малого и среднего предпринимательства за счет средств, поступающих из федерального бюджета</t>
  </si>
  <si>
    <t>Субсидия на реализацию муниципальных программ (подпрограмм), содержащих мероприятия, направленные на развитие малого и среднего предпринимательства</t>
  </si>
  <si>
    <t>Субвенции бюджетам муниципальных районов на компенсацию родителям (законным представителям) платы за присмотр и уход за детьми, посещающими образовательные организации на территории Республики Коми, реализующие образовательную программу дошкольного образования</t>
  </si>
  <si>
    <t>Приложение № 14</t>
  </si>
  <si>
    <t>Таблица 4</t>
  </si>
  <si>
    <t>Распределение субвенций</t>
  </si>
  <si>
    <t>бюджетам поселений на осуществление полномочий по первичному  воинскому учету на территориях, где отсутствуют военные комиссариаты, за счет средств, поступающих из республиканского бюджета Республики Коми, за счет средств федерального бюджета на 2015год</t>
  </si>
  <si>
    <t>Городское поселение "Синдор"</t>
  </si>
  <si>
    <t>от 22.12.2014г. № 380</t>
  </si>
  <si>
    <t>Таблица 8</t>
  </si>
  <si>
    <t>по программе "Безопасность жизнедеятельности и социальная защита населения в Княжпогостском районе"</t>
  </si>
  <si>
    <t>Таблица 17</t>
  </si>
  <si>
    <t>Распределение межбюджетных трансфертов</t>
  </si>
  <si>
    <t>бюджетам поселений  на строительство полигонов ТБО на 2015год</t>
  </si>
  <si>
    <t>тыс.рублей</t>
  </si>
  <si>
    <t>Приложение № 5</t>
  </si>
  <si>
    <t>Приложение № 7</t>
  </si>
  <si>
    <t>Приложение №8</t>
  </si>
  <si>
    <t>Приложение №9</t>
  </si>
  <si>
    <t>Субсидии на поддержку малого и среднего предпринимательства за счет средств, поступающих из федерального бюджета</t>
  </si>
  <si>
    <t>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 в соответствии с Законом Республики Коми "О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t>
  </si>
  <si>
    <t>Сумма, тыс.рубл.</t>
  </si>
  <si>
    <t>от  22.12.2015г. № 31</t>
  </si>
  <si>
    <t>от 22.12.2015г. № 31</t>
  </si>
  <si>
    <t xml:space="preserve">от 22.12.2015г. №31 </t>
  </si>
  <si>
    <t>Приобретение спецоборудования, укрепление материально-технической базы</t>
  </si>
  <si>
    <t xml:space="preserve">Субсидии  бюджетам  муниципальных  районов  на  софинансирование реализации муниципальных программ развития малого  и   среднего  предпринимательства (в рамках реализации долгосрочной республиканской программы "Развитие и поддержка малого и среднего предпринимательства в РК")
</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</si>
</sst>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numFmt numFmtId="165" formatCode="#,##0.0"/>
    <numFmt numFmtId="166" formatCode="0.0_)"/>
    <numFmt numFmtId="167" formatCode="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_-* #,##0.000_р_._-;\-* #,##0.000_р_._-;_-* &quot;-&quot;??_р_._-;_-@_-"/>
    <numFmt numFmtId="173" formatCode="?"/>
    <numFmt numFmtId="174" formatCode="#,##0.000"/>
    <numFmt numFmtId="175" formatCode="00"/>
    <numFmt numFmtId="176" formatCode="0000"/>
    <numFmt numFmtId="177" formatCode="000"/>
    <numFmt numFmtId="178" formatCode="_-* #,##0.0_р_._-;\-\ #,##0.0_р_._-;_-* &quot;-&quot;_р_._-;_-@_-"/>
    <numFmt numFmtId="179" formatCode="0.000"/>
    <numFmt numFmtId="180" formatCode="#,##0.0000"/>
    <numFmt numFmtId="181" formatCode="_-* #,##0.000_р_._-;\-* #,##0.000_р_._-;_-* &quot;-&quot;???_р_._-;_-@_-"/>
  </numFmts>
  <fonts count="83">
    <font>
      <sz val="10"/>
      <name val="Arial Cyr"/>
      <family val="0"/>
    </font>
    <font>
      <sz val="8"/>
      <name val="Arial Cyr"/>
      <family val="0"/>
    </font>
    <font>
      <sz val="10"/>
      <name val="Tahoma"/>
      <family val="2"/>
    </font>
    <font>
      <sz val="12"/>
      <name val="Times New Roman"/>
      <family val="1"/>
    </font>
    <font>
      <b/>
      <sz val="10"/>
      <name val="Arial Cyr"/>
      <family val="0"/>
    </font>
    <font>
      <b/>
      <sz val="11"/>
      <name val="Arial Cyr"/>
      <family val="0"/>
    </font>
    <font>
      <sz val="14"/>
      <name val="Times New Roman"/>
      <family val="1"/>
    </font>
    <font>
      <sz val="13"/>
      <name val="Times New Roman"/>
      <family val="1"/>
    </font>
    <font>
      <b/>
      <sz val="14"/>
      <name val="Times New Roman"/>
      <family val="1"/>
    </font>
    <font>
      <b/>
      <i/>
      <sz val="14"/>
      <name val="Times New Roman"/>
      <family val="1"/>
    </font>
    <font>
      <i/>
      <sz val="11"/>
      <name val="Times New Roman"/>
      <family val="1"/>
    </font>
    <font>
      <i/>
      <sz val="11"/>
      <name val="Arial Cyr"/>
      <family val="0"/>
    </font>
    <font>
      <sz val="14"/>
      <name val="Arial Cyr"/>
      <family val="0"/>
    </font>
    <font>
      <sz val="14"/>
      <name val="Arial"/>
      <family val="2"/>
    </font>
    <font>
      <b/>
      <sz val="14"/>
      <name val="Times New Roman CYR"/>
      <family val="1"/>
    </font>
    <font>
      <i/>
      <sz val="14"/>
      <name val="Times New Roman"/>
      <family val="1"/>
    </font>
    <font>
      <sz val="12"/>
      <color indexed="8"/>
      <name val="Times New Roman"/>
      <family val="1"/>
    </font>
    <font>
      <sz val="12"/>
      <name val="Arial Cyr"/>
      <family val="0"/>
    </font>
    <font>
      <sz val="8"/>
      <name val="Times New Roman"/>
      <family val="1"/>
    </font>
    <font>
      <b/>
      <sz val="8"/>
      <name val="Times New Roman"/>
      <family val="1"/>
    </font>
    <font>
      <sz val="10"/>
      <name val="Arial"/>
      <family val="2"/>
    </font>
    <font>
      <sz val="10"/>
      <name val="Times New Roman"/>
      <family val="1"/>
    </font>
    <font>
      <b/>
      <sz val="12"/>
      <name val="Arial Cyr"/>
      <family val="0"/>
    </font>
    <font>
      <vertAlign val="superscript"/>
      <sz val="14"/>
      <name val="Times New Roman"/>
      <family val="1"/>
    </font>
    <font>
      <vertAlign val="superscript"/>
      <sz val="14"/>
      <color indexed="62"/>
      <name val="Times New Roman"/>
      <family val="1"/>
    </font>
    <font>
      <sz val="14"/>
      <color indexed="62"/>
      <name val="Times New Roman"/>
      <family val="1"/>
    </font>
    <font>
      <sz val="14"/>
      <color indexed="8"/>
      <name val="Times New Roman"/>
      <family val="1"/>
    </font>
    <font>
      <sz val="14"/>
      <color indexed="56"/>
      <name val="Times New Roman"/>
      <family val="1"/>
    </font>
    <font>
      <sz val="14"/>
      <color indexed="10"/>
      <name val="Times New Roman"/>
      <family val="1"/>
    </font>
    <font>
      <b/>
      <sz val="14"/>
      <color indexed="10"/>
      <name val="Times New Roman"/>
      <family val="1"/>
    </font>
    <font>
      <b/>
      <sz val="12"/>
      <name val="Times New Roman"/>
      <family val="1"/>
    </font>
    <font>
      <b/>
      <sz val="1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Calibri"/>
      <family val="2"/>
    </font>
    <font>
      <sz val="10"/>
      <color indexed="62"/>
      <name val="Times New Roman"/>
      <family val="1"/>
    </font>
    <font>
      <b/>
      <sz val="14"/>
      <color indexed="8"/>
      <name val="Times New Roman"/>
      <family val="1"/>
    </font>
    <font>
      <sz val="10"/>
      <color indexed="10"/>
      <name val="Arial Cyr"/>
      <family val="0"/>
    </font>
    <font>
      <sz val="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b/>
      <sz val="14"/>
      <color rgb="FFFF0000"/>
      <name val="Times New Roman"/>
      <family val="1"/>
    </font>
    <font>
      <sz val="10"/>
      <color theme="4" tint="-0.24997000396251678"/>
      <name val="Times New Roman"/>
      <family val="1"/>
    </font>
    <font>
      <sz val="14"/>
      <color theme="4" tint="-0.24997000396251678"/>
      <name val="Times New Roman"/>
      <family val="1"/>
    </font>
    <font>
      <sz val="14"/>
      <color rgb="FF000000"/>
      <name val="Times New Roman"/>
      <family val="1"/>
    </font>
    <font>
      <sz val="14"/>
      <color theme="1"/>
      <name val="Times New Roman"/>
      <family val="1"/>
    </font>
    <font>
      <b/>
      <sz val="14"/>
      <color theme="1"/>
      <name val="Times New Roman"/>
      <family val="1"/>
    </font>
    <font>
      <sz val="10"/>
      <color rgb="FFFF0000"/>
      <name val="Arial Cyr"/>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hair"/>
      <right style="hair"/>
      <top style="hair"/>
      <bottom style="hair"/>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6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8" borderId="7" applyNumberFormat="0" applyAlignment="0" applyProtection="0"/>
    <xf numFmtId="0" fontId="67" fillId="0" borderId="0" applyNumberFormat="0" applyFill="0" applyBorder="0" applyAlignment="0" applyProtection="0"/>
    <xf numFmtId="0" fontId="68" fillId="29" borderId="0" applyNumberFormat="0" applyBorder="0" applyAlignment="0" applyProtection="0"/>
    <xf numFmtId="0" fontId="20" fillId="0" borderId="0">
      <alignment/>
      <protection/>
    </xf>
    <xf numFmtId="0" fontId="2" fillId="0" borderId="0">
      <alignment/>
      <protection/>
    </xf>
    <xf numFmtId="0" fontId="69" fillId="0" borderId="0" applyNumberFormat="0" applyFill="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4" fillId="32" borderId="0" applyNumberFormat="0" applyBorder="0" applyAlignment="0" applyProtection="0"/>
  </cellStyleXfs>
  <cellXfs count="409">
    <xf numFmtId="0" fontId="0" fillId="0" borderId="0" xfId="0" applyAlignment="1">
      <alignment/>
    </xf>
    <xf numFmtId="0" fontId="3" fillId="0" borderId="0" xfId="0" applyFont="1" applyAlignment="1">
      <alignment/>
    </xf>
    <xf numFmtId="0" fontId="0" fillId="0" borderId="0" xfId="0" applyBorder="1" applyAlignment="1">
      <alignment/>
    </xf>
    <xf numFmtId="0" fontId="0" fillId="0" borderId="0" xfId="0" applyFill="1" applyAlignment="1">
      <alignment/>
    </xf>
    <xf numFmtId="0" fontId="3" fillId="0" borderId="0" xfId="0" applyFont="1" applyFill="1" applyAlignment="1">
      <alignment/>
    </xf>
    <xf numFmtId="4" fontId="3" fillId="0" borderId="0" xfId="0" applyNumberFormat="1" applyFont="1" applyFill="1" applyAlignment="1">
      <alignment/>
    </xf>
    <xf numFmtId="0" fontId="0" fillId="0" borderId="0" xfId="0" applyAlignment="1">
      <alignment/>
    </xf>
    <xf numFmtId="0" fontId="6" fillId="0" borderId="0" xfId="0" applyFont="1" applyFill="1" applyAlignment="1">
      <alignment horizontal="center" vertical="center" wrapText="1"/>
    </xf>
    <xf numFmtId="0" fontId="6" fillId="0" borderId="0" xfId="0" applyFont="1" applyFill="1" applyAlignment="1">
      <alignment vertical="top"/>
    </xf>
    <xf numFmtId="49" fontId="6" fillId="0" borderId="0" xfId="0" applyNumberFormat="1" applyFont="1" applyFill="1" applyAlignment="1">
      <alignment vertical="top"/>
    </xf>
    <xf numFmtId="0" fontId="8" fillId="0" borderId="10" xfId="0" applyFont="1" applyFill="1" applyBorder="1" applyAlignment="1">
      <alignment vertical="top"/>
    </xf>
    <xf numFmtId="49" fontId="8" fillId="0" borderId="10" xfId="0" applyNumberFormat="1" applyFont="1" applyFill="1" applyBorder="1" applyAlignment="1">
      <alignment vertical="top"/>
    </xf>
    <xf numFmtId="4" fontId="8" fillId="0" borderId="10" xfId="0" applyNumberFormat="1" applyFont="1" applyFill="1" applyBorder="1" applyAlignment="1">
      <alignment vertical="top" wrapText="1"/>
    </xf>
    <xf numFmtId="0" fontId="8" fillId="0" borderId="0" xfId="0" applyFont="1" applyFill="1" applyBorder="1" applyAlignment="1">
      <alignment/>
    </xf>
    <xf numFmtId="0" fontId="8" fillId="0" borderId="0" xfId="0" applyFont="1" applyFill="1" applyBorder="1" applyAlignment="1">
      <alignment horizontal="center"/>
    </xf>
    <xf numFmtId="49" fontId="8" fillId="0" borderId="0" xfId="0" applyNumberFormat="1" applyFont="1" applyFill="1" applyBorder="1" applyAlignment="1">
      <alignment/>
    </xf>
    <xf numFmtId="0" fontId="0" fillId="0" borderId="0" xfId="0" applyFill="1" applyBorder="1" applyAlignment="1">
      <alignment/>
    </xf>
    <xf numFmtId="0" fontId="8" fillId="0" borderId="0" xfId="0" applyFont="1" applyFill="1" applyBorder="1" applyAlignment="1">
      <alignment wrapText="1"/>
    </xf>
    <xf numFmtId="49" fontId="6" fillId="0" borderId="0" xfId="0" applyNumberFormat="1" applyFont="1" applyFill="1" applyBorder="1" applyAlignment="1">
      <alignment horizontal="center" wrapText="1"/>
    </xf>
    <xf numFmtId="49" fontId="6" fillId="0" borderId="0" xfId="0" applyNumberFormat="1" applyFont="1" applyFill="1" applyBorder="1" applyAlignment="1">
      <alignment/>
    </xf>
    <xf numFmtId="49" fontId="6" fillId="0" borderId="0" xfId="0" applyNumberFormat="1" applyFont="1" applyFill="1" applyBorder="1" applyAlignment="1">
      <alignment horizontal="center"/>
    </xf>
    <xf numFmtId="0" fontId="6" fillId="0" borderId="0" xfId="0" applyFont="1" applyFill="1" applyBorder="1" applyAlignment="1">
      <alignment wrapText="1"/>
    </xf>
    <xf numFmtId="49" fontId="8" fillId="0" borderId="0" xfId="0" applyNumberFormat="1" applyFont="1" applyFill="1" applyBorder="1" applyAlignment="1">
      <alignment horizontal="center"/>
    </xf>
    <xf numFmtId="0" fontId="9" fillId="0" borderId="0" xfId="0" applyFont="1" applyFill="1" applyBorder="1" applyAlignment="1">
      <alignment wrapText="1"/>
    </xf>
    <xf numFmtId="0" fontId="6" fillId="0" borderId="0" xfId="0" applyFont="1" applyFill="1" applyBorder="1" applyAlignment="1">
      <alignment horizontal="center"/>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horizontal="left" wrapText="1"/>
    </xf>
    <xf numFmtId="49" fontId="10" fillId="0" borderId="0" xfId="0" applyNumberFormat="1" applyFont="1" applyFill="1" applyBorder="1" applyAlignment="1">
      <alignment horizontal="center"/>
    </xf>
    <xf numFmtId="0" fontId="0" fillId="0" borderId="0" xfId="0" applyFont="1" applyFill="1" applyBorder="1" applyAlignment="1">
      <alignment/>
    </xf>
    <xf numFmtId="0" fontId="6" fillId="0" borderId="0" xfId="0" applyNumberFormat="1" applyFont="1" applyFill="1" applyBorder="1" applyAlignment="1">
      <alignment horizontal="center"/>
    </xf>
    <xf numFmtId="0" fontId="3" fillId="0" borderId="0" xfId="0" applyFont="1" applyFill="1" applyBorder="1" applyAlignment="1">
      <alignment/>
    </xf>
    <xf numFmtId="49" fontId="3" fillId="0" borderId="0" xfId="0" applyNumberFormat="1" applyFont="1" applyFill="1" applyBorder="1" applyAlignment="1">
      <alignment/>
    </xf>
    <xf numFmtId="49" fontId="3" fillId="0" borderId="0" xfId="0" applyNumberFormat="1" applyFont="1" applyFill="1" applyBorder="1" applyAlignment="1">
      <alignment horizontal="center"/>
    </xf>
    <xf numFmtId="0" fontId="3" fillId="0" borderId="0" xfId="0" applyFont="1" applyFill="1" applyAlignment="1">
      <alignment/>
    </xf>
    <xf numFmtId="49" fontId="3" fillId="0" borderId="0" xfId="0" applyNumberFormat="1" applyFont="1" applyFill="1" applyAlignment="1">
      <alignment/>
    </xf>
    <xf numFmtId="49" fontId="3" fillId="0" borderId="0" xfId="0" applyNumberFormat="1" applyFont="1" applyFill="1" applyAlignment="1">
      <alignment horizontal="center"/>
    </xf>
    <xf numFmtId="0" fontId="3" fillId="0" borderId="0" xfId="0" applyFont="1" applyFill="1" applyAlignment="1">
      <alignment vertical="top"/>
    </xf>
    <xf numFmtId="49" fontId="3" fillId="0" borderId="0" xfId="0" applyNumberFormat="1" applyFont="1" applyFill="1" applyAlignment="1">
      <alignment vertical="top"/>
    </xf>
    <xf numFmtId="49" fontId="3" fillId="0" borderId="0" xfId="0" applyNumberFormat="1" applyFont="1" applyFill="1" applyAlignment="1">
      <alignment horizontal="center" vertical="top"/>
    </xf>
    <xf numFmtId="0" fontId="6" fillId="0" borderId="0" xfId="0" applyFont="1" applyAlignment="1">
      <alignment/>
    </xf>
    <xf numFmtId="0" fontId="6" fillId="0" borderId="0" xfId="0" applyFont="1" applyAlignment="1">
      <alignment horizontal="right"/>
    </xf>
    <xf numFmtId="0" fontId="6" fillId="0" borderId="0" xfId="0" applyFont="1" applyAlignment="1">
      <alignment horizontal="center"/>
    </xf>
    <xf numFmtId="0" fontId="6" fillId="0" borderId="10" xfId="0" applyFont="1" applyBorder="1" applyAlignment="1">
      <alignment horizontal="center" vertical="center" wrapText="1"/>
    </xf>
    <xf numFmtId="0" fontId="6" fillId="0" borderId="10" xfId="0" applyFont="1" applyFill="1" applyBorder="1" applyAlignment="1">
      <alignment horizontal="center" vertical="top" wrapText="1"/>
    </xf>
    <xf numFmtId="0" fontId="6" fillId="0" borderId="0" xfId="0" applyFont="1" applyBorder="1" applyAlignment="1">
      <alignment horizontal="center" vertical="center" wrapText="1"/>
    </xf>
    <xf numFmtId="0" fontId="6" fillId="0" borderId="0" xfId="0" applyFont="1" applyFill="1" applyBorder="1" applyAlignment="1">
      <alignment horizontal="center" vertical="top" wrapText="1"/>
    </xf>
    <xf numFmtId="49" fontId="6" fillId="0" borderId="0" xfId="0" applyNumberFormat="1" applyFont="1" applyBorder="1" applyAlignment="1">
      <alignment vertical="top"/>
    </xf>
    <xf numFmtId="0" fontId="8" fillId="0" borderId="0" xfId="0" applyFont="1" applyBorder="1" applyAlignment="1">
      <alignment vertical="top" wrapText="1"/>
    </xf>
    <xf numFmtId="4" fontId="6" fillId="0" borderId="0" xfId="0" applyNumberFormat="1" applyFont="1" applyBorder="1" applyAlignment="1">
      <alignment vertical="top"/>
    </xf>
    <xf numFmtId="0" fontId="6" fillId="0" borderId="0" xfId="0" applyFont="1" applyBorder="1" applyAlignment="1">
      <alignment vertical="top" wrapText="1"/>
    </xf>
    <xf numFmtId="4" fontId="6" fillId="0" borderId="0" xfId="0" applyNumberFormat="1" applyFont="1" applyFill="1" applyBorder="1" applyAlignment="1">
      <alignment vertical="top"/>
    </xf>
    <xf numFmtId="49" fontId="12" fillId="0" borderId="0" xfId="0" applyNumberFormat="1" applyFont="1" applyBorder="1" applyAlignment="1">
      <alignment/>
    </xf>
    <xf numFmtId="0" fontId="13" fillId="0" borderId="0" xfId="0" applyFont="1" applyBorder="1" applyAlignment="1">
      <alignment vertical="top"/>
    </xf>
    <xf numFmtId="165" fontId="12" fillId="0" borderId="0" xfId="0" applyNumberFormat="1" applyFont="1" applyBorder="1" applyAlignment="1">
      <alignment vertical="top"/>
    </xf>
    <xf numFmtId="49" fontId="0" fillId="0" borderId="0" xfId="0" applyNumberFormat="1" applyBorder="1" applyAlignment="1">
      <alignment/>
    </xf>
    <xf numFmtId="165" fontId="0" fillId="0" borderId="0" xfId="0" applyNumberFormat="1" applyBorder="1" applyAlignment="1">
      <alignment/>
    </xf>
    <xf numFmtId="0" fontId="6" fillId="0" borderId="0" xfId="0" applyFont="1" applyFill="1" applyAlignment="1">
      <alignment horizontal="left" vertical="top"/>
    </xf>
    <xf numFmtId="0" fontId="15" fillId="0" borderId="0" xfId="0" applyFont="1" applyFill="1" applyBorder="1" applyAlignment="1">
      <alignment wrapText="1"/>
    </xf>
    <xf numFmtId="4" fontId="3" fillId="0" borderId="0" xfId="0" applyNumberFormat="1" applyFont="1" applyFill="1" applyBorder="1" applyAlignment="1">
      <alignment horizontal="center"/>
    </xf>
    <xf numFmtId="49" fontId="8" fillId="0" borderId="0" xfId="0" applyNumberFormat="1" applyFont="1" applyFill="1" applyBorder="1" applyAlignment="1">
      <alignment horizontal="justify" vertical="center" wrapText="1"/>
    </xf>
    <xf numFmtId="49" fontId="6" fillId="0" borderId="0" xfId="0" applyNumberFormat="1" applyFont="1" applyFill="1" applyBorder="1" applyAlignment="1">
      <alignment horizontal="justify" vertical="center" wrapText="1"/>
    </xf>
    <xf numFmtId="4" fontId="3" fillId="0" borderId="0" xfId="0" applyNumberFormat="1" applyFont="1" applyFill="1" applyBorder="1" applyAlignment="1">
      <alignment horizontal="center" vertical="center"/>
    </xf>
    <xf numFmtId="49" fontId="16" fillId="0" borderId="0" xfId="0" applyNumberFormat="1" applyFont="1" applyFill="1" applyBorder="1" applyAlignment="1">
      <alignment horizontal="justify" vertical="center" wrapText="1"/>
    </xf>
    <xf numFmtId="49" fontId="16" fillId="0" borderId="0" xfId="0" applyNumberFormat="1" applyFont="1" applyFill="1" applyBorder="1" applyAlignment="1">
      <alignment horizontal="center" vertical="center" wrapText="1"/>
    </xf>
    <xf numFmtId="165" fontId="16" fillId="0" borderId="0" xfId="0" applyNumberFormat="1" applyFont="1" applyFill="1" applyBorder="1" applyAlignment="1">
      <alignment horizontal="right" vertical="center"/>
    </xf>
    <xf numFmtId="173" fontId="16" fillId="0" borderId="0" xfId="0" applyNumberFormat="1" applyFont="1" applyFill="1" applyBorder="1" applyAlignment="1">
      <alignment horizontal="justify" vertical="center" wrapText="1"/>
    </xf>
    <xf numFmtId="0" fontId="1" fillId="0" borderId="0" xfId="0" applyFont="1" applyFill="1" applyBorder="1" applyAlignment="1">
      <alignment vertical="center"/>
    </xf>
    <xf numFmtId="4" fontId="17" fillId="0" borderId="0" xfId="0" applyNumberFormat="1" applyFont="1" applyFill="1" applyBorder="1" applyAlignment="1">
      <alignment/>
    </xf>
    <xf numFmtId="0" fontId="1" fillId="0" borderId="0" xfId="0" applyFont="1" applyFill="1" applyBorder="1" applyAlignment="1">
      <alignment/>
    </xf>
    <xf numFmtId="4" fontId="3" fillId="0" borderId="0" xfId="0" applyNumberFormat="1" applyFont="1" applyFill="1" applyBorder="1" applyAlignment="1">
      <alignment horizontal="center" wrapText="1"/>
    </xf>
    <xf numFmtId="4" fontId="17" fillId="0" borderId="0" xfId="0" applyNumberFormat="1" applyFont="1" applyFill="1" applyBorder="1" applyAlignment="1">
      <alignment horizontal="center"/>
    </xf>
    <xf numFmtId="4" fontId="17" fillId="0" borderId="0" xfId="0" applyNumberFormat="1" applyFont="1" applyFill="1" applyBorder="1" applyAlignment="1">
      <alignment horizontal="center" wrapText="1"/>
    </xf>
    <xf numFmtId="0" fontId="6" fillId="0" borderId="0" xfId="0" applyFont="1" applyFill="1" applyAlignment="1">
      <alignment wrapText="1"/>
    </xf>
    <xf numFmtId="4" fontId="6" fillId="0" borderId="0" xfId="0" applyNumberFormat="1" applyFont="1" applyFill="1" applyAlignment="1">
      <alignment horizontal="center" vertical="top"/>
    </xf>
    <xf numFmtId="4" fontId="6" fillId="0" borderId="0" xfId="0" applyNumberFormat="1" applyFont="1" applyFill="1" applyBorder="1" applyAlignment="1">
      <alignment vertical="top" wrapText="1"/>
    </xf>
    <xf numFmtId="0" fontId="6" fillId="0" borderId="0" xfId="0" applyFont="1" applyFill="1" applyBorder="1" applyAlignment="1" applyProtection="1">
      <alignment vertical="top" wrapText="1"/>
      <protection locked="0"/>
    </xf>
    <xf numFmtId="0" fontId="0" fillId="0" borderId="0" xfId="0" applyFont="1" applyFill="1" applyAlignment="1">
      <alignment/>
    </xf>
    <xf numFmtId="0" fontId="0" fillId="0" borderId="0" xfId="0" applyFont="1" applyFill="1" applyAlignment="1">
      <alignment/>
    </xf>
    <xf numFmtId="173" fontId="6" fillId="0" borderId="0" xfId="0" applyNumberFormat="1" applyFont="1" applyFill="1" applyBorder="1" applyAlignment="1">
      <alignment horizontal="justify" vertical="center" wrapText="1"/>
    </xf>
    <xf numFmtId="1" fontId="18" fillId="0" borderId="10" xfId="0" applyNumberFormat="1" applyFont="1" applyFill="1" applyBorder="1" applyAlignment="1">
      <alignment horizontal="center" vertical="top"/>
    </xf>
    <xf numFmtId="1" fontId="18" fillId="0" borderId="10" xfId="0" applyNumberFormat="1" applyFont="1" applyFill="1" applyBorder="1" applyAlignment="1">
      <alignment horizontal="center" vertical="top" wrapText="1"/>
    </xf>
    <xf numFmtId="0" fontId="1" fillId="0" borderId="0" xfId="0" applyFont="1" applyFill="1" applyAlignment="1">
      <alignment/>
    </xf>
    <xf numFmtId="49" fontId="9" fillId="0" borderId="0" xfId="0" applyNumberFormat="1" applyFont="1" applyFill="1" applyBorder="1" applyAlignment="1">
      <alignment horizontal="justify" vertical="center" wrapText="1"/>
    </xf>
    <xf numFmtId="49" fontId="6" fillId="0" borderId="0" xfId="0" applyNumberFormat="1" applyFont="1" applyFill="1" applyBorder="1" applyAlignment="1">
      <alignment horizontal="justify" wrapText="1"/>
    </xf>
    <xf numFmtId="0" fontId="12" fillId="0" borderId="0" xfId="0" applyFont="1" applyFill="1" applyBorder="1" applyAlignment="1">
      <alignment horizontal="center"/>
    </xf>
    <xf numFmtId="4" fontId="0" fillId="0" borderId="0" xfId="0" applyNumberFormat="1" applyFont="1" applyFill="1" applyBorder="1" applyAlignment="1">
      <alignment/>
    </xf>
    <xf numFmtId="0" fontId="6" fillId="0" borderId="0" xfId="0" applyNumberFormat="1" applyFont="1" applyFill="1" applyBorder="1" applyAlignment="1">
      <alignment horizontal="center" wrapText="1"/>
    </xf>
    <xf numFmtId="0" fontId="8" fillId="0" borderId="11" xfId="0" applyFont="1" applyFill="1" applyBorder="1" applyAlignment="1">
      <alignment/>
    </xf>
    <xf numFmtId="0" fontId="8" fillId="0" borderId="11" xfId="0" applyFont="1" applyFill="1" applyBorder="1" applyAlignment="1">
      <alignment horizontal="center"/>
    </xf>
    <xf numFmtId="49" fontId="8" fillId="0" borderId="11" xfId="0" applyNumberFormat="1" applyFont="1" applyFill="1" applyBorder="1" applyAlignment="1">
      <alignment/>
    </xf>
    <xf numFmtId="0" fontId="0" fillId="0" borderId="0" xfId="0" applyFont="1" applyFill="1" applyBorder="1" applyAlignment="1">
      <alignment/>
    </xf>
    <xf numFmtId="0" fontId="4" fillId="0" borderId="0" xfId="0" applyFont="1" applyFill="1" applyBorder="1" applyAlignment="1">
      <alignment/>
    </xf>
    <xf numFmtId="49" fontId="9" fillId="0" borderId="0" xfId="0" applyNumberFormat="1" applyFont="1" applyFill="1" applyBorder="1" applyAlignment="1">
      <alignment horizontal="justify" wrapText="1"/>
    </xf>
    <xf numFmtId="49" fontId="8" fillId="0" borderId="0" xfId="0" applyNumberFormat="1" applyFont="1" applyFill="1" applyBorder="1" applyAlignment="1">
      <alignment horizontal="justify" wrapText="1"/>
    </xf>
    <xf numFmtId="173" fontId="6" fillId="0" borderId="0" xfId="0" applyNumberFormat="1" applyFont="1" applyFill="1" applyBorder="1" applyAlignment="1">
      <alignment horizontal="justify" wrapText="1"/>
    </xf>
    <xf numFmtId="49" fontId="10" fillId="0" borderId="0" xfId="0" applyNumberFormat="1" applyFont="1" applyFill="1" applyBorder="1" applyAlignment="1">
      <alignment horizontal="justify" wrapText="1"/>
    </xf>
    <xf numFmtId="0" fontId="11" fillId="0" borderId="0" xfId="0" applyFont="1" applyFill="1" applyBorder="1" applyAlignment="1">
      <alignment/>
    </xf>
    <xf numFmtId="0" fontId="6" fillId="0" borderId="0" xfId="0" applyFont="1" applyFill="1" applyBorder="1" applyAlignment="1" applyProtection="1">
      <alignment horizontal="left" wrapText="1"/>
      <protection locked="0"/>
    </xf>
    <xf numFmtId="0" fontId="6" fillId="0" borderId="0" xfId="0" applyFont="1" applyFill="1" applyBorder="1" applyAlignment="1" applyProtection="1">
      <alignment wrapText="1"/>
      <protection locked="0"/>
    </xf>
    <xf numFmtId="0" fontId="19" fillId="0" borderId="10" xfId="0" applyFont="1" applyFill="1" applyBorder="1" applyAlignment="1">
      <alignment horizontal="center" vertical="center"/>
    </xf>
    <xf numFmtId="49" fontId="8" fillId="0" borderId="11" xfId="0" applyNumberFormat="1" applyFont="1" applyFill="1" applyBorder="1" applyAlignment="1">
      <alignment horizontal="justify" vertical="center" wrapText="1"/>
    </xf>
    <xf numFmtId="49" fontId="8" fillId="0" borderId="11" xfId="0" applyNumberFormat="1" applyFont="1" applyFill="1" applyBorder="1" applyAlignment="1">
      <alignment horizontal="center" wrapText="1"/>
    </xf>
    <xf numFmtId="43" fontId="8" fillId="0" borderId="0" xfId="62" applyFont="1" applyFill="1" applyBorder="1" applyAlignment="1">
      <alignment horizontal="center" wrapText="1"/>
    </xf>
    <xf numFmtId="0" fontId="0" fillId="0" borderId="0" xfId="0" applyFont="1" applyFill="1" applyAlignment="1">
      <alignment horizontal="center"/>
    </xf>
    <xf numFmtId="49" fontId="15" fillId="0" borderId="0" xfId="0" applyNumberFormat="1" applyFont="1" applyFill="1" applyBorder="1" applyAlignment="1">
      <alignment horizontal="justify" vertical="center" wrapText="1"/>
    </xf>
    <xf numFmtId="0" fontId="6" fillId="0" borderId="0" xfId="0" applyFont="1" applyFill="1" applyAlignment="1">
      <alignment horizontal="center"/>
    </xf>
    <xf numFmtId="4" fontId="51" fillId="0" borderId="0" xfId="0" applyNumberFormat="1" applyFont="1" applyFill="1" applyBorder="1" applyAlignment="1">
      <alignment horizontal="center"/>
    </xf>
    <xf numFmtId="165" fontId="0" fillId="0" borderId="0" xfId="0" applyNumberFormat="1" applyAlignment="1">
      <alignment/>
    </xf>
    <xf numFmtId="2" fontId="0" fillId="0" borderId="0" xfId="0" applyNumberFormat="1" applyBorder="1" applyAlignment="1">
      <alignment/>
    </xf>
    <xf numFmtId="165" fontId="4" fillId="0" borderId="0" xfId="0" applyNumberFormat="1" applyFont="1" applyAlignment="1">
      <alignment/>
    </xf>
    <xf numFmtId="0" fontId="4" fillId="0" borderId="0" xfId="0" applyFont="1" applyAlignment="1">
      <alignment/>
    </xf>
    <xf numFmtId="165" fontId="5" fillId="33" borderId="0" xfId="0" applyNumberFormat="1" applyFont="1" applyFill="1" applyBorder="1" applyAlignment="1">
      <alignment/>
    </xf>
    <xf numFmtId="0" fontId="5" fillId="33" borderId="0" xfId="0" applyFont="1" applyFill="1" applyBorder="1" applyAlignment="1">
      <alignment/>
    </xf>
    <xf numFmtId="165" fontId="0" fillId="33" borderId="0" xfId="0" applyNumberFormat="1" applyFill="1" applyBorder="1" applyAlignment="1">
      <alignment horizontal="left"/>
    </xf>
    <xf numFmtId="4" fontId="0" fillId="33" borderId="0" xfId="0" applyNumberFormat="1" applyFill="1" applyBorder="1" applyAlignment="1">
      <alignment horizontal="left"/>
    </xf>
    <xf numFmtId="165" fontId="0" fillId="33" borderId="0" xfId="0" applyNumberFormat="1" applyFont="1" applyFill="1" applyBorder="1" applyAlignment="1">
      <alignment horizontal="left"/>
    </xf>
    <xf numFmtId="0" fontId="0" fillId="33" borderId="0" xfId="0" applyFill="1" applyBorder="1" applyAlignment="1">
      <alignment horizontal="left"/>
    </xf>
    <xf numFmtId="165" fontId="5" fillId="33" borderId="0" xfId="0" applyNumberFormat="1" applyFont="1" applyFill="1" applyBorder="1" applyAlignment="1">
      <alignment horizontal="left"/>
    </xf>
    <xf numFmtId="4" fontId="5" fillId="33" borderId="0" xfId="0" applyNumberFormat="1" applyFont="1" applyFill="1" applyBorder="1" applyAlignment="1">
      <alignment horizontal="left"/>
    </xf>
    <xf numFmtId="0" fontId="0" fillId="34" borderId="0" xfId="0" applyFill="1" applyAlignment="1">
      <alignment/>
    </xf>
    <xf numFmtId="0" fontId="4" fillId="34" borderId="0" xfId="0" applyFont="1" applyFill="1" applyAlignment="1">
      <alignment/>
    </xf>
    <xf numFmtId="4" fontId="3" fillId="0" borderId="0" xfId="0" applyNumberFormat="1" applyFont="1" applyAlignment="1">
      <alignment/>
    </xf>
    <xf numFmtId="0" fontId="6" fillId="0" borderId="0" xfId="0" applyFont="1" applyAlignment="1">
      <alignment/>
    </xf>
    <xf numFmtId="0" fontId="75" fillId="0" borderId="0" xfId="0" applyFont="1" applyFill="1" applyBorder="1" applyAlignment="1">
      <alignment horizontal="center"/>
    </xf>
    <xf numFmtId="49" fontId="75" fillId="0" borderId="0" xfId="0" applyNumberFormat="1" applyFont="1" applyFill="1" applyBorder="1" applyAlignment="1">
      <alignment horizontal="center" wrapText="1"/>
    </xf>
    <xf numFmtId="49" fontId="75" fillId="0" borderId="0" xfId="0" applyNumberFormat="1" applyFont="1" applyFill="1" applyBorder="1" applyAlignment="1">
      <alignment/>
    </xf>
    <xf numFmtId="49" fontId="75" fillId="0" borderId="0" xfId="0" applyNumberFormat="1" applyFont="1" applyFill="1" applyBorder="1" applyAlignment="1">
      <alignment horizontal="center"/>
    </xf>
    <xf numFmtId="0" fontId="4" fillId="0" borderId="0" xfId="0" applyFont="1" applyFill="1" applyBorder="1" applyAlignment="1">
      <alignment/>
    </xf>
    <xf numFmtId="49" fontId="76" fillId="0" borderId="0" xfId="0" applyNumberFormat="1" applyFont="1" applyFill="1" applyBorder="1" applyAlignment="1">
      <alignment/>
    </xf>
    <xf numFmtId="0" fontId="6" fillId="0" borderId="0" xfId="0" applyFont="1" applyAlignment="1">
      <alignment vertical="top"/>
    </xf>
    <xf numFmtId="0" fontId="0" fillId="0" borderId="0" xfId="0" applyAlignment="1">
      <alignment horizontal="center" vertical="top"/>
    </xf>
    <xf numFmtId="165" fontId="0" fillId="0" borderId="0" xfId="0" applyNumberFormat="1" applyFont="1" applyAlignment="1">
      <alignment horizontal="center" vertical="top"/>
    </xf>
    <xf numFmtId="165" fontId="4" fillId="0" borderId="0" xfId="0" applyNumberFormat="1" applyFont="1" applyAlignment="1">
      <alignment horizontal="center" vertical="top"/>
    </xf>
    <xf numFmtId="0" fontId="0" fillId="0" borderId="0" xfId="0" applyFont="1" applyAlignment="1">
      <alignment horizontal="center" vertical="top"/>
    </xf>
    <xf numFmtId="0" fontId="7" fillId="35" borderId="0" xfId="0" applyFont="1" applyFill="1" applyAlignment="1">
      <alignment horizontal="center" vertical="top"/>
    </xf>
    <xf numFmtId="165" fontId="0" fillId="35" borderId="0" xfId="0" applyNumberFormat="1" applyFont="1" applyFill="1" applyAlignment="1">
      <alignment/>
    </xf>
    <xf numFmtId="0" fontId="0" fillId="35" borderId="0" xfId="0" applyFont="1" applyFill="1" applyAlignment="1">
      <alignment/>
    </xf>
    <xf numFmtId="0" fontId="0" fillId="35" borderId="0" xfId="0" applyFill="1" applyAlignment="1">
      <alignment/>
    </xf>
    <xf numFmtId="0" fontId="7" fillId="0" borderId="0" xfId="0" applyFont="1" applyAlignment="1">
      <alignment horizontal="center" vertical="top"/>
    </xf>
    <xf numFmtId="165" fontId="0" fillId="0" borderId="0" xfId="0" applyNumberFormat="1" applyFont="1" applyAlignment="1">
      <alignment/>
    </xf>
    <xf numFmtId="0" fontId="0" fillId="0" borderId="0" xfId="0" applyFont="1" applyAlignment="1">
      <alignment/>
    </xf>
    <xf numFmtId="165" fontId="0" fillId="35" borderId="0" xfId="0" applyNumberFormat="1" applyFont="1" applyFill="1" applyAlignment="1">
      <alignment horizontal="center" vertical="top"/>
    </xf>
    <xf numFmtId="165" fontId="0" fillId="35" borderId="0" xfId="0" applyNumberFormat="1" applyFill="1" applyAlignment="1">
      <alignment/>
    </xf>
    <xf numFmtId="165" fontId="5" fillId="33" borderId="0" xfId="0" applyNumberFormat="1" applyFont="1" applyFill="1" applyBorder="1" applyAlignment="1">
      <alignment horizontal="center" vertical="top"/>
    </xf>
    <xf numFmtId="0" fontId="0" fillId="33" borderId="0" xfId="0" applyFill="1" applyBorder="1" applyAlignment="1">
      <alignment/>
    </xf>
    <xf numFmtId="49" fontId="5" fillId="33" borderId="0" xfId="0" applyNumberFormat="1" applyFont="1" applyFill="1" applyBorder="1" applyAlignment="1">
      <alignment horizontal="center" vertical="top"/>
    </xf>
    <xf numFmtId="1" fontId="0" fillId="33" borderId="0" xfId="0" applyNumberFormat="1" applyFill="1" applyBorder="1" applyAlignment="1">
      <alignment/>
    </xf>
    <xf numFmtId="3" fontId="5" fillId="33" borderId="0" xfId="0" applyNumberFormat="1" applyFont="1" applyFill="1" applyBorder="1" applyAlignment="1">
      <alignment horizontal="center" vertical="top"/>
    </xf>
    <xf numFmtId="165" fontId="0" fillId="33" borderId="0" xfId="0" applyNumberFormat="1" applyFont="1" applyFill="1" applyBorder="1" applyAlignment="1">
      <alignment horizontal="center" vertical="top"/>
    </xf>
    <xf numFmtId="165" fontId="3" fillId="0" borderId="0" xfId="0" applyNumberFormat="1" applyFont="1" applyAlignment="1">
      <alignment horizontal="center" vertical="top"/>
    </xf>
    <xf numFmtId="165" fontId="77" fillId="0" borderId="0" xfId="0" applyNumberFormat="1" applyFont="1" applyAlignment="1">
      <alignment horizontal="center" vertical="top"/>
    </xf>
    <xf numFmtId="165" fontId="21" fillId="0" borderId="0" xfId="0" applyNumberFormat="1" applyFont="1" applyAlignment="1">
      <alignment/>
    </xf>
    <xf numFmtId="0" fontId="21" fillId="0" borderId="0" xfId="0" applyFont="1" applyAlignment="1">
      <alignment/>
    </xf>
    <xf numFmtId="165" fontId="21" fillId="0" borderId="0" xfId="0" applyNumberFormat="1" applyFont="1" applyAlignment="1">
      <alignment horizontal="center" vertical="top"/>
    </xf>
    <xf numFmtId="0" fontId="7" fillId="0" borderId="0" xfId="0" applyFont="1" applyFill="1" applyAlignment="1">
      <alignment vertical="top"/>
    </xf>
    <xf numFmtId="174" fontId="7" fillId="33" borderId="0" xfId="0" applyNumberFormat="1" applyFont="1" applyFill="1" applyAlignment="1">
      <alignment horizontal="center" vertical="top"/>
    </xf>
    <xf numFmtId="174" fontId="7" fillId="0" borderId="0" xfId="0" applyNumberFormat="1" applyFont="1" applyAlignment="1">
      <alignment horizontal="center" vertical="top"/>
    </xf>
    <xf numFmtId="174" fontId="7" fillId="0" borderId="0" xfId="0" applyNumberFormat="1" applyFont="1" applyFill="1" applyAlignment="1">
      <alignment horizontal="center" vertical="top" wrapText="1"/>
    </xf>
    <xf numFmtId="0" fontId="21" fillId="0" borderId="0" xfId="0" applyFont="1" applyAlignment="1">
      <alignment horizontal="center" vertical="top"/>
    </xf>
    <xf numFmtId="174" fontId="7" fillId="0" borderId="0" xfId="0" applyNumberFormat="1" applyFont="1" applyFill="1" applyAlignment="1">
      <alignment horizontal="center" vertical="top"/>
    </xf>
    <xf numFmtId="4" fontId="7" fillId="0" borderId="0" xfId="0" applyNumberFormat="1" applyFont="1" applyFill="1" applyAlignment="1">
      <alignment horizontal="center" vertical="top"/>
    </xf>
    <xf numFmtId="4" fontId="7" fillId="0" borderId="0" xfId="0" applyNumberFormat="1" applyFont="1" applyAlignment="1">
      <alignment horizontal="center" vertical="top"/>
    </xf>
    <xf numFmtId="4" fontId="7" fillId="0" borderId="0" xfId="0" applyNumberFormat="1" applyFont="1" applyFill="1" applyAlignment="1">
      <alignment horizontal="center" vertical="top" wrapText="1"/>
    </xf>
    <xf numFmtId="4" fontId="7" fillId="0" borderId="0" xfId="0" applyNumberFormat="1" applyFont="1" applyFill="1" applyAlignment="1">
      <alignment vertical="top"/>
    </xf>
    <xf numFmtId="4" fontId="7" fillId="0" borderId="0" xfId="0" applyNumberFormat="1" applyFont="1" applyAlignment="1">
      <alignment vertical="top"/>
    </xf>
    <xf numFmtId="4" fontId="3" fillId="0" borderId="0" xfId="0" applyNumberFormat="1" applyFont="1" applyFill="1" applyAlignment="1">
      <alignment vertical="top"/>
    </xf>
    <xf numFmtId="4" fontId="21" fillId="0" borderId="0" xfId="0" applyNumberFormat="1" applyFont="1" applyAlignment="1">
      <alignment vertical="top"/>
    </xf>
    <xf numFmtId="4" fontId="6" fillId="0" borderId="0" xfId="0" applyNumberFormat="1" applyFont="1" applyFill="1" applyAlignment="1">
      <alignment horizontal="center" vertical="top" wrapText="1"/>
    </xf>
    <xf numFmtId="174" fontId="8" fillId="0" borderId="11" xfId="0" applyNumberFormat="1" applyFont="1" applyFill="1" applyBorder="1" applyAlignment="1">
      <alignment horizontal="center" wrapText="1"/>
    </xf>
    <xf numFmtId="174" fontId="8" fillId="0" borderId="11" xfId="0" applyNumberFormat="1" applyFont="1" applyFill="1" applyBorder="1" applyAlignment="1">
      <alignment horizontal="center"/>
    </xf>
    <xf numFmtId="174" fontId="8" fillId="0" borderId="0" xfId="0" applyNumberFormat="1" applyFont="1" applyFill="1" applyBorder="1" applyAlignment="1">
      <alignment horizontal="center" wrapText="1"/>
    </xf>
    <xf numFmtId="174" fontId="8" fillId="0" borderId="0" xfId="0" applyNumberFormat="1" applyFont="1" applyFill="1" applyBorder="1" applyAlignment="1">
      <alignment horizontal="center"/>
    </xf>
    <xf numFmtId="174" fontId="6" fillId="0" borderId="0" xfId="0" applyNumberFormat="1" applyFont="1" applyFill="1" applyBorder="1" applyAlignment="1">
      <alignment horizontal="center"/>
    </xf>
    <xf numFmtId="174" fontId="6" fillId="0" borderId="0" xfId="0" applyNumberFormat="1" applyFont="1" applyFill="1" applyBorder="1" applyAlignment="1">
      <alignment horizontal="center" wrapText="1"/>
    </xf>
    <xf numFmtId="174" fontId="10" fillId="0" borderId="0" xfId="0" applyNumberFormat="1" applyFont="1" applyFill="1" applyBorder="1" applyAlignment="1">
      <alignment horizontal="center"/>
    </xf>
    <xf numFmtId="174" fontId="3" fillId="0" borderId="0" xfId="0" applyNumberFormat="1" applyFont="1" applyFill="1" applyBorder="1" applyAlignment="1">
      <alignment/>
    </xf>
    <xf numFmtId="174" fontId="3" fillId="0" borderId="0" xfId="0" applyNumberFormat="1" applyFont="1" applyFill="1" applyBorder="1" applyAlignment="1">
      <alignment horizontal="center"/>
    </xf>
    <xf numFmtId="49" fontId="6" fillId="0" borderId="0" xfId="0" applyNumberFormat="1" applyFont="1" applyFill="1" applyBorder="1" applyAlignment="1">
      <alignment horizontal="left" vertical="center" wrapText="1"/>
    </xf>
    <xf numFmtId="49" fontId="75" fillId="0" borderId="0" xfId="0" applyNumberFormat="1" applyFont="1" applyFill="1" applyBorder="1" applyAlignment="1">
      <alignment horizontal="justify" wrapText="1"/>
    </xf>
    <xf numFmtId="174" fontId="75" fillId="0" borderId="0" xfId="0" applyNumberFormat="1" applyFont="1" applyFill="1" applyBorder="1" applyAlignment="1">
      <alignment horizontal="center" wrapText="1"/>
    </xf>
    <xf numFmtId="174" fontId="75" fillId="0" borderId="0" xfId="0" applyNumberFormat="1" applyFont="1" applyFill="1" applyBorder="1" applyAlignment="1">
      <alignment horizontal="center"/>
    </xf>
    <xf numFmtId="174" fontId="6" fillId="35" borderId="0" xfId="0" applyNumberFormat="1" applyFont="1" applyFill="1" applyBorder="1" applyAlignment="1">
      <alignment horizontal="center"/>
    </xf>
    <xf numFmtId="174" fontId="76" fillId="0" borderId="0" xfId="0" applyNumberFormat="1" applyFont="1" applyFill="1" applyBorder="1" applyAlignment="1">
      <alignment horizontal="center"/>
    </xf>
    <xf numFmtId="49" fontId="9" fillId="0" borderId="0" xfId="0" applyNumberFormat="1" applyFont="1" applyFill="1" applyBorder="1" applyAlignment="1">
      <alignment horizontal="left" vertical="center" wrapText="1"/>
    </xf>
    <xf numFmtId="174" fontId="6" fillId="0" borderId="0" xfId="0" applyNumberFormat="1" applyFont="1" applyFill="1" applyBorder="1" applyAlignment="1">
      <alignment horizontal="center" vertical="center" wrapText="1"/>
    </xf>
    <xf numFmtId="174" fontId="8" fillId="0" borderId="0" xfId="0" applyNumberFormat="1" applyFont="1" applyBorder="1" applyAlignment="1">
      <alignment vertical="top"/>
    </xf>
    <xf numFmtId="174" fontId="6" fillId="0" borderId="0" xfId="0" applyNumberFormat="1" applyFont="1" applyBorder="1" applyAlignment="1">
      <alignment vertical="top"/>
    </xf>
    <xf numFmtId="174" fontId="6" fillId="0" borderId="0" xfId="0" applyNumberFormat="1" applyFont="1" applyFill="1" applyBorder="1" applyAlignment="1">
      <alignment vertical="top"/>
    </xf>
    <xf numFmtId="4" fontId="22" fillId="0" borderId="0" xfId="0" applyNumberFormat="1" applyFont="1" applyFill="1" applyBorder="1" applyAlignment="1">
      <alignment horizontal="center"/>
    </xf>
    <xf numFmtId="49" fontId="76" fillId="0" borderId="0" xfId="0" applyNumberFormat="1" applyFont="1" applyFill="1" applyBorder="1" applyAlignment="1">
      <alignment horizontal="center"/>
    </xf>
    <xf numFmtId="174" fontId="76" fillId="0" borderId="0" xfId="0" applyNumberFormat="1" applyFont="1" applyFill="1" applyBorder="1" applyAlignment="1">
      <alignment horizontal="center" wrapText="1"/>
    </xf>
    <xf numFmtId="49" fontId="76" fillId="0" borderId="0" xfId="0" applyNumberFormat="1" applyFont="1" applyFill="1" applyBorder="1" applyAlignment="1">
      <alignment horizontal="center" wrapText="1"/>
    </xf>
    <xf numFmtId="2" fontId="76" fillId="0" borderId="0" xfId="0" applyNumberFormat="1" applyFont="1" applyFill="1" applyBorder="1" applyAlignment="1">
      <alignment horizontal="center" wrapText="1"/>
    </xf>
    <xf numFmtId="174" fontId="8" fillId="0" borderId="11" xfId="62" applyNumberFormat="1" applyFont="1" applyFill="1" applyBorder="1" applyAlignment="1">
      <alignment horizontal="center" wrapText="1"/>
    </xf>
    <xf numFmtId="174" fontId="6" fillId="0" borderId="0" xfId="0" applyNumberFormat="1" applyFont="1" applyFill="1" applyAlignment="1">
      <alignment horizontal="center"/>
    </xf>
    <xf numFmtId="174" fontId="16" fillId="0" borderId="0" xfId="0" applyNumberFormat="1" applyFont="1" applyFill="1" applyBorder="1" applyAlignment="1">
      <alignment horizontal="center" vertical="center" wrapText="1"/>
    </xf>
    <xf numFmtId="0" fontId="6" fillId="0" borderId="12" xfId="0" applyFont="1" applyFill="1" applyBorder="1" applyAlignment="1" applyProtection="1">
      <alignment vertical="top" wrapText="1"/>
      <protection locked="0"/>
    </xf>
    <xf numFmtId="0" fontId="6" fillId="0" borderId="0" xfId="0" applyFont="1" applyFill="1" applyAlignment="1">
      <alignment horizontal="center" vertical="top"/>
    </xf>
    <xf numFmtId="49" fontId="8" fillId="0" borderId="0" xfId="0" applyNumberFormat="1" applyFont="1" applyFill="1" applyAlignment="1">
      <alignment horizontal="center" vertical="top" wrapText="1"/>
    </xf>
    <xf numFmtId="4" fontId="75" fillId="0" borderId="0" xfId="0" applyNumberFormat="1" applyFont="1" applyFill="1" applyBorder="1" applyAlignment="1">
      <alignment horizontal="center" wrapText="1"/>
    </xf>
    <xf numFmtId="4" fontId="6" fillId="0" borderId="0" xfId="0" applyNumberFormat="1" applyFont="1" applyFill="1" applyBorder="1" applyAlignment="1">
      <alignment horizontal="center" wrapText="1"/>
    </xf>
    <xf numFmtId="4" fontId="6" fillId="0" borderId="0" xfId="0" applyNumberFormat="1" applyFont="1" applyAlignment="1">
      <alignment horizontal="right"/>
    </xf>
    <xf numFmtId="0" fontId="6" fillId="0" borderId="0" xfId="0" applyFont="1" applyAlignment="1">
      <alignment vertical="top" wrapText="1"/>
    </xf>
    <xf numFmtId="0" fontId="6" fillId="0" borderId="0" xfId="0" applyFont="1" applyFill="1" applyBorder="1" applyAlignment="1" applyProtection="1">
      <alignment horizontal="left" vertical="top" wrapText="1"/>
      <protection locked="0"/>
    </xf>
    <xf numFmtId="4" fontId="6" fillId="0" borderId="0" xfId="0" applyNumberFormat="1" applyFont="1" applyFill="1" applyBorder="1" applyAlignment="1" applyProtection="1">
      <alignment horizontal="center" vertical="top" wrapText="1" shrinkToFit="1"/>
      <protection locked="0"/>
    </xf>
    <xf numFmtId="0" fontId="6" fillId="0" borderId="10" xfId="0" applyFont="1" applyFill="1" applyBorder="1" applyAlignment="1" applyProtection="1">
      <alignment horizontal="center" vertical="top" wrapText="1"/>
      <protection locked="0"/>
    </xf>
    <xf numFmtId="4" fontId="6" fillId="0" borderId="10" xfId="0" applyNumberFormat="1" applyFont="1" applyFill="1" applyBorder="1" applyAlignment="1" applyProtection="1">
      <alignment horizontal="center" vertical="top" wrapText="1"/>
      <protection locked="0"/>
    </xf>
    <xf numFmtId="4" fontId="6" fillId="0" borderId="10" xfId="0" applyNumberFormat="1"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top" wrapText="1"/>
      <protection locked="0"/>
    </xf>
    <xf numFmtId="3" fontId="6" fillId="0" borderId="13" xfId="0" applyNumberFormat="1" applyFont="1" applyFill="1" applyBorder="1" applyAlignment="1" applyProtection="1">
      <alignment horizontal="center" vertical="top" wrapText="1"/>
      <protection locked="0"/>
    </xf>
    <xf numFmtId="3" fontId="6" fillId="0" borderId="11" xfId="0" applyNumberFormat="1" applyFont="1" applyBorder="1" applyAlignment="1">
      <alignment/>
    </xf>
    <xf numFmtId="49" fontId="6" fillId="0" borderId="14" xfId="0" applyNumberFormat="1" applyFont="1" applyFill="1" applyBorder="1" applyAlignment="1">
      <alignment horizontal="center" vertical="center" wrapText="1"/>
    </xf>
    <xf numFmtId="0" fontId="6" fillId="0" borderId="12" xfId="0" applyFont="1" applyBorder="1" applyAlignment="1">
      <alignment horizontal="center" vertical="top" wrapText="1"/>
    </xf>
    <xf numFmtId="0" fontId="6" fillId="0" borderId="12" xfId="0" applyFont="1" applyBorder="1" applyAlignment="1" applyProtection="1">
      <alignment vertical="top" wrapText="1"/>
      <protection locked="0"/>
    </xf>
    <xf numFmtId="4" fontId="6" fillId="0" borderId="12" xfId="0" applyNumberFormat="1" applyFont="1" applyFill="1" applyBorder="1" applyAlignment="1" applyProtection="1">
      <alignment horizontal="center" vertical="top" wrapText="1"/>
      <protection locked="0"/>
    </xf>
    <xf numFmtId="0" fontId="6" fillId="0" borderId="12" xfId="0" applyFont="1" applyBorder="1" applyAlignment="1">
      <alignment horizontal="center" vertical="top"/>
    </xf>
    <xf numFmtId="0" fontId="6" fillId="0" borderId="12" xfId="0" applyFont="1" applyFill="1" applyBorder="1" applyAlignment="1">
      <alignment horizontal="center" vertical="top" wrapText="1"/>
    </xf>
    <xf numFmtId="49" fontId="8" fillId="0" borderId="12" xfId="0" applyNumberFormat="1" applyFont="1" applyBorder="1" applyAlignment="1">
      <alignment horizontal="center" vertical="top" wrapText="1"/>
    </xf>
    <xf numFmtId="0" fontId="8" fillId="0" borderId="12" xfId="0" applyFont="1" applyBorder="1" applyAlignment="1" applyProtection="1">
      <alignment horizontal="left" vertical="top" wrapText="1"/>
      <protection locked="0"/>
    </xf>
    <xf numFmtId="174" fontId="8" fillId="33" borderId="12" xfId="0" applyNumberFormat="1" applyFont="1" applyFill="1" applyBorder="1" applyAlignment="1" applyProtection="1">
      <alignment horizontal="center" vertical="top" wrapText="1"/>
      <protection locked="0"/>
    </xf>
    <xf numFmtId="49" fontId="6" fillId="0" borderId="12" xfId="0" applyNumberFormat="1" applyFont="1" applyBorder="1" applyAlignment="1">
      <alignment horizontal="center" vertical="top" wrapText="1"/>
    </xf>
    <xf numFmtId="174" fontId="6" fillId="33" borderId="12" xfId="0" applyNumberFormat="1" applyFont="1" applyFill="1" applyBorder="1" applyAlignment="1" applyProtection="1">
      <alignment horizontal="center" vertical="top" wrapText="1"/>
      <protection locked="0"/>
    </xf>
    <xf numFmtId="174" fontId="6" fillId="33" borderId="12" xfId="0" applyNumberFormat="1" applyFont="1" applyFill="1" applyBorder="1" applyAlignment="1">
      <alignment horizontal="center" vertical="top"/>
    </xf>
    <xf numFmtId="174" fontId="6" fillId="33" borderId="12" xfId="0" applyNumberFormat="1" applyFont="1" applyFill="1" applyBorder="1" applyAlignment="1">
      <alignment horizontal="center" vertical="top" wrapText="1"/>
    </xf>
    <xf numFmtId="49" fontId="8" fillId="0" borderId="12" xfId="0" applyNumberFormat="1" applyFont="1" applyFill="1" applyBorder="1" applyAlignment="1">
      <alignment horizontal="center" vertical="top" wrapText="1"/>
    </xf>
    <xf numFmtId="0" fontId="8" fillId="0" borderId="12" xfId="0" applyFont="1" applyFill="1" applyBorder="1" applyAlignment="1" applyProtection="1">
      <alignment vertical="top" wrapText="1"/>
      <protection locked="0"/>
    </xf>
    <xf numFmtId="49" fontId="6" fillId="0" borderId="12" xfId="0" applyNumberFormat="1" applyFont="1" applyFill="1" applyBorder="1" applyAlignment="1">
      <alignment horizontal="center" vertical="top" wrapText="1"/>
    </xf>
    <xf numFmtId="0" fontId="6" fillId="0" borderId="12" xfId="0" applyFont="1" applyFill="1" applyBorder="1" applyAlignment="1">
      <alignment horizontal="justify" vertical="top" wrapText="1"/>
    </xf>
    <xf numFmtId="0" fontId="8" fillId="0" borderId="12" xfId="0" applyFont="1" applyBorder="1" applyAlignment="1">
      <alignment vertical="top" wrapText="1"/>
    </xf>
    <xf numFmtId="174" fontId="8" fillId="33" borderId="12" xfId="0" applyNumberFormat="1" applyFont="1" applyFill="1" applyBorder="1" applyAlignment="1">
      <alignment horizontal="center" vertical="top" wrapText="1"/>
    </xf>
    <xf numFmtId="0" fontId="6" fillId="0" borderId="12" xfId="0" applyFont="1" applyBorder="1" applyAlignment="1">
      <alignment horizontal="justify" vertical="top" wrapText="1"/>
    </xf>
    <xf numFmtId="2" fontId="6" fillId="0" borderId="12" xfId="0" applyNumberFormat="1" applyFont="1" applyBorder="1" applyAlignment="1">
      <alignment vertical="top" wrapText="1"/>
    </xf>
    <xf numFmtId="174" fontId="6" fillId="33" borderId="12" xfId="62" applyNumberFormat="1" applyFont="1" applyFill="1" applyBorder="1" applyAlignment="1">
      <alignment horizontal="center" vertical="top"/>
    </xf>
    <xf numFmtId="0" fontId="8" fillId="0" borderId="12" xfId="0" applyFont="1" applyFill="1" applyBorder="1" applyAlignment="1">
      <alignment vertical="top" wrapText="1"/>
    </xf>
    <xf numFmtId="0" fontId="6" fillId="0" borderId="12" xfId="0" applyFont="1" applyFill="1" applyBorder="1" applyAlignment="1">
      <alignment vertical="top" wrapText="1"/>
    </xf>
    <xf numFmtId="0" fontId="6" fillId="0" borderId="12" xfId="0" applyFont="1" applyFill="1" applyBorder="1" applyAlignment="1">
      <alignment horizontal="left" vertical="top" wrapText="1"/>
    </xf>
    <xf numFmtId="0" fontId="6" fillId="0" borderId="12" xfId="0" applyFont="1" applyBorder="1" applyAlignment="1">
      <alignment vertical="top" wrapText="1"/>
    </xf>
    <xf numFmtId="0" fontId="6" fillId="0" borderId="12" xfId="54" applyFont="1" applyFill="1" applyBorder="1" applyAlignment="1" applyProtection="1">
      <alignment horizontal="left" vertical="top" wrapText="1"/>
      <protection locked="0"/>
    </xf>
    <xf numFmtId="49" fontId="78" fillId="0" borderId="12" xfId="0" applyNumberFormat="1" applyFont="1" applyFill="1" applyBorder="1" applyAlignment="1">
      <alignment horizontal="center" vertical="top" wrapText="1"/>
    </xf>
    <xf numFmtId="0" fontId="78" fillId="0" borderId="12" xfId="0" applyFont="1" applyFill="1" applyBorder="1" applyAlignment="1">
      <alignment vertical="top" wrapText="1"/>
    </xf>
    <xf numFmtId="174" fontId="78" fillId="0" borderId="12" xfId="0" applyNumberFormat="1" applyFont="1" applyFill="1" applyBorder="1" applyAlignment="1" applyProtection="1">
      <alignment horizontal="center" vertical="top" wrapText="1"/>
      <protection locked="0"/>
    </xf>
    <xf numFmtId="174" fontId="78" fillId="33" borderId="12" xfId="0" applyNumberFormat="1" applyFont="1" applyFill="1" applyBorder="1" applyAlignment="1">
      <alignment horizontal="center" vertical="top"/>
    </xf>
    <xf numFmtId="174" fontId="78" fillId="33" borderId="12" xfId="0" applyNumberFormat="1" applyFont="1" applyFill="1" applyBorder="1" applyAlignment="1">
      <alignment horizontal="center" vertical="top" wrapText="1"/>
    </xf>
    <xf numFmtId="174" fontId="78" fillId="33" borderId="12" xfId="0" applyNumberFormat="1" applyFont="1" applyFill="1" applyBorder="1" applyAlignment="1" applyProtection="1">
      <alignment horizontal="center" vertical="top" wrapText="1"/>
      <protection locked="0"/>
    </xf>
    <xf numFmtId="0" fontId="78" fillId="0" borderId="12" xfId="0" applyFont="1" applyFill="1" applyBorder="1" applyAlignment="1" applyProtection="1">
      <alignment vertical="top" wrapText="1"/>
      <protection locked="0"/>
    </xf>
    <xf numFmtId="0" fontId="6" fillId="0" borderId="0" xfId="0" applyFont="1" applyFill="1" applyAlignment="1">
      <alignment vertical="top" wrapText="1"/>
    </xf>
    <xf numFmtId="0" fontId="78" fillId="0" borderId="0" xfId="0" applyFont="1" applyFill="1" applyAlignment="1">
      <alignment vertical="top" wrapText="1"/>
    </xf>
    <xf numFmtId="0" fontId="6" fillId="0" borderId="12" xfId="0" applyFont="1" applyFill="1" applyBorder="1" applyAlignment="1" applyProtection="1">
      <alignment horizontal="left" vertical="top" wrapText="1"/>
      <protection locked="0"/>
    </xf>
    <xf numFmtId="0" fontId="8" fillId="0" borderId="0" xfId="0" applyFont="1" applyFill="1" applyAlignment="1">
      <alignment vertical="top" wrapText="1"/>
    </xf>
    <xf numFmtId="174" fontId="6" fillId="0" borderId="12" xfId="0" applyNumberFormat="1" applyFont="1" applyFill="1" applyBorder="1" applyAlignment="1" applyProtection="1">
      <alignment horizontal="center" vertical="top" wrapText="1"/>
      <protection locked="0"/>
    </xf>
    <xf numFmtId="174" fontId="78" fillId="0" borderId="12" xfId="0" applyNumberFormat="1" applyFont="1" applyFill="1" applyBorder="1" applyAlignment="1">
      <alignment horizontal="center" vertical="top"/>
    </xf>
    <xf numFmtId="174" fontId="78" fillId="0" borderId="12" xfId="0" applyNumberFormat="1" applyFont="1" applyFill="1" applyBorder="1" applyAlignment="1">
      <alignment horizontal="center" vertical="top" wrapText="1"/>
    </xf>
    <xf numFmtId="49" fontId="78" fillId="33" borderId="12" xfId="0" applyNumberFormat="1" applyFont="1" applyFill="1" applyBorder="1" applyAlignment="1">
      <alignment horizontal="center" vertical="top" wrapText="1"/>
    </xf>
    <xf numFmtId="0" fontId="78" fillId="33" borderId="12" xfId="0" applyFont="1" applyFill="1" applyBorder="1" applyAlignment="1">
      <alignment vertical="top" wrapText="1"/>
    </xf>
    <xf numFmtId="0" fontId="79" fillId="33" borderId="0" xfId="0" applyFont="1" applyFill="1" applyAlignment="1">
      <alignment horizontal="center" vertical="top"/>
    </xf>
    <xf numFmtId="49" fontId="6" fillId="33" borderId="12" xfId="0" applyNumberFormat="1" applyFont="1" applyFill="1" applyBorder="1" applyAlignment="1">
      <alignment horizontal="center" vertical="top" wrapText="1"/>
    </xf>
    <xf numFmtId="0" fontId="6" fillId="33" borderId="12" xfId="0" applyFont="1" applyFill="1" applyBorder="1" applyAlignment="1">
      <alignment vertical="top" wrapText="1"/>
    </xf>
    <xf numFmtId="0" fontId="6" fillId="33" borderId="0" xfId="0" applyFont="1" applyFill="1" applyAlignment="1">
      <alignment vertical="top" wrapText="1"/>
    </xf>
    <xf numFmtId="0" fontId="6" fillId="33" borderId="12" xfId="0" applyFont="1" applyFill="1" applyBorder="1" applyAlignment="1" applyProtection="1">
      <alignment vertical="top" wrapText="1"/>
      <protection locked="0"/>
    </xf>
    <xf numFmtId="174" fontId="6" fillId="0" borderId="12" xfId="0" applyNumberFormat="1" applyFont="1" applyFill="1" applyBorder="1" applyAlignment="1">
      <alignment horizontal="center" vertical="top"/>
    </xf>
    <xf numFmtId="174" fontId="6" fillId="0" borderId="12" xfId="0" applyNumberFormat="1" applyFont="1" applyFill="1" applyBorder="1" applyAlignment="1">
      <alignment horizontal="center" vertical="top" wrapText="1"/>
    </xf>
    <xf numFmtId="174" fontId="8" fillId="0" borderId="12" xfId="0" applyNumberFormat="1" applyFont="1" applyFill="1" applyBorder="1" applyAlignment="1" applyProtection="1">
      <alignment horizontal="center" vertical="top" wrapText="1"/>
      <protection locked="0"/>
    </xf>
    <xf numFmtId="0" fontId="8" fillId="0" borderId="12" xfId="0" applyFont="1" applyFill="1" applyBorder="1" applyAlignment="1" applyProtection="1">
      <alignment horizontal="left" vertical="top" wrapText="1"/>
      <protection locked="0"/>
    </xf>
    <xf numFmtId="0" fontId="6" fillId="0" borderId="12" xfId="0" applyNumberFormat="1" applyFont="1" applyFill="1" applyBorder="1" applyAlignment="1" applyProtection="1">
      <alignment vertical="top" wrapText="1"/>
      <protection locked="0"/>
    </xf>
    <xf numFmtId="49" fontId="80" fillId="0" borderId="12" xfId="0" applyNumberFormat="1" applyFont="1" applyFill="1" applyBorder="1" applyAlignment="1">
      <alignment horizontal="center" vertical="top" wrapText="1"/>
    </xf>
    <xf numFmtId="49" fontId="81" fillId="0" borderId="12" xfId="0" applyNumberFormat="1" applyFont="1" applyFill="1" applyBorder="1" applyAlignment="1">
      <alignment horizontal="center" vertical="top" wrapText="1"/>
    </xf>
    <xf numFmtId="0" fontId="8" fillId="0" borderId="12" xfId="0" applyFont="1" applyFill="1" applyBorder="1" applyAlignment="1">
      <alignment horizontal="justify" vertical="top" wrapText="1"/>
    </xf>
    <xf numFmtId="0" fontId="78" fillId="0" borderId="12" xfId="0" applyFont="1" applyFill="1" applyBorder="1" applyAlignment="1" applyProtection="1">
      <alignment horizontal="left" vertical="top" wrapText="1"/>
      <protection locked="0"/>
    </xf>
    <xf numFmtId="173" fontId="6" fillId="0" borderId="0" xfId="0" applyNumberFormat="1" applyFont="1" applyFill="1" applyBorder="1" applyAlignment="1">
      <alignment horizontal="justify" vertical="top" wrapText="1"/>
    </xf>
    <xf numFmtId="174" fontId="6" fillId="33" borderId="0" xfId="0" applyNumberFormat="1" applyFont="1" applyFill="1" applyAlignment="1">
      <alignment horizontal="center" vertical="top"/>
    </xf>
    <xf numFmtId="174" fontId="6" fillId="0" borderId="0" xfId="0" applyNumberFormat="1" applyFont="1" applyAlignment="1">
      <alignment horizontal="center" vertical="top"/>
    </xf>
    <xf numFmtId="174" fontId="6" fillId="0" borderId="0" xfId="0" applyNumberFormat="1" applyFont="1" applyFill="1" applyAlignment="1">
      <alignment horizontal="center" vertical="top" wrapText="1"/>
    </xf>
    <xf numFmtId="174" fontId="8" fillId="0" borderId="12" xfId="0" applyNumberFormat="1" applyFont="1" applyFill="1" applyBorder="1" applyAlignment="1">
      <alignment horizontal="center" vertical="top"/>
    </xf>
    <xf numFmtId="174" fontId="8" fillId="0" borderId="12" xfId="0" applyNumberFormat="1" applyFont="1" applyFill="1" applyBorder="1" applyAlignment="1">
      <alignment horizontal="center" vertical="top" wrapText="1"/>
    </xf>
    <xf numFmtId="49" fontId="8" fillId="0" borderId="10" xfId="0" applyNumberFormat="1" applyFont="1" applyFill="1" applyBorder="1" applyAlignment="1">
      <alignment horizontal="center" vertical="top" wrapText="1"/>
    </xf>
    <xf numFmtId="174" fontId="6" fillId="35" borderId="0" xfId="0" applyNumberFormat="1" applyFont="1" applyFill="1" applyBorder="1" applyAlignment="1">
      <alignment horizontal="center" wrapText="1"/>
    </xf>
    <xf numFmtId="0" fontId="82" fillId="0" borderId="0" xfId="0" applyFont="1" applyFill="1" applyBorder="1" applyAlignment="1">
      <alignment/>
    </xf>
    <xf numFmtId="49" fontId="8" fillId="0" borderId="0" xfId="0" applyNumberFormat="1" applyFont="1" applyFill="1" applyBorder="1" applyAlignment="1">
      <alignment horizontal="center" wrapText="1"/>
    </xf>
    <xf numFmtId="174" fontId="0" fillId="0" borderId="0" xfId="0" applyNumberFormat="1" applyFont="1" applyFill="1" applyBorder="1" applyAlignment="1">
      <alignment/>
    </xf>
    <xf numFmtId="49" fontId="26" fillId="0" borderId="0" xfId="0" applyNumberFormat="1" applyFont="1" applyFill="1" applyBorder="1" applyAlignment="1">
      <alignment horizontal="justify" vertical="center" wrapText="1"/>
    </xf>
    <xf numFmtId="49" fontId="27" fillId="0" borderId="0" xfId="0" applyNumberFormat="1" applyFont="1" applyFill="1" applyBorder="1" applyAlignment="1">
      <alignment horizontal="center" vertical="top"/>
    </xf>
    <xf numFmtId="0" fontId="27" fillId="0" borderId="0" xfId="0" applyFont="1" applyFill="1" applyBorder="1" applyAlignment="1">
      <alignment vertical="top" wrapText="1" shrinkToFit="1"/>
    </xf>
    <xf numFmtId="0" fontId="6" fillId="0" borderId="0" xfId="0" applyFont="1" applyAlignment="1">
      <alignment horizontal="right" wrapText="1"/>
    </xf>
    <xf numFmtId="0" fontId="3" fillId="0" borderId="0" xfId="0" applyFont="1" applyAlignment="1">
      <alignment horizontal="right"/>
    </xf>
    <xf numFmtId="0" fontId="29" fillId="0" borderId="0" xfId="54" applyFont="1" applyFill="1" applyBorder="1" applyAlignment="1">
      <alignment wrapText="1"/>
      <protection/>
    </xf>
    <xf numFmtId="0" fontId="28" fillId="0" borderId="0" xfId="54" applyFont="1" applyFill="1" applyBorder="1" applyAlignment="1">
      <alignment/>
      <protection/>
    </xf>
    <xf numFmtId="0" fontId="8" fillId="0" borderId="10" xfId="54" applyFont="1" applyFill="1" applyBorder="1" applyAlignment="1">
      <alignment horizontal="center" wrapText="1"/>
      <protection/>
    </xf>
    <xf numFmtId="0" fontId="8" fillId="0" borderId="11" xfId="54" applyFont="1" applyFill="1" applyBorder="1" applyAlignment="1">
      <alignment horizontal="left" wrapText="1"/>
      <protection/>
    </xf>
    <xf numFmtId="174" fontId="8" fillId="0" borderId="11" xfId="54" applyNumberFormat="1" applyFont="1" applyFill="1" applyBorder="1" applyAlignment="1">
      <alignment horizontal="right"/>
      <protection/>
    </xf>
    <xf numFmtId="174" fontId="8" fillId="0" borderId="0" xfId="54" applyNumberFormat="1" applyFont="1" applyFill="1" applyBorder="1" applyAlignment="1">
      <alignment horizontal="center"/>
      <protection/>
    </xf>
    <xf numFmtId="0" fontId="6" fillId="0" borderId="0" xfId="54" applyFont="1" applyFill="1" applyBorder="1" applyAlignment="1">
      <alignment wrapText="1"/>
      <protection/>
    </xf>
    <xf numFmtId="174" fontId="6" fillId="0" borderId="0" xfId="54" applyNumberFormat="1" applyFont="1" applyFill="1" applyBorder="1" applyAlignment="1">
      <alignment/>
      <protection/>
    </xf>
    <xf numFmtId="0" fontId="6" fillId="0" borderId="0" xfId="54" applyFont="1" applyFill="1" applyBorder="1" applyAlignment="1">
      <alignment/>
      <protection/>
    </xf>
    <xf numFmtId="166" fontId="6" fillId="0" borderId="0" xfId="54" applyNumberFormat="1" applyFont="1" applyFill="1" applyBorder="1" applyAlignment="1">
      <alignment/>
      <protection/>
    </xf>
    <xf numFmtId="2" fontId="6" fillId="0" borderId="0" xfId="54" applyNumberFormat="1" applyFont="1" applyFill="1" applyBorder="1" applyAlignment="1">
      <alignment/>
      <protection/>
    </xf>
    <xf numFmtId="0" fontId="3" fillId="0" borderId="0" xfId="54" applyFont="1" applyFill="1" applyBorder="1" applyAlignment="1">
      <alignment/>
      <protection/>
    </xf>
    <xf numFmtId="4" fontId="3" fillId="0" borderId="0" xfId="54" applyNumberFormat="1" applyFont="1" applyFill="1" applyBorder="1" applyAlignment="1">
      <alignment/>
      <protection/>
    </xf>
    <xf numFmtId="166" fontId="3" fillId="0" borderId="0" xfId="54" applyNumberFormat="1" applyFont="1" applyFill="1" applyBorder="1" applyAlignment="1">
      <alignment/>
      <protection/>
    </xf>
    <xf numFmtId="0" fontId="3" fillId="0" borderId="0" xfId="54" applyFont="1" applyBorder="1" applyAlignment="1">
      <alignment/>
      <protection/>
    </xf>
    <xf numFmtId="0" fontId="30" fillId="0" borderId="0" xfId="54" applyFont="1" applyBorder="1" applyAlignment="1">
      <alignment/>
      <protection/>
    </xf>
    <xf numFmtId="166" fontId="30" fillId="0" borderId="0" xfId="54" applyNumberFormat="1" applyFont="1" applyFill="1" applyBorder="1" applyAlignment="1">
      <alignment/>
      <protection/>
    </xf>
    <xf numFmtId="166" fontId="30" fillId="0" borderId="0" xfId="54" applyNumberFormat="1" applyFont="1" applyBorder="1" applyAlignment="1">
      <alignment/>
      <protection/>
    </xf>
    <xf numFmtId="0" fontId="3" fillId="34" borderId="0" xfId="54" applyFont="1" applyFill="1" applyBorder="1" applyAlignment="1">
      <alignment/>
      <protection/>
    </xf>
    <xf numFmtId="0" fontId="30" fillId="34" borderId="0" xfId="54" applyFont="1" applyFill="1" applyBorder="1" applyAlignment="1">
      <alignment/>
      <protection/>
    </xf>
    <xf numFmtId="166" fontId="30" fillId="34" borderId="0" xfId="54" applyNumberFormat="1" applyFont="1" applyFill="1" applyBorder="1" applyAlignment="1">
      <alignment/>
      <protection/>
    </xf>
    <xf numFmtId="0" fontId="3" fillId="0" borderId="0" xfId="0" applyFont="1" applyBorder="1" applyAlignment="1">
      <alignment/>
    </xf>
    <xf numFmtId="0" fontId="3" fillId="0" borderId="0" xfId="0" applyFont="1" applyBorder="1" applyAlignment="1">
      <alignment/>
    </xf>
    <xf numFmtId="166" fontId="3" fillId="0" borderId="0" xfId="0" applyNumberFormat="1" applyFont="1" applyBorder="1" applyAlignment="1">
      <alignment/>
    </xf>
    <xf numFmtId="166" fontId="3" fillId="0" borderId="0" xfId="0" applyNumberFormat="1" applyFont="1" applyAlignment="1">
      <alignment/>
    </xf>
    <xf numFmtId="0" fontId="8" fillId="0" borderId="15" xfId="54" applyFont="1" applyFill="1" applyBorder="1" applyAlignment="1">
      <alignment horizontal="left" wrapText="1"/>
      <protection/>
    </xf>
    <xf numFmtId="0" fontId="29" fillId="0" borderId="16" xfId="54" applyFont="1" applyFill="1" applyBorder="1" applyAlignment="1">
      <alignment wrapText="1"/>
      <protection/>
    </xf>
    <xf numFmtId="0" fontId="12" fillId="0" borderId="0" xfId="0" applyFont="1" applyAlignment="1">
      <alignment/>
    </xf>
    <xf numFmtId="165" fontId="6" fillId="0" borderId="17" xfId="0" applyNumberFormat="1" applyFont="1" applyBorder="1" applyAlignment="1">
      <alignment horizontal="right" wrapText="1"/>
    </xf>
    <xf numFmtId="165" fontId="6" fillId="0" borderId="0" xfId="0" applyNumberFormat="1" applyFont="1" applyBorder="1" applyAlignment="1">
      <alignment horizontal="right" wrapText="1"/>
    </xf>
    <xf numFmtId="0" fontId="8" fillId="0" borderId="13" xfId="54" applyFont="1" applyFill="1" applyBorder="1" applyAlignment="1">
      <alignment horizontal="center" wrapText="1"/>
      <protection/>
    </xf>
    <xf numFmtId="0" fontId="29" fillId="0" borderId="13" xfId="54" applyFont="1" applyFill="1" applyBorder="1" applyAlignment="1">
      <alignment horizontal="center" wrapText="1"/>
      <protection/>
    </xf>
    <xf numFmtId="165" fontId="8" fillId="0" borderId="11" xfId="0" applyNumberFormat="1" applyFont="1" applyBorder="1" applyAlignment="1">
      <alignment/>
    </xf>
    <xf numFmtId="165" fontId="8" fillId="0" borderId="11" xfId="54" applyNumberFormat="1" applyFont="1" applyFill="1" applyBorder="1" applyAlignment="1">
      <alignment horizontal="right" wrapText="1"/>
      <protection/>
    </xf>
    <xf numFmtId="43" fontId="8" fillId="0" borderId="14" xfId="62" applyFont="1" applyBorder="1" applyAlignment="1">
      <alignment/>
    </xf>
    <xf numFmtId="0" fontId="12" fillId="0" borderId="18" xfId="0" applyFont="1" applyBorder="1" applyAlignment="1">
      <alignment/>
    </xf>
    <xf numFmtId="0" fontId="6" fillId="0" borderId="16" xfId="54" applyFont="1" applyBorder="1" applyAlignment="1">
      <alignment wrapText="1"/>
      <protection/>
    </xf>
    <xf numFmtId="165" fontId="12" fillId="0" borderId="0" xfId="0" applyNumberFormat="1" applyFont="1" applyBorder="1" applyAlignment="1">
      <alignment/>
    </xf>
    <xf numFmtId="43" fontId="6" fillId="0" borderId="18" xfId="62" applyFont="1" applyFill="1" applyBorder="1" applyAlignment="1">
      <alignment/>
    </xf>
    <xf numFmtId="0" fontId="6" fillId="0" borderId="19" xfId="0" applyFont="1" applyBorder="1" applyAlignment="1">
      <alignment/>
    </xf>
    <xf numFmtId="0" fontId="6" fillId="0" borderId="17" xfId="0" applyFont="1" applyBorder="1" applyAlignment="1">
      <alignment/>
    </xf>
    <xf numFmtId="43" fontId="6" fillId="0" borderId="20" xfId="62" applyFont="1" applyFill="1" applyBorder="1" applyAlignment="1">
      <alignment/>
    </xf>
    <xf numFmtId="0" fontId="6" fillId="0" borderId="17" xfId="0" applyFont="1" applyBorder="1" applyAlignment="1">
      <alignment horizontal="right" wrapText="1"/>
    </xf>
    <xf numFmtId="174" fontId="8" fillId="0" borderId="11" xfId="0" applyNumberFormat="1" applyFont="1" applyBorder="1" applyAlignment="1">
      <alignment/>
    </xf>
    <xf numFmtId="174" fontId="6" fillId="0" borderId="0" xfId="0" applyNumberFormat="1" applyFont="1" applyAlignment="1">
      <alignment/>
    </xf>
    <xf numFmtId="0" fontId="0" fillId="0" borderId="0" xfId="0" applyFont="1" applyFill="1" applyBorder="1" applyAlignment="1">
      <alignment/>
    </xf>
    <xf numFmtId="49" fontId="1" fillId="0" borderId="0" xfId="0" applyNumberFormat="1" applyFont="1" applyBorder="1" applyAlignment="1">
      <alignment horizontal="left" vertical="center" wrapText="1"/>
    </xf>
    <xf numFmtId="0" fontId="6" fillId="0" borderId="0" xfId="54" applyFont="1" applyBorder="1" applyAlignment="1">
      <alignment wrapText="1"/>
      <protection/>
    </xf>
    <xf numFmtId="174" fontId="6" fillId="0" borderId="0" xfId="0" applyNumberFormat="1" applyFont="1" applyFill="1" applyAlignment="1">
      <alignment/>
    </xf>
    <xf numFmtId="165" fontId="6" fillId="0" borderId="0" xfId="0" applyNumberFormat="1" applyFont="1" applyAlignment="1">
      <alignment/>
    </xf>
    <xf numFmtId="0" fontId="6" fillId="0" borderId="16" xfId="0" applyFont="1" applyBorder="1" applyAlignment="1">
      <alignment/>
    </xf>
    <xf numFmtId="0" fontId="6" fillId="0" borderId="0" xfId="0" applyFont="1" applyBorder="1" applyAlignment="1">
      <alignment/>
    </xf>
    <xf numFmtId="43" fontId="6" fillId="0" borderId="18" xfId="62" applyFont="1" applyBorder="1" applyAlignment="1">
      <alignment/>
    </xf>
    <xf numFmtId="43" fontId="6" fillId="0" borderId="20" xfId="62" applyFont="1" applyBorder="1" applyAlignment="1">
      <alignment/>
    </xf>
    <xf numFmtId="0" fontId="6" fillId="0" borderId="0" xfId="0" applyFont="1" applyFill="1" applyAlignment="1">
      <alignment/>
    </xf>
    <xf numFmtId="0" fontId="12" fillId="0" borderId="0" xfId="0" applyFont="1" applyFill="1" applyAlignment="1">
      <alignment/>
    </xf>
    <xf numFmtId="0" fontId="6" fillId="0" borderId="0" xfId="0" applyFont="1" applyFill="1" applyAlignment="1">
      <alignment horizontal="right"/>
    </xf>
    <xf numFmtId="0" fontId="6" fillId="0" borderId="17" xfId="54" applyFont="1" applyFill="1" applyBorder="1" applyAlignment="1">
      <alignment horizontal="right" wrapText="1"/>
      <protection/>
    </xf>
    <xf numFmtId="0" fontId="8" fillId="0" borderId="10" xfId="54" applyFont="1" applyFill="1" applyBorder="1" applyAlignment="1">
      <alignment horizontal="center" vertical="center" wrapText="1"/>
      <protection/>
    </xf>
    <xf numFmtId="174" fontId="8" fillId="0" borderId="11" xfId="0" applyNumberFormat="1" applyFont="1" applyFill="1" applyBorder="1" applyAlignment="1">
      <alignment/>
    </xf>
    <xf numFmtId="174" fontId="12" fillId="0" borderId="0" xfId="0" applyNumberFormat="1" applyFont="1" applyFill="1" applyBorder="1" applyAlignment="1">
      <alignment/>
    </xf>
    <xf numFmtId="174" fontId="12" fillId="0" borderId="18" xfId="0" applyNumberFormat="1" applyFont="1" applyFill="1" applyBorder="1" applyAlignment="1">
      <alignment/>
    </xf>
    <xf numFmtId="0" fontId="6" fillId="0" borderId="16" xfId="54" applyFont="1" applyFill="1" applyBorder="1" applyAlignment="1">
      <alignment/>
      <protection/>
    </xf>
    <xf numFmtId="0" fontId="6" fillId="0" borderId="19" xfId="54" applyFont="1" applyFill="1" applyBorder="1" applyAlignment="1">
      <alignment/>
      <protection/>
    </xf>
    <xf numFmtId="174" fontId="6" fillId="0" borderId="17" xfId="0" applyNumberFormat="1" applyFont="1" applyFill="1" applyBorder="1" applyAlignment="1">
      <alignment/>
    </xf>
    <xf numFmtId="174" fontId="6" fillId="0" borderId="20" xfId="0" applyNumberFormat="1" applyFont="1" applyFill="1" applyBorder="1" applyAlignment="1">
      <alignment/>
    </xf>
    <xf numFmtId="0" fontId="30" fillId="0" borderId="0" xfId="54" applyFont="1" applyFill="1" applyBorder="1" applyAlignment="1">
      <alignment/>
      <protection/>
    </xf>
    <xf numFmtId="0" fontId="3" fillId="0" borderId="0" xfId="0" applyFont="1" applyFill="1" applyBorder="1" applyAlignment="1">
      <alignment/>
    </xf>
    <xf numFmtId="174" fontId="1" fillId="0" borderId="0" xfId="0" applyNumberFormat="1" applyFont="1" applyBorder="1" applyAlignment="1">
      <alignment horizontal="right" vertical="center" wrapText="1"/>
    </xf>
    <xf numFmtId="49" fontId="6" fillId="0" borderId="0" xfId="0" applyNumberFormat="1" applyFont="1" applyFill="1" applyBorder="1" applyAlignment="1">
      <alignment horizontal="center" vertical="top" wrapText="1"/>
    </xf>
    <xf numFmtId="174" fontId="6" fillId="0" borderId="0" xfId="54" applyNumberFormat="1" applyFont="1" applyFill="1" applyBorder="1" applyAlignment="1">
      <alignment horizontal="right"/>
      <protection/>
    </xf>
    <xf numFmtId="174" fontId="0" fillId="0" borderId="0" xfId="0" applyNumberFormat="1" applyFont="1" applyFill="1" applyBorder="1" applyAlignment="1">
      <alignment/>
    </xf>
    <xf numFmtId="174" fontId="8" fillId="0" borderId="15" xfId="0" applyNumberFormat="1" applyFont="1" applyFill="1" applyBorder="1" applyAlignment="1">
      <alignment/>
    </xf>
    <xf numFmtId="174" fontId="8" fillId="0" borderId="14" xfId="0" applyNumberFormat="1" applyFont="1" applyFill="1" applyBorder="1" applyAlignment="1">
      <alignment/>
    </xf>
    <xf numFmtId="174" fontId="12" fillId="0" borderId="16" xfId="0" applyNumberFormat="1" applyFont="1" applyFill="1" applyBorder="1" applyAlignment="1">
      <alignment/>
    </xf>
    <xf numFmtId="174" fontId="6" fillId="0" borderId="19" xfId="0" applyNumberFormat="1" applyFont="1" applyFill="1" applyBorder="1" applyAlignment="1">
      <alignment/>
    </xf>
    <xf numFmtId="0" fontId="6" fillId="0" borderId="0" xfId="0" applyFont="1" applyFill="1" applyBorder="1" applyAlignment="1">
      <alignment vertical="top" wrapText="1"/>
    </xf>
    <xf numFmtId="0" fontId="6" fillId="0" borderId="13" xfId="0" applyFont="1" applyBorder="1" applyAlignment="1">
      <alignment horizontal="center" vertical="top" wrapText="1"/>
    </xf>
    <xf numFmtId="4" fontId="6" fillId="0" borderId="0" xfId="0" applyNumberFormat="1" applyFont="1" applyAlignment="1">
      <alignment horizontal="right"/>
    </xf>
    <xf numFmtId="0" fontId="6" fillId="0" borderId="0" xfId="0" applyFont="1" applyAlignment="1">
      <alignment/>
    </xf>
    <xf numFmtId="0" fontId="6" fillId="0" borderId="21" xfId="0" applyFont="1" applyBorder="1" applyAlignment="1">
      <alignment horizontal="center" vertical="top" wrapText="1"/>
    </xf>
    <xf numFmtId="0" fontId="6" fillId="0" borderId="22" xfId="0" applyFont="1" applyBorder="1" applyAlignment="1">
      <alignment horizontal="center" vertical="top" wrapText="1"/>
    </xf>
    <xf numFmtId="0" fontId="8" fillId="0" borderId="0" xfId="0" applyFont="1" applyAlignment="1">
      <alignment horizontal="center" vertical="top" wrapText="1"/>
    </xf>
    <xf numFmtId="4" fontId="6" fillId="0" borderId="0" xfId="0" applyNumberFormat="1" applyFont="1" applyAlignment="1">
      <alignment horizontal="right" wrapText="1"/>
    </xf>
    <xf numFmtId="0" fontId="0" fillId="0" borderId="0" xfId="0" applyAlignment="1">
      <alignment horizontal="right" wrapText="1"/>
    </xf>
    <xf numFmtId="4" fontId="6" fillId="0" borderId="0" xfId="0" applyNumberFormat="1" applyFont="1" applyFill="1" applyAlignment="1">
      <alignment horizontal="right" vertical="top" wrapText="1"/>
    </xf>
    <xf numFmtId="0" fontId="0" fillId="0" borderId="0" xfId="0" applyAlignment="1">
      <alignment horizontal="right" vertical="top" wrapText="1"/>
    </xf>
    <xf numFmtId="0" fontId="0" fillId="0" borderId="0" xfId="0" applyAlignment="1">
      <alignment wrapText="1"/>
    </xf>
    <xf numFmtId="0" fontId="6" fillId="0" borderId="0" xfId="0" applyFont="1" applyFill="1" applyAlignment="1">
      <alignment horizontal="right" vertical="top" wrapText="1"/>
    </xf>
    <xf numFmtId="0" fontId="8" fillId="0" borderId="0" xfId="0" applyFont="1" applyFill="1" applyAlignment="1">
      <alignment horizontal="center" vertical="top" wrapText="1"/>
    </xf>
    <xf numFmtId="49" fontId="8" fillId="0" borderId="0" xfId="0" applyNumberFormat="1" applyFont="1" applyFill="1" applyAlignment="1">
      <alignment horizontal="center" vertical="top" wrapText="1"/>
    </xf>
    <xf numFmtId="0" fontId="6" fillId="0" borderId="0" xfId="0" applyFont="1" applyFill="1" applyAlignment="1">
      <alignment horizontal="center" vertical="top"/>
    </xf>
    <xf numFmtId="0" fontId="6" fillId="0" borderId="0" xfId="0" applyFont="1" applyAlignment="1">
      <alignment horizontal="right"/>
    </xf>
    <xf numFmtId="0" fontId="6" fillId="0" borderId="10" xfId="0" applyFont="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wrapText="1"/>
    </xf>
    <xf numFmtId="0" fontId="8" fillId="0" borderId="0" xfId="0" applyFont="1" applyAlignment="1">
      <alignment horizontal="center"/>
    </xf>
    <xf numFmtId="0" fontId="6" fillId="0" borderId="0" xfId="0" applyFont="1" applyFill="1" applyAlignment="1">
      <alignment horizontal="right" wrapText="1"/>
    </xf>
    <xf numFmtId="0" fontId="6" fillId="0" borderId="0" xfId="0" applyFont="1" applyFill="1" applyAlignment="1">
      <alignment wrapText="1"/>
    </xf>
    <xf numFmtId="0" fontId="55" fillId="0" borderId="0" xfId="0" applyFont="1" applyFill="1" applyAlignment="1">
      <alignment wrapText="1"/>
    </xf>
    <xf numFmtId="173" fontId="14" fillId="0" borderId="0" xfId="0" applyNumberFormat="1" applyFont="1" applyFill="1" applyAlignment="1">
      <alignment horizontal="center" vertical="center" wrapText="1"/>
    </xf>
    <xf numFmtId="0" fontId="55" fillId="0" borderId="0" xfId="0" applyFont="1" applyFill="1" applyAlignment="1">
      <alignment horizontal="right" wrapText="1"/>
    </xf>
    <xf numFmtId="49" fontId="8" fillId="0" borderId="10" xfId="0" applyNumberFormat="1" applyFont="1" applyFill="1" applyBorder="1" applyAlignment="1">
      <alignment horizontal="center" vertical="top" wrapText="1"/>
    </xf>
    <xf numFmtId="49" fontId="8" fillId="0" borderId="13" xfId="0" applyNumberFormat="1" applyFont="1" applyFill="1" applyBorder="1" applyAlignment="1">
      <alignment horizontal="center" vertical="top" wrapText="1"/>
    </xf>
    <xf numFmtId="49" fontId="8" fillId="0" borderId="23" xfId="0" applyNumberFormat="1" applyFont="1" applyFill="1" applyBorder="1" applyAlignment="1">
      <alignment horizontal="center" vertical="top" wrapText="1"/>
    </xf>
    <xf numFmtId="4" fontId="17" fillId="0" borderId="0" xfId="0" applyNumberFormat="1" applyFont="1" applyFill="1" applyBorder="1" applyAlignment="1">
      <alignment horizontal="center" wrapText="1"/>
    </xf>
    <xf numFmtId="0" fontId="0" fillId="0" borderId="23" xfId="0" applyBorder="1" applyAlignment="1">
      <alignment horizontal="center" vertical="top" wrapText="1"/>
    </xf>
    <xf numFmtId="0" fontId="6" fillId="0" borderId="0" xfId="0" applyFont="1" applyAlignment="1">
      <alignment horizontal="right" wrapText="1"/>
    </xf>
    <xf numFmtId="0" fontId="8" fillId="0" borderId="0" xfId="54" applyFont="1" applyFill="1" applyBorder="1" applyAlignment="1">
      <alignment horizontal="center" wrapText="1"/>
      <protection/>
    </xf>
    <xf numFmtId="0" fontId="6" fillId="0" borderId="0" xfId="0" applyFont="1" applyAlignment="1">
      <alignment wrapText="1"/>
    </xf>
    <xf numFmtId="0" fontId="8" fillId="0" borderId="0" xfId="54" applyNumberFormat="1" applyFont="1" applyFill="1" applyBorder="1" applyAlignment="1">
      <alignment horizontal="center" wrapText="1" shrinkToFit="1"/>
      <protection/>
    </xf>
    <xf numFmtId="0" fontId="12" fillId="0" borderId="0" xfId="0" applyFont="1" applyAlignment="1">
      <alignment horizontal="center" wrapText="1" shrinkToFit="1"/>
    </xf>
    <xf numFmtId="0" fontId="12" fillId="0" borderId="0" xfId="0" applyFont="1" applyAlignment="1">
      <alignment wrapText="1"/>
    </xf>
    <xf numFmtId="0" fontId="8" fillId="0" borderId="0" xfId="0" applyFont="1" applyFill="1" applyBorder="1" applyAlignment="1">
      <alignment horizontal="center" wrapText="1"/>
    </xf>
    <xf numFmtId="0" fontId="31" fillId="0" borderId="0" xfId="0" applyFont="1" applyAlignment="1">
      <alignment horizontal="center" wrapText="1"/>
    </xf>
    <xf numFmtId="0" fontId="12" fillId="0" borderId="0" xfId="0" applyFont="1" applyFill="1" applyAlignment="1">
      <alignment/>
    </xf>
    <xf numFmtId="0" fontId="8" fillId="0" borderId="24" xfId="54" applyFont="1" applyFill="1" applyBorder="1" applyAlignment="1">
      <alignment horizontal="center" vertical="center" wrapText="1"/>
      <protection/>
    </xf>
    <xf numFmtId="0" fontId="0" fillId="0" borderId="21" xfId="0" applyBorder="1" applyAlignment="1">
      <alignment horizontal="center" vertical="center" wrapText="1"/>
    </xf>
    <xf numFmtId="0" fontId="0" fillId="0" borderId="22" xfId="0" applyBorder="1" applyAlignment="1">
      <alignment horizontal="center" vertical="center" wrapText="1"/>
    </xf>
    <xf numFmtId="174" fontId="6" fillId="0" borderId="16" xfId="0" applyNumberFormat="1" applyFont="1" applyFill="1" applyBorder="1" applyAlignment="1">
      <alignment horizontal="center" wrapText="1"/>
    </xf>
    <xf numFmtId="0" fontId="0" fillId="0" borderId="0" xfId="0" applyBorder="1" applyAlignment="1">
      <alignment horizontal="center" wrapText="1"/>
    </xf>
    <xf numFmtId="0" fontId="0" fillId="0" borderId="18" xfId="0" applyBorder="1" applyAlignment="1">
      <alignment horizontal="center" wrapText="1"/>
    </xf>
    <xf numFmtId="0" fontId="6" fillId="0" borderId="17" xfId="0" applyFont="1" applyFill="1" applyBorder="1" applyAlignment="1">
      <alignment horizontal="right" wrapText="1"/>
    </xf>
    <xf numFmtId="0" fontId="12" fillId="0" borderId="0" xfId="0" applyFont="1" applyFill="1" applyAlignment="1">
      <alignment wrapText="1"/>
    </xf>
    <xf numFmtId="0" fontId="6" fillId="0" borderId="0" xfId="0" applyFont="1" applyFill="1" applyAlignment="1">
      <alignment horizontal="righ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inelnik\Documents\NetSpeakerphone\Received%20Files\3-31-4-3%20(&#1050;&#1086;&#1074;&#1088;&#1080;&#1075;&#1080;&#1085;&#1072;%20&#1051;_&#1060;_)\&#1055;&#1088;&#1080;&#1083;&#1086;&#1078;&#1077;&#1085;&#1080;&#1103;%20&#1082;%20&#1087;&#1088;&#1086;&#1077;&#1082;&#1090;&#1091;%20&#1088;&#1077;&#1096;&#1077;&#1085;&#1080;&#1103;%202015-2017%20&#1089;%20&#1092;&#1086;&#1088;&#1084;&#1091;&#1083;&#1072;&#1084;&#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ы 1"/>
      <sheetName val="доходы(2)"/>
      <sheetName val="расходы 2015"/>
      <sheetName val="расх 2016-2017 годы"/>
      <sheetName val="источники 5"/>
      <sheetName val="источ (6)"/>
      <sheetName val="программные 2015"/>
      <sheetName val="програм2016-2017"/>
      <sheetName val="администрат (9)"/>
      <sheetName val="адм источ(10)"/>
      <sheetName val="норматив (11)"/>
      <sheetName val="струк (12)"/>
      <sheetName val="мун долг (13)"/>
      <sheetName val="прил 14 (1)дотац РК"/>
      <sheetName val="прил14(2)дотация"/>
      <sheetName val="прил14 (3)"/>
      <sheetName val="прил14(4)"/>
      <sheetName val="прил 14 (5)"/>
      <sheetName val="газифик 14 (6)"/>
      <sheetName val="прил 14(7)"/>
      <sheetName val="безопасн 14(8)"/>
      <sheetName val="прил 14(9)"/>
      <sheetName val="прил14(10)"/>
      <sheetName val="админ 14 (11)"/>
      <sheetName val="админ14 (12)"/>
      <sheetName val="прил 14(13)"/>
      <sheetName val="прил 15(1)"/>
      <sheetName val="прил 15(2)"/>
      <sheetName val="прил 15(3)"/>
      <sheetName val="прил 15(4)"/>
      <sheetName val="прил 15(5)"/>
      <sheetName val="прил 15(6)"/>
      <sheetName val="прил 15(7)"/>
      <sheetName val="прил 15 (8)"/>
      <sheetName val="прил 15(9)"/>
      <sheetName val="прил 15(10)"/>
    </sheetNames>
    <sheetDataSet>
      <sheetData sheetId="2">
        <row r="162">
          <cell r="E162">
            <v>0</v>
          </cell>
        </row>
        <row r="292">
          <cell r="E292">
            <v>0</v>
          </cell>
        </row>
        <row r="332">
          <cell r="E332">
            <v>0</v>
          </cell>
        </row>
        <row r="335">
          <cell r="E33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Q310"/>
  <sheetViews>
    <sheetView view="pageBreakPreview" zoomScaleNormal="75" zoomScaleSheetLayoutView="100" workbookViewId="0" topLeftCell="A123">
      <selection activeCell="G130" sqref="G130"/>
    </sheetView>
  </sheetViews>
  <sheetFormatPr defaultColWidth="9.00390625" defaultRowHeight="12.75"/>
  <cols>
    <col min="1" max="1" width="4.00390625" style="1" customWidth="1"/>
    <col min="2" max="2" width="5.125" style="1" customWidth="1"/>
    <col min="3" max="3" width="9.375" style="1" customWidth="1"/>
    <col min="4" max="4" width="5.75390625" style="1" customWidth="1"/>
    <col min="5" max="5" width="7.875" style="1" customWidth="1"/>
    <col min="6" max="6" width="6.125" style="1" customWidth="1"/>
    <col min="7" max="7" width="79.625" style="1" customWidth="1"/>
    <col min="8" max="8" width="17.75390625" style="121" hidden="1" customWidth="1"/>
    <col min="9" max="9" width="15.375" style="0" hidden="1" customWidth="1"/>
    <col min="10" max="10" width="15.75390625" style="7" bestFit="1" customWidth="1"/>
    <col min="11" max="11" width="14.25390625" style="130" customWidth="1"/>
    <col min="12" max="12" width="9.125" style="107" customWidth="1"/>
    <col min="15" max="15" width="9.25390625" style="0" bestFit="1" customWidth="1"/>
    <col min="16" max="16" width="11.00390625" style="0" bestFit="1" customWidth="1"/>
  </cols>
  <sheetData>
    <row r="1" ht="18.75" hidden="1"/>
    <row r="2" spans="1:10" ht="18.75">
      <c r="A2" s="39"/>
      <c r="B2" s="39"/>
      <c r="C2" s="39"/>
      <c r="D2" s="39"/>
      <c r="E2" s="39"/>
      <c r="F2" s="39"/>
      <c r="G2" s="362" t="s">
        <v>172</v>
      </c>
      <c r="H2" s="362"/>
      <c r="I2" s="362"/>
      <c r="J2" s="362"/>
    </row>
    <row r="3" spans="1:10" ht="16.5" customHeight="1">
      <c r="A3" s="39"/>
      <c r="B3" s="39"/>
      <c r="C3" s="39"/>
      <c r="D3" s="39"/>
      <c r="E3" s="39"/>
      <c r="F3" s="39"/>
      <c r="G3" s="367" t="s">
        <v>786</v>
      </c>
      <c r="H3" s="368"/>
      <c r="I3" s="368"/>
      <c r="J3" s="368"/>
    </row>
    <row r="4" spans="1:10" ht="16.5" customHeight="1">
      <c r="A4" s="39"/>
      <c r="B4" s="39"/>
      <c r="C4" s="39"/>
      <c r="D4" s="39"/>
      <c r="E4" s="39"/>
      <c r="F4" s="39"/>
      <c r="G4" s="367" t="s">
        <v>787</v>
      </c>
      <c r="H4" s="368"/>
      <c r="I4" s="368"/>
      <c r="J4" s="368"/>
    </row>
    <row r="5" spans="1:10" ht="16.5" customHeight="1">
      <c r="A5" s="39"/>
      <c r="B5" s="39"/>
      <c r="C5" s="39"/>
      <c r="D5" s="39"/>
      <c r="E5" s="39"/>
      <c r="F5" s="39"/>
      <c r="G5" s="367" t="s">
        <v>928</v>
      </c>
      <c r="H5" s="368"/>
      <c r="I5" s="368"/>
      <c r="J5" s="368"/>
    </row>
    <row r="6" spans="1:10" ht="18.75">
      <c r="A6" s="39"/>
      <c r="B6" s="39"/>
      <c r="C6" s="39"/>
      <c r="D6" s="39"/>
      <c r="E6" s="39"/>
      <c r="F6" s="39"/>
      <c r="G6" s="201"/>
      <c r="H6" s="201"/>
      <c r="I6" s="122"/>
      <c r="J6" s="122"/>
    </row>
    <row r="7" spans="1:10" ht="18.75">
      <c r="A7" s="39"/>
      <c r="B7" s="39"/>
      <c r="C7" s="39"/>
      <c r="D7" s="39"/>
      <c r="E7" s="39"/>
      <c r="F7" s="39"/>
      <c r="G7" s="362" t="s">
        <v>172</v>
      </c>
      <c r="H7" s="362"/>
      <c r="I7" s="363"/>
      <c r="J7" s="363"/>
    </row>
    <row r="8" spans="1:10" ht="18.75">
      <c r="A8" s="39"/>
      <c r="B8" s="39"/>
      <c r="C8" s="39"/>
      <c r="D8" s="39"/>
      <c r="E8" s="39"/>
      <c r="F8" s="39"/>
      <c r="G8" s="362" t="s">
        <v>173</v>
      </c>
      <c r="H8" s="362"/>
      <c r="I8" s="363"/>
      <c r="J8" s="363"/>
    </row>
    <row r="9" spans="1:10" ht="18.75">
      <c r="A9" s="39"/>
      <c r="B9" s="39"/>
      <c r="C9" s="39"/>
      <c r="D9" s="39"/>
      <c r="E9" s="39"/>
      <c r="F9" s="39"/>
      <c r="G9" s="362" t="s">
        <v>170</v>
      </c>
      <c r="H9" s="362"/>
      <c r="I9" s="363"/>
      <c r="J9" s="363"/>
    </row>
    <row r="10" spans="1:10" ht="18.75">
      <c r="A10" s="39"/>
      <c r="B10" s="39"/>
      <c r="C10" s="39"/>
      <c r="D10" s="39"/>
      <c r="E10" s="39"/>
      <c r="F10" s="39"/>
      <c r="G10" s="362" t="s">
        <v>782</v>
      </c>
      <c r="H10" s="362"/>
      <c r="I10" s="363"/>
      <c r="J10" s="363"/>
    </row>
    <row r="11" spans="1:10" ht="18.75">
      <c r="A11" s="39"/>
      <c r="B11" s="39"/>
      <c r="C11" s="39"/>
      <c r="D11" s="39"/>
      <c r="E11" s="39"/>
      <c r="F11" s="39"/>
      <c r="G11" s="201"/>
      <c r="H11" s="201"/>
      <c r="I11" s="122"/>
      <c r="J11" s="122"/>
    </row>
    <row r="12" spans="1:9" ht="18.75">
      <c r="A12" s="366" t="s">
        <v>102</v>
      </c>
      <c r="B12" s="366"/>
      <c r="C12" s="366"/>
      <c r="D12" s="366"/>
      <c r="E12" s="366"/>
      <c r="F12" s="366"/>
      <c r="G12" s="366"/>
      <c r="H12" s="366"/>
      <c r="I12" s="39"/>
    </row>
    <row r="13" spans="1:9" ht="18.75">
      <c r="A13" s="366" t="s">
        <v>739</v>
      </c>
      <c r="B13" s="366"/>
      <c r="C13" s="366"/>
      <c r="D13" s="366"/>
      <c r="E13" s="366"/>
      <c r="F13" s="366"/>
      <c r="G13" s="366"/>
      <c r="H13" s="366"/>
      <c r="I13" s="39"/>
    </row>
    <row r="14" spans="1:9" ht="18.75">
      <c r="A14" s="202"/>
      <c r="B14" s="202"/>
      <c r="C14" s="202"/>
      <c r="D14" s="202"/>
      <c r="E14" s="202"/>
      <c r="F14" s="202"/>
      <c r="G14" s="203"/>
      <c r="H14" s="204"/>
      <c r="I14" s="39"/>
    </row>
    <row r="15" spans="1:10" ht="37.5">
      <c r="A15" s="364"/>
      <c r="B15" s="364"/>
      <c r="C15" s="364"/>
      <c r="D15" s="364"/>
      <c r="E15" s="364"/>
      <c r="F15" s="365"/>
      <c r="G15" s="205" t="s">
        <v>46</v>
      </c>
      <c r="H15" s="206" t="s">
        <v>171</v>
      </c>
      <c r="I15" s="42" t="s">
        <v>174</v>
      </c>
      <c r="J15" s="207" t="s">
        <v>171</v>
      </c>
    </row>
    <row r="16" spans="1:11" ht="18.75">
      <c r="A16" s="361">
        <v>1</v>
      </c>
      <c r="B16" s="361"/>
      <c r="C16" s="361"/>
      <c r="D16" s="361"/>
      <c r="E16" s="361"/>
      <c r="F16" s="361"/>
      <c r="G16" s="208">
        <v>2</v>
      </c>
      <c r="H16" s="209">
        <v>3</v>
      </c>
      <c r="I16" s="210"/>
      <c r="J16" s="211">
        <v>3</v>
      </c>
      <c r="K16" s="131"/>
    </row>
    <row r="17" spans="1:11" ht="18.75">
      <c r="A17" s="212"/>
      <c r="B17" s="212"/>
      <c r="C17" s="212"/>
      <c r="D17" s="212"/>
      <c r="E17" s="212"/>
      <c r="F17" s="212"/>
      <c r="G17" s="213"/>
      <c r="H17" s="214"/>
      <c r="I17" s="215"/>
      <c r="J17" s="216"/>
      <c r="K17" s="131"/>
    </row>
    <row r="18" spans="1:11" ht="18.75">
      <c r="A18" s="217" t="s">
        <v>48</v>
      </c>
      <c r="B18" s="217" t="s">
        <v>49</v>
      </c>
      <c r="C18" s="217" t="s">
        <v>50</v>
      </c>
      <c r="D18" s="217" t="s">
        <v>49</v>
      </c>
      <c r="E18" s="217" t="s">
        <v>51</v>
      </c>
      <c r="F18" s="217" t="s">
        <v>47</v>
      </c>
      <c r="G18" s="218" t="s">
        <v>35</v>
      </c>
      <c r="H18" s="219">
        <f>SUM(H20,H31,H25,H50,H53,H65,H78,H89,H44,H71,,H110)</f>
        <v>237761.2</v>
      </c>
      <c r="I18" s="219">
        <f>SUM(I20,I31,I25,I50,I53,I65,I78,I89,I44,I71,,I110)</f>
        <v>-27080.35</v>
      </c>
      <c r="J18" s="219">
        <f>SUM(J20,J31,J25,J50,J53,J65,J78,J89,J44,J71,,J110)</f>
        <v>210680.85</v>
      </c>
      <c r="K18" s="131"/>
    </row>
    <row r="19" spans="1:11" ht="18.75">
      <c r="A19" s="220"/>
      <c r="B19" s="220"/>
      <c r="C19" s="220"/>
      <c r="D19" s="220"/>
      <c r="E19" s="220"/>
      <c r="F19" s="220"/>
      <c r="G19" s="213"/>
      <c r="H19" s="221"/>
      <c r="I19" s="222"/>
      <c r="J19" s="223"/>
      <c r="K19" s="131"/>
    </row>
    <row r="20" spans="1:11" ht="18.75">
      <c r="A20" s="224" t="s">
        <v>48</v>
      </c>
      <c r="B20" s="224" t="s">
        <v>52</v>
      </c>
      <c r="C20" s="224" t="s">
        <v>50</v>
      </c>
      <c r="D20" s="224" t="s">
        <v>49</v>
      </c>
      <c r="E20" s="224" t="s">
        <v>51</v>
      </c>
      <c r="F20" s="224" t="s">
        <v>47</v>
      </c>
      <c r="G20" s="225" t="s">
        <v>4</v>
      </c>
      <c r="H20" s="219">
        <f>H21</f>
        <v>181676.85</v>
      </c>
      <c r="I20" s="219">
        <f>I21</f>
        <v>-26705.149999999998</v>
      </c>
      <c r="J20" s="219">
        <f>SUM(J21)</f>
        <v>154971.7</v>
      </c>
      <c r="K20" s="131"/>
    </row>
    <row r="21" spans="1:17" ht="18.75">
      <c r="A21" s="224" t="s">
        <v>48</v>
      </c>
      <c r="B21" s="224" t="s">
        <v>52</v>
      </c>
      <c r="C21" s="224" t="s">
        <v>53</v>
      </c>
      <c r="D21" s="224" t="s">
        <v>52</v>
      </c>
      <c r="E21" s="224" t="s">
        <v>51</v>
      </c>
      <c r="F21" s="224" t="s">
        <v>54</v>
      </c>
      <c r="G21" s="225" t="s">
        <v>5</v>
      </c>
      <c r="H21" s="219">
        <f>H22+H23+H24</f>
        <v>181676.85</v>
      </c>
      <c r="I21" s="219">
        <f>I22+I23+I24</f>
        <v>-26705.149999999998</v>
      </c>
      <c r="J21" s="219">
        <f>J22+J23+J24</f>
        <v>154971.7</v>
      </c>
      <c r="K21" s="131"/>
      <c r="O21" s="108"/>
      <c r="P21" s="108"/>
      <c r="Q21" s="108"/>
    </row>
    <row r="22" spans="1:17" ht="97.5">
      <c r="A22" s="226" t="s">
        <v>48</v>
      </c>
      <c r="B22" s="226" t="s">
        <v>52</v>
      </c>
      <c r="C22" s="226" t="s">
        <v>55</v>
      </c>
      <c r="D22" s="226" t="s">
        <v>52</v>
      </c>
      <c r="E22" s="226" t="s">
        <v>51</v>
      </c>
      <c r="F22" s="226" t="s">
        <v>54</v>
      </c>
      <c r="G22" s="227" t="s">
        <v>805</v>
      </c>
      <c r="H22" s="223">
        <v>181075.35</v>
      </c>
      <c r="I22" s="259">
        <v>-26750.35</v>
      </c>
      <c r="J22" s="223">
        <f>H22+I22</f>
        <v>154325</v>
      </c>
      <c r="K22" s="131"/>
      <c r="O22" s="108"/>
      <c r="P22" s="108"/>
      <c r="Q22" s="108"/>
    </row>
    <row r="23" spans="1:17" ht="131.25">
      <c r="A23" s="226" t="s">
        <v>48</v>
      </c>
      <c r="B23" s="226" t="s">
        <v>52</v>
      </c>
      <c r="C23" s="226" t="s">
        <v>56</v>
      </c>
      <c r="D23" s="226" t="s">
        <v>52</v>
      </c>
      <c r="E23" s="226" t="s">
        <v>51</v>
      </c>
      <c r="F23" s="226" t="s">
        <v>54</v>
      </c>
      <c r="G23" s="227" t="s">
        <v>130</v>
      </c>
      <c r="H23" s="223">
        <v>308</v>
      </c>
      <c r="I23" s="222">
        <v>53.5</v>
      </c>
      <c r="J23" s="223">
        <f>H23+I23</f>
        <v>361.5</v>
      </c>
      <c r="K23" s="131"/>
      <c r="O23" s="108"/>
      <c r="P23" s="108"/>
      <c r="Q23" s="108"/>
    </row>
    <row r="24" spans="1:17" ht="56.25">
      <c r="A24" s="226" t="s">
        <v>48</v>
      </c>
      <c r="B24" s="226" t="s">
        <v>52</v>
      </c>
      <c r="C24" s="226" t="s">
        <v>57</v>
      </c>
      <c r="D24" s="226" t="s">
        <v>52</v>
      </c>
      <c r="E24" s="226" t="s">
        <v>51</v>
      </c>
      <c r="F24" s="226" t="s">
        <v>54</v>
      </c>
      <c r="G24" s="227" t="s">
        <v>131</v>
      </c>
      <c r="H24" s="223">
        <v>293.5</v>
      </c>
      <c r="I24" s="222">
        <v>-8.3</v>
      </c>
      <c r="J24" s="223">
        <f>H24+I24</f>
        <v>285.2</v>
      </c>
      <c r="K24" s="131"/>
      <c r="O24" s="108"/>
      <c r="P24" s="108"/>
      <c r="Q24" s="108"/>
    </row>
    <row r="25" spans="1:17" ht="56.25">
      <c r="A25" s="224" t="s">
        <v>48</v>
      </c>
      <c r="B25" s="224" t="s">
        <v>159</v>
      </c>
      <c r="C25" s="224" t="s">
        <v>50</v>
      </c>
      <c r="D25" s="224" t="s">
        <v>49</v>
      </c>
      <c r="E25" s="224" t="s">
        <v>51</v>
      </c>
      <c r="F25" s="224" t="s">
        <v>47</v>
      </c>
      <c r="G25" s="228" t="s">
        <v>158</v>
      </c>
      <c r="H25" s="229">
        <f>H26</f>
        <v>4283.9</v>
      </c>
      <c r="I25" s="229">
        <f>I26</f>
        <v>0</v>
      </c>
      <c r="J25" s="229">
        <f>J26</f>
        <v>4283.9</v>
      </c>
      <c r="K25" s="131"/>
      <c r="O25" s="108"/>
      <c r="P25" s="108"/>
      <c r="Q25" s="108"/>
    </row>
    <row r="26" spans="1:17" ht="37.5">
      <c r="A26" s="226" t="s">
        <v>48</v>
      </c>
      <c r="B26" s="226" t="s">
        <v>159</v>
      </c>
      <c r="C26" s="226" t="s">
        <v>53</v>
      </c>
      <c r="D26" s="226" t="s">
        <v>52</v>
      </c>
      <c r="E26" s="226" t="s">
        <v>51</v>
      </c>
      <c r="F26" s="226" t="s">
        <v>54</v>
      </c>
      <c r="G26" s="230" t="s">
        <v>160</v>
      </c>
      <c r="H26" s="223">
        <f>H27+H28+H29+H30</f>
        <v>4283.9</v>
      </c>
      <c r="I26" s="223">
        <v>0</v>
      </c>
      <c r="J26" s="223">
        <f>J27+J28+J29+J30</f>
        <v>4283.9</v>
      </c>
      <c r="K26" s="131"/>
      <c r="O26" s="108"/>
      <c r="P26" s="108"/>
      <c r="Q26" s="108"/>
    </row>
    <row r="27" spans="1:17" ht="37.5">
      <c r="A27" s="226" t="s">
        <v>48</v>
      </c>
      <c r="B27" s="226" t="s">
        <v>159</v>
      </c>
      <c r="C27" s="226" t="s">
        <v>175</v>
      </c>
      <c r="D27" s="226" t="s">
        <v>52</v>
      </c>
      <c r="E27" s="226" t="s">
        <v>51</v>
      </c>
      <c r="F27" s="226" t="s">
        <v>54</v>
      </c>
      <c r="G27" s="231" t="s">
        <v>176</v>
      </c>
      <c r="H27" s="223">
        <v>1600</v>
      </c>
      <c r="I27" s="232"/>
      <c r="J27" s="223">
        <f>H27+I27</f>
        <v>1600</v>
      </c>
      <c r="K27" s="131"/>
      <c r="O27" s="108"/>
      <c r="P27" s="108"/>
      <c r="Q27" s="108"/>
    </row>
    <row r="28" spans="1:17" ht="56.25">
      <c r="A28" s="226" t="s">
        <v>48</v>
      </c>
      <c r="B28" s="226" t="s">
        <v>159</v>
      </c>
      <c r="C28" s="226" t="s">
        <v>180</v>
      </c>
      <c r="D28" s="226" t="s">
        <v>52</v>
      </c>
      <c r="E28" s="226" t="s">
        <v>51</v>
      </c>
      <c r="F28" s="226" t="s">
        <v>54</v>
      </c>
      <c r="G28" s="231" t="s">
        <v>177</v>
      </c>
      <c r="H28" s="223">
        <v>83.9</v>
      </c>
      <c r="I28" s="232"/>
      <c r="J28" s="223">
        <f>H28+I28</f>
        <v>83.9</v>
      </c>
      <c r="K28" s="131"/>
      <c r="O28" s="108"/>
      <c r="P28" s="108"/>
      <c r="Q28" s="108"/>
    </row>
    <row r="29" spans="1:17" ht="75">
      <c r="A29" s="226" t="s">
        <v>48</v>
      </c>
      <c r="B29" s="226" t="s">
        <v>159</v>
      </c>
      <c r="C29" s="226" t="s">
        <v>181</v>
      </c>
      <c r="D29" s="226" t="s">
        <v>52</v>
      </c>
      <c r="E29" s="226" t="s">
        <v>51</v>
      </c>
      <c r="F29" s="226" t="s">
        <v>54</v>
      </c>
      <c r="G29" s="231" t="s">
        <v>178</v>
      </c>
      <c r="H29" s="223">
        <v>2600</v>
      </c>
      <c r="I29" s="232"/>
      <c r="J29" s="223">
        <f>H29+I29</f>
        <v>2600</v>
      </c>
      <c r="K29" s="131"/>
      <c r="O29" s="108"/>
      <c r="P29" s="108"/>
      <c r="Q29" s="108"/>
    </row>
    <row r="30" spans="1:17" ht="75">
      <c r="A30" s="226" t="s">
        <v>48</v>
      </c>
      <c r="B30" s="226" t="s">
        <v>159</v>
      </c>
      <c r="C30" s="226" t="s">
        <v>182</v>
      </c>
      <c r="D30" s="226" t="s">
        <v>52</v>
      </c>
      <c r="E30" s="226" t="s">
        <v>51</v>
      </c>
      <c r="F30" s="226" t="s">
        <v>54</v>
      </c>
      <c r="G30" s="231" t="s">
        <v>179</v>
      </c>
      <c r="H30" s="223">
        <v>0</v>
      </c>
      <c r="I30" s="232">
        <v>0</v>
      </c>
      <c r="J30" s="223">
        <f>H30+I30</f>
        <v>0</v>
      </c>
      <c r="K30" s="131"/>
      <c r="O30" s="108"/>
      <c r="P30" s="108"/>
      <c r="Q30" s="108"/>
    </row>
    <row r="31" spans="1:11" ht="18.75">
      <c r="A31" s="224" t="s">
        <v>48</v>
      </c>
      <c r="B31" s="224" t="s">
        <v>58</v>
      </c>
      <c r="C31" s="224" t="s">
        <v>50</v>
      </c>
      <c r="D31" s="224" t="s">
        <v>49</v>
      </c>
      <c r="E31" s="224" t="s">
        <v>51</v>
      </c>
      <c r="F31" s="224" t="s">
        <v>47</v>
      </c>
      <c r="G31" s="225" t="s">
        <v>6</v>
      </c>
      <c r="H31" s="219">
        <f>H32+H37+H42+H40</f>
        <v>16047</v>
      </c>
      <c r="I31" s="219">
        <f>I32+I37+I42+I40</f>
        <v>-1169</v>
      </c>
      <c r="J31" s="219">
        <f>H31+I31</f>
        <v>14878</v>
      </c>
      <c r="K31" s="131"/>
    </row>
    <row r="32" spans="1:11" ht="37.5">
      <c r="A32" s="224" t="s">
        <v>48</v>
      </c>
      <c r="B32" s="224" t="s">
        <v>58</v>
      </c>
      <c r="C32" s="224" t="s">
        <v>59</v>
      </c>
      <c r="D32" s="224" t="s">
        <v>49</v>
      </c>
      <c r="E32" s="224" t="s">
        <v>51</v>
      </c>
      <c r="F32" s="224" t="s">
        <v>54</v>
      </c>
      <c r="G32" s="233" t="s">
        <v>23</v>
      </c>
      <c r="H32" s="219">
        <f>H33+H35</f>
        <v>5476</v>
      </c>
      <c r="I32" s="219">
        <f>I33+I35</f>
        <v>-842</v>
      </c>
      <c r="J32" s="219">
        <f>J33+J35</f>
        <v>4634</v>
      </c>
      <c r="K32" s="131"/>
    </row>
    <row r="33" spans="1:11" ht="37.5">
      <c r="A33" s="226" t="s">
        <v>48</v>
      </c>
      <c r="B33" s="226" t="s">
        <v>58</v>
      </c>
      <c r="C33" s="226" t="s">
        <v>60</v>
      </c>
      <c r="D33" s="226" t="s">
        <v>52</v>
      </c>
      <c r="E33" s="226" t="s">
        <v>51</v>
      </c>
      <c r="F33" s="226" t="s">
        <v>54</v>
      </c>
      <c r="G33" s="196" t="s">
        <v>24</v>
      </c>
      <c r="H33" s="221">
        <f>H34</f>
        <v>4780</v>
      </c>
      <c r="I33" s="222">
        <f>I34</f>
        <v>-822</v>
      </c>
      <c r="J33" s="223">
        <f>H33+I33</f>
        <v>3958</v>
      </c>
      <c r="K33" s="131"/>
    </row>
    <row r="34" spans="1:11" ht="37.5">
      <c r="A34" s="226" t="s">
        <v>48</v>
      </c>
      <c r="B34" s="226" t="s">
        <v>58</v>
      </c>
      <c r="C34" s="226" t="s">
        <v>134</v>
      </c>
      <c r="D34" s="226" t="s">
        <v>52</v>
      </c>
      <c r="E34" s="226" t="s">
        <v>51</v>
      </c>
      <c r="F34" s="226" t="s">
        <v>54</v>
      </c>
      <c r="G34" s="234" t="s">
        <v>135</v>
      </c>
      <c r="H34" s="221">
        <v>4780</v>
      </c>
      <c r="I34" s="222">
        <v>-822</v>
      </c>
      <c r="J34" s="223">
        <f>H34+I34</f>
        <v>3958</v>
      </c>
      <c r="K34" s="131"/>
    </row>
    <row r="35" spans="1:11" ht="56.25">
      <c r="A35" s="226" t="s">
        <v>48</v>
      </c>
      <c r="B35" s="226" t="s">
        <v>58</v>
      </c>
      <c r="C35" s="226" t="s">
        <v>61</v>
      </c>
      <c r="D35" s="226" t="s">
        <v>52</v>
      </c>
      <c r="E35" s="226" t="s">
        <v>51</v>
      </c>
      <c r="F35" s="226" t="s">
        <v>54</v>
      </c>
      <c r="G35" s="234" t="s">
        <v>25</v>
      </c>
      <c r="H35" s="221">
        <f>H36</f>
        <v>696</v>
      </c>
      <c r="I35" s="221">
        <f>I36</f>
        <v>-20</v>
      </c>
      <c r="J35" s="221">
        <f>J36</f>
        <v>676</v>
      </c>
      <c r="K35" s="131"/>
    </row>
    <row r="36" spans="1:11" ht="56.25">
      <c r="A36" s="226" t="s">
        <v>48</v>
      </c>
      <c r="B36" s="226" t="s">
        <v>58</v>
      </c>
      <c r="C36" s="226" t="s">
        <v>136</v>
      </c>
      <c r="D36" s="226" t="s">
        <v>52</v>
      </c>
      <c r="E36" s="226" t="s">
        <v>51</v>
      </c>
      <c r="F36" s="226" t="s">
        <v>54</v>
      </c>
      <c r="G36" s="234" t="s">
        <v>25</v>
      </c>
      <c r="H36" s="221">
        <v>696</v>
      </c>
      <c r="I36" s="222">
        <v>-20</v>
      </c>
      <c r="J36" s="223">
        <f>H36+I36</f>
        <v>676</v>
      </c>
      <c r="K36" s="131"/>
    </row>
    <row r="37" spans="1:11" ht="37.5">
      <c r="A37" s="224" t="s">
        <v>48</v>
      </c>
      <c r="B37" s="224" t="s">
        <v>58</v>
      </c>
      <c r="C37" s="224" t="s">
        <v>53</v>
      </c>
      <c r="D37" s="224" t="s">
        <v>62</v>
      </c>
      <c r="E37" s="224" t="s">
        <v>51</v>
      </c>
      <c r="F37" s="224" t="s">
        <v>54</v>
      </c>
      <c r="G37" s="233" t="s">
        <v>7</v>
      </c>
      <c r="H37" s="219">
        <f>H38+H39</f>
        <v>10161</v>
      </c>
      <c r="I37" s="219">
        <f>I38+I39</f>
        <v>-412</v>
      </c>
      <c r="J37" s="219">
        <f>J38+J39</f>
        <v>9749</v>
      </c>
      <c r="K37" s="131"/>
    </row>
    <row r="38" spans="1:11" ht="37.5">
      <c r="A38" s="226" t="s">
        <v>48</v>
      </c>
      <c r="B38" s="226" t="s">
        <v>58</v>
      </c>
      <c r="C38" s="226" t="s">
        <v>55</v>
      </c>
      <c r="D38" s="226" t="s">
        <v>62</v>
      </c>
      <c r="E38" s="226" t="s">
        <v>51</v>
      </c>
      <c r="F38" s="226" t="s">
        <v>54</v>
      </c>
      <c r="G38" s="234" t="s">
        <v>7</v>
      </c>
      <c r="H38" s="221">
        <v>10131</v>
      </c>
      <c r="I38" s="222">
        <v>-412</v>
      </c>
      <c r="J38" s="223">
        <f aca="true" t="shared" si="0" ref="J38:J43">H38+I38</f>
        <v>9719</v>
      </c>
      <c r="K38" s="131"/>
    </row>
    <row r="39" spans="1:11" ht="56.25">
      <c r="A39" s="226" t="s">
        <v>48</v>
      </c>
      <c r="B39" s="226" t="s">
        <v>58</v>
      </c>
      <c r="C39" s="226" t="s">
        <v>56</v>
      </c>
      <c r="D39" s="226" t="s">
        <v>62</v>
      </c>
      <c r="E39" s="226" t="s">
        <v>51</v>
      </c>
      <c r="F39" s="226" t="s">
        <v>54</v>
      </c>
      <c r="G39" s="234" t="s">
        <v>728</v>
      </c>
      <c r="H39" s="221">
        <v>30</v>
      </c>
      <c r="I39" s="259"/>
      <c r="J39" s="223">
        <f t="shared" si="0"/>
        <v>30</v>
      </c>
      <c r="K39" s="131"/>
    </row>
    <row r="40" spans="1:11" ht="18.75">
      <c r="A40" s="224" t="s">
        <v>48</v>
      </c>
      <c r="B40" s="224" t="s">
        <v>58</v>
      </c>
      <c r="C40" s="224" t="s">
        <v>63</v>
      </c>
      <c r="D40" s="224" t="s">
        <v>52</v>
      </c>
      <c r="E40" s="224" t="s">
        <v>51</v>
      </c>
      <c r="F40" s="224" t="s">
        <v>54</v>
      </c>
      <c r="G40" s="233" t="s">
        <v>194</v>
      </c>
      <c r="H40" s="219">
        <f>H41</f>
        <v>70</v>
      </c>
      <c r="I40" s="219">
        <f>I41</f>
        <v>0</v>
      </c>
      <c r="J40" s="219">
        <f t="shared" si="0"/>
        <v>70</v>
      </c>
      <c r="K40" s="131"/>
    </row>
    <row r="41" spans="1:11" ht="18.75">
      <c r="A41" s="226" t="s">
        <v>48</v>
      </c>
      <c r="B41" s="226" t="s">
        <v>58</v>
      </c>
      <c r="C41" s="226" t="s">
        <v>66</v>
      </c>
      <c r="D41" s="226" t="s">
        <v>52</v>
      </c>
      <c r="E41" s="226" t="s">
        <v>51</v>
      </c>
      <c r="F41" s="226" t="s">
        <v>54</v>
      </c>
      <c r="G41" s="129" t="s">
        <v>194</v>
      </c>
      <c r="H41" s="221">
        <v>70</v>
      </c>
      <c r="I41" s="259"/>
      <c r="J41" s="223">
        <f t="shared" si="0"/>
        <v>70</v>
      </c>
      <c r="K41" s="131"/>
    </row>
    <row r="42" spans="1:11" ht="37.5">
      <c r="A42" s="224" t="s">
        <v>48</v>
      </c>
      <c r="B42" s="224" t="s">
        <v>58</v>
      </c>
      <c r="C42" s="224" t="s">
        <v>64</v>
      </c>
      <c r="D42" s="224" t="s">
        <v>62</v>
      </c>
      <c r="E42" s="224" t="s">
        <v>51</v>
      </c>
      <c r="F42" s="224" t="s">
        <v>54</v>
      </c>
      <c r="G42" s="233" t="s">
        <v>137</v>
      </c>
      <c r="H42" s="219">
        <f>H43</f>
        <v>340</v>
      </c>
      <c r="I42" s="219">
        <f>I43</f>
        <v>85</v>
      </c>
      <c r="J42" s="219">
        <f t="shared" si="0"/>
        <v>425</v>
      </c>
      <c r="K42" s="131"/>
    </row>
    <row r="43" spans="1:11" ht="56.25">
      <c r="A43" s="226" t="s">
        <v>48</v>
      </c>
      <c r="B43" s="226" t="s">
        <v>58</v>
      </c>
      <c r="C43" s="226" t="s">
        <v>138</v>
      </c>
      <c r="D43" s="226" t="s">
        <v>62</v>
      </c>
      <c r="E43" s="226" t="s">
        <v>51</v>
      </c>
      <c r="F43" s="226" t="s">
        <v>54</v>
      </c>
      <c r="G43" s="235" t="s">
        <v>139</v>
      </c>
      <c r="H43" s="221">
        <v>340</v>
      </c>
      <c r="I43" s="222">
        <v>85</v>
      </c>
      <c r="J43" s="223">
        <f t="shared" si="0"/>
        <v>425</v>
      </c>
      <c r="K43" s="131"/>
    </row>
    <row r="44" spans="1:11" ht="18.75">
      <c r="A44" s="224" t="s">
        <v>48</v>
      </c>
      <c r="B44" s="224" t="s">
        <v>183</v>
      </c>
      <c r="C44" s="224" t="s">
        <v>50</v>
      </c>
      <c r="D44" s="224" t="s">
        <v>49</v>
      </c>
      <c r="E44" s="224" t="s">
        <v>51</v>
      </c>
      <c r="F44" s="224" t="s">
        <v>47</v>
      </c>
      <c r="G44" s="228" t="s">
        <v>184</v>
      </c>
      <c r="H44" s="219">
        <f>H45</f>
        <v>6</v>
      </c>
      <c r="I44" s="219">
        <f>I45</f>
        <v>3</v>
      </c>
      <c r="J44" s="219">
        <f>J45</f>
        <v>9</v>
      </c>
      <c r="K44" s="131"/>
    </row>
    <row r="45" spans="1:11" ht="18.75">
      <c r="A45" s="226" t="s">
        <v>48</v>
      </c>
      <c r="B45" s="226" t="s">
        <v>183</v>
      </c>
      <c r="C45" s="226" t="s">
        <v>89</v>
      </c>
      <c r="D45" s="226" t="s">
        <v>49</v>
      </c>
      <c r="E45" s="226" t="s">
        <v>51</v>
      </c>
      <c r="F45" s="226" t="s">
        <v>54</v>
      </c>
      <c r="G45" s="236" t="s">
        <v>185</v>
      </c>
      <c r="H45" s="221">
        <f>H46+H48</f>
        <v>6</v>
      </c>
      <c r="I45" s="221">
        <f>I46+I48</f>
        <v>3</v>
      </c>
      <c r="J45" s="221">
        <f>J46+J48</f>
        <v>9</v>
      </c>
      <c r="K45" s="131"/>
    </row>
    <row r="46" spans="1:11" ht="18.75">
      <c r="A46" s="226" t="s">
        <v>48</v>
      </c>
      <c r="B46" s="226" t="s">
        <v>183</v>
      </c>
      <c r="C46" s="226" t="s">
        <v>793</v>
      </c>
      <c r="D46" s="226" t="s">
        <v>49</v>
      </c>
      <c r="E46" s="226" t="s">
        <v>51</v>
      </c>
      <c r="F46" s="226" t="s">
        <v>54</v>
      </c>
      <c r="G46" s="236" t="s">
        <v>794</v>
      </c>
      <c r="H46" s="221">
        <f>H47</f>
        <v>1</v>
      </c>
      <c r="I46" s="221">
        <f>I47</f>
        <v>0</v>
      </c>
      <c r="J46" s="221">
        <f>J47</f>
        <v>1</v>
      </c>
      <c r="K46" s="131"/>
    </row>
    <row r="47" spans="1:11" ht="37.5">
      <c r="A47" s="226" t="s">
        <v>48</v>
      </c>
      <c r="B47" s="226" t="s">
        <v>183</v>
      </c>
      <c r="C47" s="226" t="s">
        <v>795</v>
      </c>
      <c r="D47" s="226" t="s">
        <v>58</v>
      </c>
      <c r="E47" s="226" t="s">
        <v>51</v>
      </c>
      <c r="F47" s="226" t="s">
        <v>54</v>
      </c>
      <c r="G47" s="236" t="s">
        <v>796</v>
      </c>
      <c r="H47" s="221">
        <v>1</v>
      </c>
      <c r="I47" s="259"/>
      <c r="J47" s="223">
        <f>H47+I47</f>
        <v>1</v>
      </c>
      <c r="K47" s="131"/>
    </row>
    <row r="48" spans="1:11" ht="18.75">
      <c r="A48" s="226" t="s">
        <v>48</v>
      </c>
      <c r="B48" s="226" t="s">
        <v>183</v>
      </c>
      <c r="C48" s="226" t="s">
        <v>797</v>
      </c>
      <c r="D48" s="226" t="s">
        <v>49</v>
      </c>
      <c r="E48" s="226" t="s">
        <v>51</v>
      </c>
      <c r="F48" s="226" t="s">
        <v>54</v>
      </c>
      <c r="G48" s="236" t="s">
        <v>800</v>
      </c>
      <c r="H48" s="221">
        <f>H49</f>
        <v>5</v>
      </c>
      <c r="I48" s="221">
        <f>I49</f>
        <v>3</v>
      </c>
      <c r="J48" s="221">
        <f>J49</f>
        <v>8</v>
      </c>
      <c r="K48" s="131"/>
    </row>
    <row r="49" spans="1:11" ht="37.5">
      <c r="A49" s="226" t="s">
        <v>48</v>
      </c>
      <c r="B49" s="226" t="s">
        <v>183</v>
      </c>
      <c r="C49" s="226" t="s">
        <v>798</v>
      </c>
      <c r="D49" s="226" t="s">
        <v>58</v>
      </c>
      <c r="E49" s="226" t="s">
        <v>51</v>
      </c>
      <c r="F49" s="226" t="s">
        <v>54</v>
      </c>
      <c r="G49" s="236" t="s">
        <v>799</v>
      </c>
      <c r="H49" s="221">
        <v>5</v>
      </c>
      <c r="I49" s="259">
        <v>3</v>
      </c>
      <c r="J49" s="223">
        <f>H49+I49</f>
        <v>8</v>
      </c>
      <c r="K49" s="131"/>
    </row>
    <row r="50" spans="1:11" ht="18.75">
      <c r="A50" s="224" t="s">
        <v>48</v>
      </c>
      <c r="B50" s="224" t="s">
        <v>65</v>
      </c>
      <c r="C50" s="224" t="s">
        <v>50</v>
      </c>
      <c r="D50" s="224" t="s">
        <v>49</v>
      </c>
      <c r="E50" s="224" t="s">
        <v>51</v>
      </c>
      <c r="F50" s="224" t="s">
        <v>47</v>
      </c>
      <c r="G50" s="225" t="s">
        <v>8</v>
      </c>
      <c r="H50" s="219">
        <f aca="true" t="shared" si="1" ref="H50:J51">H51</f>
        <v>1524</v>
      </c>
      <c r="I50" s="219">
        <f t="shared" si="1"/>
        <v>313</v>
      </c>
      <c r="J50" s="219">
        <f t="shared" si="1"/>
        <v>1837</v>
      </c>
      <c r="K50" s="131"/>
    </row>
    <row r="51" spans="1:11" ht="37.5">
      <c r="A51" s="226" t="s">
        <v>48</v>
      </c>
      <c r="B51" s="226" t="s">
        <v>65</v>
      </c>
      <c r="C51" s="226" t="s">
        <v>63</v>
      </c>
      <c r="D51" s="226" t="s">
        <v>52</v>
      </c>
      <c r="E51" s="226" t="s">
        <v>51</v>
      </c>
      <c r="F51" s="226" t="s">
        <v>54</v>
      </c>
      <c r="G51" s="234" t="s">
        <v>21</v>
      </c>
      <c r="H51" s="221">
        <f t="shared" si="1"/>
        <v>1524</v>
      </c>
      <c r="I51" s="221">
        <f t="shared" si="1"/>
        <v>313</v>
      </c>
      <c r="J51" s="221">
        <f t="shared" si="1"/>
        <v>1837</v>
      </c>
      <c r="K51" s="131"/>
    </row>
    <row r="52" spans="1:11" ht="56.25">
      <c r="A52" s="226" t="s">
        <v>48</v>
      </c>
      <c r="B52" s="226" t="s">
        <v>65</v>
      </c>
      <c r="C52" s="226" t="s">
        <v>66</v>
      </c>
      <c r="D52" s="226" t="s">
        <v>52</v>
      </c>
      <c r="E52" s="226" t="s">
        <v>67</v>
      </c>
      <c r="F52" s="226" t="s">
        <v>54</v>
      </c>
      <c r="G52" s="234" t="s">
        <v>140</v>
      </c>
      <c r="H52" s="221">
        <v>1524</v>
      </c>
      <c r="I52" s="222">
        <v>313</v>
      </c>
      <c r="J52" s="223">
        <f>H52+I52</f>
        <v>1837</v>
      </c>
      <c r="K52" s="131"/>
    </row>
    <row r="53" spans="1:12" s="110" customFormat="1" ht="56.25">
      <c r="A53" s="224" t="s">
        <v>48</v>
      </c>
      <c r="B53" s="224" t="s">
        <v>68</v>
      </c>
      <c r="C53" s="224" t="s">
        <v>50</v>
      </c>
      <c r="D53" s="224" t="s">
        <v>49</v>
      </c>
      <c r="E53" s="224" t="s">
        <v>51</v>
      </c>
      <c r="F53" s="224" t="s">
        <v>47</v>
      </c>
      <c r="G53" s="225" t="s">
        <v>9</v>
      </c>
      <c r="H53" s="219">
        <f>H54+H61</f>
        <v>20373</v>
      </c>
      <c r="I53" s="219">
        <f>I54</f>
        <v>41</v>
      </c>
      <c r="J53" s="219">
        <f>H53+I53</f>
        <v>20414</v>
      </c>
      <c r="K53" s="132"/>
      <c r="L53" s="109"/>
    </row>
    <row r="54" spans="1:11" ht="93.75">
      <c r="A54" s="226" t="s">
        <v>48</v>
      </c>
      <c r="B54" s="226" t="s">
        <v>68</v>
      </c>
      <c r="C54" s="226" t="s">
        <v>70</v>
      </c>
      <c r="D54" s="226" t="s">
        <v>49</v>
      </c>
      <c r="E54" s="226" t="s">
        <v>51</v>
      </c>
      <c r="F54" s="226" t="s">
        <v>69</v>
      </c>
      <c r="G54" s="237" t="s">
        <v>36</v>
      </c>
      <c r="H54" s="221">
        <f>H55+H59</f>
        <v>20130</v>
      </c>
      <c r="I54" s="221">
        <f>SUM(I55,I59,I61)</f>
        <v>41</v>
      </c>
      <c r="J54" s="221">
        <f>SUM(J55,J59,J61)</f>
        <v>20414</v>
      </c>
      <c r="K54" s="131"/>
    </row>
    <row r="55" spans="1:11" ht="75">
      <c r="A55" s="226" t="s">
        <v>48</v>
      </c>
      <c r="B55" s="226" t="s">
        <v>68</v>
      </c>
      <c r="C55" s="226" t="s">
        <v>71</v>
      </c>
      <c r="D55" s="226" t="s">
        <v>49</v>
      </c>
      <c r="E55" s="226" t="s">
        <v>51</v>
      </c>
      <c r="F55" s="226" t="s">
        <v>69</v>
      </c>
      <c r="G55" s="234" t="s">
        <v>26</v>
      </c>
      <c r="H55" s="221">
        <f>H56+H57+H58</f>
        <v>13300</v>
      </c>
      <c r="I55" s="221">
        <f>I56+I57+I58</f>
        <v>0</v>
      </c>
      <c r="J55" s="221">
        <f>J56+J57+J58</f>
        <v>13300</v>
      </c>
      <c r="K55" s="131"/>
    </row>
    <row r="56" spans="1:11" ht="112.5">
      <c r="A56" s="238" t="s">
        <v>48</v>
      </c>
      <c r="B56" s="238" t="s">
        <v>68</v>
      </c>
      <c r="C56" s="238" t="s">
        <v>118</v>
      </c>
      <c r="D56" s="238" t="s">
        <v>58</v>
      </c>
      <c r="E56" s="238" t="s">
        <v>51</v>
      </c>
      <c r="F56" s="238" t="s">
        <v>69</v>
      </c>
      <c r="G56" s="239" t="s">
        <v>119</v>
      </c>
      <c r="H56" s="240">
        <v>9000</v>
      </c>
      <c r="I56" s="241"/>
      <c r="J56" s="242">
        <f aca="true" t="shared" si="2" ref="J56:J61">H56+I56</f>
        <v>9000</v>
      </c>
      <c r="K56" s="131"/>
    </row>
    <row r="57" spans="1:11" ht="93.75">
      <c r="A57" s="238" t="s">
        <v>48</v>
      </c>
      <c r="B57" s="238" t="s">
        <v>68</v>
      </c>
      <c r="C57" s="238" t="s">
        <v>118</v>
      </c>
      <c r="D57" s="238" t="s">
        <v>88</v>
      </c>
      <c r="E57" s="238" t="s">
        <v>51</v>
      </c>
      <c r="F57" s="238" t="s">
        <v>69</v>
      </c>
      <c r="G57" s="239" t="s">
        <v>801</v>
      </c>
      <c r="H57" s="240">
        <v>600</v>
      </c>
      <c r="I57" s="250"/>
      <c r="J57" s="242">
        <f t="shared" si="2"/>
        <v>600</v>
      </c>
      <c r="K57" s="131"/>
    </row>
    <row r="58" spans="1:11" ht="93.75">
      <c r="A58" s="238" t="s">
        <v>48</v>
      </c>
      <c r="B58" s="238" t="s">
        <v>68</v>
      </c>
      <c r="C58" s="238" t="s">
        <v>118</v>
      </c>
      <c r="D58" s="238" t="s">
        <v>196</v>
      </c>
      <c r="E58" s="238" t="s">
        <v>51</v>
      </c>
      <c r="F58" s="238" t="s">
        <v>69</v>
      </c>
      <c r="G58" s="239" t="s">
        <v>779</v>
      </c>
      <c r="H58" s="243">
        <v>3700</v>
      </c>
      <c r="I58" s="250"/>
      <c r="J58" s="242">
        <f t="shared" si="2"/>
        <v>3700</v>
      </c>
      <c r="K58" s="131"/>
    </row>
    <row r="59" spans="1:11" ht="56.25">
      <c r="A59" s="226" t="s">
        <v>48</v>
      </c>
      <c r="B59" s="226" t="s">
        <v>68</v>
      </c>
      <c r="C59" s="226" t="s">
        <v>165</v>
      </c>
      <c r="D59" s="226" t="s">
        <v>49</v>
      </c>
      <c r="E59" s="226" t="s">
        <v>51</v>
      </c>
      <c r="F59" s="226" t="s">
        <v>69</v>
      </c>
      <c r="G59" s="237" t="s">
        <v>166</v>
      </c>
      <c r="H59" s="221">
        <f>SUM(H60)</f>
        <v>6830</v>
      </c>
      <c r="I59" s="222">
        <f>I60</f>
        <v>0</v>
      </c>
      <c r="J59" s="223">
        <f t="shared" si="2"/>
        <v>6830</v>
      </c>
      <c r="K59" s="131"/>
    </row>
    <row r="60" spans="1:14" ht="37.5">
      <c r="A60" s="238" t="s">
        <v>48</v>
      </c>
      <c r="B60" s="238" t="s">
        <v>68</v>
      </c>
      <c r="C60" s="238" t="s">
        <v>168</v>
      </c>
      <c r="D60" s="238" t="s">
        <v>58</v>
      </c>
      <c r="E60" s="238" t="s">
        <v>51</v>
      </c>
      <c r="F60" s="238" t="s">
        <v>69</v>
      </c>
      <c r="G60" s="244" t="s">
        <v>167</v>
      </c>
      <c r="H60" s="243">
        <v>6830</v>
      </c>
      <c r="I60" s="241"/>
      <c r="J60" s="242">
        <f t="shared" si="2"/>
        <v>6830</v>
      </c>
      <c r="K60" s="133"/>
      <c r="L60" s="6"/>
      <c r="M60" s="6"/>
      <c r="N60" s="6"/>
    </row>
    <row r="61" spans="1:11" ht="93.75">
      <c r="A61" s="226" t="s">
        <v>48</v>
      </c>
      <c r="B61" s="226" t="s">
        <v>68</v>
      </c>
      <c r="C61" s="226" t="s">
        <v>112</v>
      </c>
      <c r="D61" s="226" t="s">
        <v>49</v>
      </c>
      <c r="E61" s="226" t="s">
        <v>51</v>
      </c>
      <c r="F61" s="226" t="s">
        <v>69</v>
      </c>
      <c r="G61" s="245" t="s">
        <v>113</v>
      </c>
      <c r="H61" s="221">
        <f>H62</f>
        <v>243</v>
      </c>
      <c r="I61" s="221">
        <f>I62</f>
        <v>41</v>
      </c>
      <c r="J61" s="221">
        <f t="shared" si="2"/>
        <v>284</v>
      </c>
      <c r="K61" s="131"/>
    </row>
    <row r="62" spans="1:11" ht="93.75">
      <c r="A62" s="226" t="s">
        <v>48</v>
      </c>
      <c r="B62" s="226" t="s">
        <v>68</v>
      </c>
      <c r="C62" s="226" t="s">
        <v>114</v>
      </c>
      <c r="D62" s="226" t="s">
        <v>49</v>
      </c>
      <c r="E62" s="226" t="s">
        <v>51</v>
      </c>
      <c r="F62" s="226" t="s">
        <v>69</v>
      </c>
      <c r="G62" s="245" t="s">
        <v>115</v>
      </c>
      <c r="H62" s="221">
        <f>H63</f>
        <v>243</v>
      </c>
      <c r="I62" s="221">
        <f>I63</f>
        <v>41</v>
      </c>
      <c r="J62" s="221">
        <f>J63</f>
        <v>284</v>
      </c>
      <c r="K62" s="131"/>
    </row>
    <row r="63" spans="1:11" ht="93.75">
      <c r="A63" s="238" t="s">
        <v>48</v>
      </c>
      <c r="B63" s="238" t="s">
        <v>68</v>
      </c>
      <c r="C63" s="238" t="s">
        <v>116</v>
      </c>
      <c r="D63" s="238" t="s">
        <v>58</v>
      </c>
      <c r="E63" s="238" t="s">
        <v>51</v>
      </c>
      <c r="F63" s="238" t="s">
        <v>69</v>
      </c>
      <c r="G63" s="246" t="s">
        <v>117</v>
      </c>
      <c r="H63" s="243">
        <v>243</v>
      </c>
      <c r="I63" s="241">
        <v>41</v>
      </c>
      <c r="J63" s="242">
        <f>H63+I63</f>
        <v>284</v>
      </c>
      <c r="K63" s="131"/>
    </row>
    <row r="64" spans="1:11" ht="18.75">
      <c r="A64" s="226"/>
      <c r="B64" s="226"/>
      <c r="C64" s="226"/>
      <c r="D64" s="226"/>
      <c r="E64" s="226"/>
      <c r="F64" s="226"/>
      <c r="G64" s="247"/>
      <c r="H64" s="221"/>
      <c r="I64" s="222"/>
      <c r="J64" s="223"/>
      <c r="K64" s="131"/>
    </row>
    <row r="65" spans="1:11" ht="37.5">
      <c r="A65" s="224" t="s">
        <v>48</v>
      </c>
      <c r="B65" s="224" t="s">
        <v>72</v>
      </c>
      <c r="C65" s="224" t="s">
        <v>50</v>
      </c>
      <c r="D65" s="224" t="s">
        <v>49</v>
      </c>
      <c r="E65" s="224" t="s">
        <v>51</v>
      </c>
      <c r="F65" s="224" t="s">
        <v>47</v>
      </c>
      <c r="G65" s="225" t="s">
        <v>169</v>
      </c>
      <c r="H65" s="219">
        <f>SUM(H66)</f>
        <v>3148.5</v>
      </c>
      <c r="I65" s="219">
        <f>SUM(I66)</f>
        <v>-25</v>
      </c>
      <c r="J65" s="219">
        <f>SUM(J66)</f>
        <v>3123.5</v>
      </c>
      <c r="K65" s="131"/>
    </row>
    <row r="66" spans="1:11" ht="18.75">
      <c r="A66" s="226" t="s">
        <v>48</v>
      </c>
      <c r="B66" s="226" t="s">
        <v>72</v>
      </c>
      <c r="C66" s="226" t="s">
        <v>59</v>
      </c>
      <c r="D66" s="226" t="s">
        <v>52</v>
      </c>
      <c r="E66" s="226" t="s">
        <v>51</v>
      </c>
      <c r="F66" s="226" t="s">
        <v>69</v>
      </c>
      <c r="G66" s="196" t="s">
        <v>10</v>
      </c>
      <c r="H66" s="221">
        <f>H67+H68+H69+H70</f>
        <v>3148.5</v>
      </c>
      <c r="I66" s="222">
        <f>I67+I68+I69+I70</f>
        <v>-25</v>
      </c>
      <c r="J66" s="223">
        <f aca="true" t="shared" si="3" ref="J66:J71">H66+I66</f>
        <v>3123.5</v>
      </c>
      <c r="K66" s="131"/>
    </row>
    <row r="67" spans="1:11" ht="37.5">
      <c r="A67" s="226" t="s">
        <v>48</v>
      </c>
      <c r="B67" s="226" t="s">
        <v>72</v>
      </c>
      <c r="C67" s="226" t="s">
        <v>60</v>
      </c>
      <c r="D67" s="226" t="s">
        <v>52</v>
      </c>
      <c r="E67" s="226" t="s">
        <v>51</v>
      </c>
      <c r="F67" s="226" t="s">
        <v>69</v>
      </c>
      <c r="G67" s="227" t="s">
        <v>126</v>
      </c>
      <c r="H67" s="221">
        <v>2415</v>
      </c>
      <c r="I67" s="222">
        <v>70</v>
      </c>
      <c r="J67" s="223">
        <f t="shared" si="3"/>
        <v>2485</v>
      </c>
      <c r="K67" s="131"/>
    </row>
    <row r="68" spans="1:11" ht="37.5">
      <c r="A68" s="226" t="s">
        <v>48</v>
      </c>
      <c r="B68" s="226" t="s">
        <v>72</v>
      </c>
      <c r="C68" s="226" t="s">
        <v>61</v>
      </c>
      <c r="D68" s="226" t="s">
        <v>52</v>
      </c>
      <c r="E68" s="226" t="s">
        <v>51</v>
      </c>
      <c r="F68" s="226" t="s">
        <v>69</v>
      </c>
      <c r="G68" s="227" t="s">
        <v>127</v>
      </c>
      <c r="H68" s="221">
        <v>73.5</v>
      </c>
      <c r="I68" s="222">
        <v>12</v>
      </c>
      <c r="J68" s="223">
        <f t="shared" si="3"/>
        <v>85.5</v>
      </c>
      <c r="K68" s="131"/>
    </row>
    <row r="69" spans="1:11" ht="18.75">
      <c r="A69" s="226" t="s">
        <v>48</v>
      </c>
      <c r="B69" s="226" t="s">
        <v>72</v>
      </c>
      <c r="C69" s="226" t="s">
        <v>124</v>
      </c>
      <c r="D69" s="226" t="s">
        <v>52</v>
      </c>
      <c r="E69" s="226" t="s">
        <v>51</v>
      </c>
      <c r="F69" s="226" t="s">
        <v>69</v>
      </c>
      <c r="G69" s="227" t="s">
        <v>128</v>
      </c>
      <c r="H69" s="221">
        <v>210</v>
      </c>
      <c r="I69" s="222">
        <v>-11</v>
      </c>
      <c r="J69" s="223">
        <f t="shared" si="3"/>
        <v>199</v>
      </c>
      <c r="K69" s="131"/>
    </row>
    <row r="70" spans="1:11" ht="18.75">
      <c r="A70" s="226" t="s">
        <v>48</v>
      </c>
      <c r="B70" s="226" t="s">
        <v>72</v>
      </c>
      <c r="C70" s="226" t="s">
        <v>125</v>
      </c>
      <c r="D70" s="226" t="s">
        <v>52</v>
      </c>
      <c r="E70" s="226" t="s">
        <v>51</v>
      </c>
      <c r="F70" s="226" t="s">
        <v>69</v>
      </c>
      <c r="G70" s="227" t="s">
        <v>129</v>
      </c>
      <c r="H70" s="221">
        <v>450</v>
      </c>
      <c r="I70" s="222">
        <v>-96</v>
      </c>
      <c r="J70" s="223">
        <f t="shared" si="3"/>
        <v>354</v>
      </c>
      <c r="K70" s="131"/>
    </row>
    <row r="71" spans="1:11" ht="37.5">
      <c r="A71" s="224" t="s">
        <v>48</v>
      </c>
      <c r="B71" s="224" t="s">
        <v>196</v>
      </c>
      <c r="C71" s="224" t="s">
        <v>50</v>
      </c>
      <c r="D71" s="224" t="s">
        <v>49</v>
      </c>
      <c r="E71" s="224" t="s">
        <v>51</v>
      </c>
      <c r="F71" s="224" t="s">
        <v>47</v>
      </c>
      <c r="G71" s="248" t="s">
        <v>195</v>
      </c>
      <c r="H71" s="219">
        <f>H75+H72</f>
        <v>5538</v>
      </c>
      <c r="I71" s="219">
        <f>I75+I72</f>
        <v>31</v>
      </c>
      <c r="J71" s="219">
        <f t="shared" si="3"/>
        <v>5569</v>
      </c>
      <c r="K71" s="131"/>
    </row>
    <row r="72" spans="1:13" s="137" customFormat="1" ht="18.75">
      <c r="A72" s="226" t="s">
        <v>48</v>
      </c>
      <c r="B72" s="226" t="s">
        <v>196</v>
      </c>
      <c r="C72" s="226" t="s">
        <v>59</v>
      </c>
      <c r="D72" s="226" t="s">
        <v>49</v>
      </c>
      <c r="E72" s="226" t="s">
        <v>51</v>
      </c>
      <c r="F72" s="226" t="s">
        <v>198</v>
      </c>
      <c r="G72" s="245" t="s">
        <v>209</v>
      </c>
      <c r="H72" s="221">
        <f aca="true" t="shared" si="4" ref="H72:J73">H73</f>
        <v>0</v>
      </c>
      <c r="I72" s="221">
        <f t="shared" si="4"/>
        <v>0</v>
      </c>
      <c r="J72" s="221">
        <f t="shared" si="4"/>
        <v>0</v>
      </c>
      <c r="K72" s="134"/>
      <c r="L72" s="135"/>
      <c r="M72" s="136"/>
    </row>
    <row r="73" spans="1:13" ht="18.75">
      <c r="A73" s="226" t="s">
        <v>48</v>
      </c>
      <c r="B73" s="226" t="s">
        <v>196</v>
      </c>
      <c r="C73" s="226" t="s">
        <v>211</v>
      </c>
      <c r="D73" s="226" t="s">
        <v>49</v>
      </c>
      <c r="E73" s="226" t="s">
        <v>51</v>
      </c>
      <c r="F73" s="226" t="s">
        <v>198</v>
      </c>
      <c r="G73" s="245" t="s">
        <v>213</v>
      </c>
      <c r="H73" s="221">
        <f t="shared" si="4"/>
        <v>0</v>
      </c>
      <c r="I73" s="221">
        <f t="shared" si="4"/>
        <v>0</v>
      </c>
      <c r="J73" s="221">
        <f t="shared" si="4"/>
        <v>0</v>
      </c>
      <c r="K73" s="138"/>
      <c r="L73" s="139"/>
      <c r="M73" s="140"/>
    </row>
    <row r="74" spans="1:13" ht="37.5">
      <c r="A74" s="226" t="s">
        <v>48</v>
      </c>
      <c r="B74" s="226" t="s">
        <v>196</v>
      </c>
      <c r="C74" s="226" t="s">
        <v>210</v>
      </c>
      <c r="D74" s="226" t="s">
        <v>58</v>
      </c>
      <c r="E74" s="226" t="s">
        <v>51</v>
      </c>
      <c r="F74" s="226" t="s">
        <v>198</v>
      </c>
      <c r="G74" s="245" t="s">
        <v>212</v>
      </c>
      <c r="H74" s="221">
        <v>0</v>
      </c>
      <c r="I74" s="221">
        <v>0</v>
      </c>
      <c r="J74" s="221">
        <f>H74+I74</f>
        <v>0</v>
      </c>
      <c r="K74" s="131"/>
      <c r="L74" s="139"/>
      <c r="M74" s="140"/>
    </row>
    <row r="75" spans="1:12" s="137" customFormat="1" ht="18.75">
      <c r="A75" s="226" t="s">
        <v>48</v>
      </c>
      <c r="B75" s="226" t="s">
        <v>196</v>
      </c>
      <c r="C75" s="226" t="s">
        <v>53</v>
      </c>
      <c r="D75" s="226" t="s">
        <v>49</v>
      </c>
      <c r="E75" s="226" t="s">
        <v>51</v>
      </c>
      <c r="F75" s="226" t="s">
        <v>198</v>
      </c>
      <c r="G75" s="245" t="s">
        <v>197</v>
      </c>
      <c r="H75" s="221">
        <f>H76</f>
        <v>5538</v>
      </c>
      <c r="I75" s="221">
        <f>I76</f>
        <v>31</v>
      </c>
      <c r="J75" s="221">
        <f>H75+I75</f>
        <v>5569</v>
      </c>
      <c r="K75" s="141"/>
      <c r="L75" s="142"/>
    </row>
    <row r="76" spans="1:11" ht="18.75">
      <c r="A76" s="226" t="s">
        <v>48</v>
      </c>
      <c r="B76" s="226" t="s">
        <v>196</v>
      </c>
      <c r="C76" s="226" t="s">
        <v>199</v>
      </c>
      <c r="D76" s="226" t="s">
        <v>49</v>
      </c>
      <c r="E76" s="226" t="s">
        <v>51</v>
      </c>
      <c r="F76" s="226" t="s">
        <v>198</v>
      </c>
      <c r="G76" s="245" t="s">
        <v>200</v>
      </c>
      <c r="H76" s="221">
        <f>H77</f>
        <v>5538</v>
      </c>
      <c r="I76" s="221">
        <f>I77</f>
        <v>31</v>
      </c>
      <c r="J76" s="221">
        <f>H76+I76</f>
        <v>5569</v>
      </c>
      <c r="K76" s="131"/>
    </row>
    <row r="77" spans="1:11" ht="37.5">
      <c r="A77" s="226" t="s">
        <v>48</v>
      </c>
      <c r="B77" s="226" t="s">
        <v>196</v>
      </c>
      <c r="C77" s="226" t="s">
        <v>201</v>
      </c>
      <c r="D77" s="226" t="s">
        <v>58</v>
      </c>
      <c r="E77" s="226" t="s">
        <v>51</v>
      </c>
      <c r="F77" s="226" t="s">
        <v>198</v>
      </c>
      <c r="G77" s="245" t="s">
        <v>202</v>
      </c>
      <c r="H77" s="221">
        <v>5538</v>
      </c>
      <c r="I77" s="259">
        <v>31</v>
      </c>
      <c r="J77" s="223">
        <f>H77+I77</f>
        <v>5569</v>
      </c>
      <c r="K77" s="131"/>
    </row>
    <row r="78" spans="1:11" ht="37.5">
      <c r="A78" s="224" t="s">
        <v>48</v>
      </c>
      <c r="B78" s="224" t="s">
        <v>73</v>
      </c>
      <c r="C78" s="224" t="s">
        <v>50</v>
      </c>
      <c r="D78" s="224" t="s">
        <v>49</v>
      </c>
      <c r="E78" s="224" t="s">
        <v>51</v>
      </c>
      <c r="F78" s="224" t="s">
        <v>47</v>
      </c>
      <c r="G78" s="225" t="s">
        <v>38</v>
      </c>
      <c r="H78" s="219">
        <f>SUM(,H79)</f>
        <v>2317.2</v>
      </c>
      <c r="I78" s="219">
        <f>SUM(,I79)</f>
        <v>-561.2</v>
      </c>
      <c r="J78" s="219">
        <f>SUM(,J79)</f>
        <v>1756</v>
      </c>
      <c r="K78" s="131"/>
    </row>
    <row r="79" spans="1:11" ht="93.75">
      <c r="A79" s="226" t="s">
        <v>48</v>
      </c>
      <c r="B79" s="226" t="s">
        <v>73</v>
      </c>
      <c r="C79" s="226" t="s">
        <v>50</v>
      </c>
      <c r="D79" s="226" t="s">
        <v>49</v>
      </c>
      <c r="E79" s="226" t="s">
        <v>51</v>
      </c>
      <c r="F79" s="226" t="s">
        <v>47</v>
      </c>
      <c r="G79" s="196" t="s">
        <v>234</v>
      </c>
      <c r="H79" s="221">
        <f>H80+H82+H84</f>
        <v>2317.2</v>
      </c>
      <c r="I79" s="221">
        <f>I80+I82+I84</f>
        <v>-561.2</v>
      </c>
      <c r="J79" s="221">
        <f>J80+J82+J84</f>
        <v>1756</v>
      </c>
      <c r="K79" s="131"/>
    </row>
    <row r="80" spans="1:11" ht="112.5">
      <c r="A80" s="226" t="s">
        <v>48</v>
      </c>
      <c r="B80" s="226" t="s">
        <v>73</v>
      </c>
      <c r="C80" s="226" t="s">
        <v>233</v>
      </c>
      <c r="D80" s="226" t="s">
        <v>58</v>
      </c>
      <c r="E80" s="226" t="s">
        <v>51</v>
      </c>
      <c r="F80" s="226" t="s">
        <v>231</v>
      </c>
      <c r="G80" s="196" t="s">
        <v>232</v>
      </c>
      <c r="H80" s="221">
        <f>H81</f>
        <v>1800</v>
      </c>
      <c r="I80" s="221">
        <f>I81</f>
        <v>-250</v>
      </c>
      <c r="J80" s="221">
        <f>H80+I80</f>
        <v>1550</v>
      </c>
      <c r="K80" s="131"/>
    </row>
    <row r="81" spans="1:11" ht="112.5">
      <c r="A81" s="226" t="s">
        <v>48</v>
      </c>
      <c r="B81" s="226" t="s">
        <v>73</v>
      </c>
      <c r="C81" s="226" t="s">
        <v>229</v>
      </c>
      <c r="D81" s="226" t="s">
        <v>58</v>
      </c>
      <c r="E81" s="226" t="s">
        <v>51</v>
      </c>
      <c r="F81" s="226" t="s">
        <v>231</v>
      </c>
      <c r="G81" s="196" t="s">
        <v>230</v>
      </c>
      <c r="H81" s="221">
        <v>1800</v>
      </c>
      <c r="I81" s="221">
        <v>-250</v>
      </c>
      <c r="J81" s="221">
        <f>H81+I81</f>
        <v>1550</v>
      </c>
      <c r="K81" s="131"/>
    </row>
    <row r="82" spans="1:11" ht="37.5">
      <c r="A82" s="226" t="s">
        <v>48</v>
      </c>
      <c r="B82" s="226" t="s">
        <v>73</v>
      </c>
      <c r="C82" s="226" t="s">
        <v>63</v>
      </c>
      <c r="D82" s="226" t="s">
        <v>49</v>
      </c>
      <c r="E82" s="226" t="s">
        <v>51</v>
      </c>
      <c r="F82" s="226" t="s">
        <v>231</v>
      </c>
      <c r="G82" s="196" t="s">
        <v>717</v>
      </c>
      <c r="H82" s="221">
        <f>H83</f>
        <v>7.2</v>
      </c>
      <c r="I82" s="221">
        <f>I83</f>
        <v>26.8</v>
      </c>
      <c r="J82" s="221">
        <f>J83</f>
        <v>34</v>
      </c>
      <c r="K82" s="131"/>
    </row>
    <row r="83" spans="1:11" ht="41.25" customHeight="1">
      <c r="A83" s="238" t="s">
        <v>48</v>
      </c>
      <c r="B83" s="238" t="s">
        <v>73</v>
      </c>
      <c r="C83" s="238" t="s">
        <v>718</v>
      </c>
      <c r="D83" s="238" t="s">
        <v>58</v>
      </c>
      <c r="E83" s="238" t="s">
        <v>51</v>
      </c>
      <c r="F83" s="238" t="s">
        <v>231</v>
      </c>
      <c r="G83" s="196" t="s">
        <v>719</v>
      </c>
      <c r="H83" s="221">
        <v>7.2</v>
      </c>
      <c r="I83" s="221">
        <v>26.8</v>
      </c>
      <c r="J83" s="221">
        <f>H83+I83</f>
        <v>34</v>
      </c>
      <c r="K83" s="131"/>
    </row>
    <row r="84" spans="1:11" ht="75">
      <c r="A84" s="226" t="s">
        <v>48</v>
      </c>
      <c r="B84" s="226" t="s">
        <v>73</v>
      </c>
      <c r="C84" s="226" t="s">
        <v>89</v>
      </c>
      <c r="D84" s="226" t="s">
        <v>49</v>
      </c>
      <c r="E84" s="226" t="s">
        <v>51</v>
      </c>
      <c r="F84" s="226" t="s">
        <v>90</v>
      </c>
      <c r="G84" s="234" t="s">
        <v>120</v>
      </c>
      <c r="H84" s="221">
        <f>SUM(H85)</f>
        <v>510</v>
      </c>
      <c r="I84" s="222">
        <f>I85</f>
        <v>-338</v>
      </c>
      <c r="J84" s="223">
        <f>H84+I84</f>
        <v>172</v>
      </c>
      <c r="K84" s="131"/>
    </row>
    <row r="85" spans="1:11" ht="37.5">
      <c r="A85" s="238" t="s">
        <v>48</v>
      </c>
      <c r="B85" s="238" t="s">
        <v>73</v>
      </c>
      <c r="C85" s="238" t="s">
        <v>91</v>
      </c>
      <c r="D85" s="238" t="s">
        <v>49</v>
      </c>
      <c r="E85" s="238" t="s">
        <v>51</v>
      </c>
      <c r="F85" s="238" t="s">
        <v>90</v>
      </c>
      <c r="G85" s="234" t="s">
        <v>121</v>
      </c>
      <c r="H85" s="221">
        <f>H86+H87+H88</f>
        <v>510</v>
      </c>
      <c r="I85" s="221">
        <f>I86+I87+I88</f>
        <v>-338</v>
      </c>
      <c r="J85" s="221">
        <f>J86+J87+J88</f>
        <v>172</v>
      </c>
      <c r="K85" s="131"/>
    </row>
    <row r="86" spans="1:11" ht="75">
      <c r="A86" s="226" t="s">
        <v>48</v>
      </c>
      <c r="B86" s="226" t="s">
        <v>73</v>
      </c>
      <c r="C86" s="226" t="s">
        <v>122</v>
      </c>
      <c r="D86" s="226" t="s">
        <v>58</v>
      </c>
      <c r="E86" s="226" t="s">
        <v>51</v>
      </c>
      <c r="F86" s="226" t="s">
        <v>90</v>
      </c>
      <c r="G86" s="234" t="s">
        <v>123</v>
      </c>
      <c r="H86" s="221">
        <v>10</v>
      </c>
      <c r="I86" s="222">
        <v>-9</v>
      </c>
      <c r="J86" s="223">
        <f>H86+I86</f>
        <v>1</v>
      </c>
      <c r="K86" s="131"/>
    </row>
    <row r="87" spans="1:11" ht="56.25">
      <c r="A87" s="226" t="s">
        <v>48</v>
      </c>
      <c r="B87" s="226" t="s">
        <v>73</v>
      </c>
      <c r="C87" s="226" t="s">
        <v>122</v>
      </c>
      <c r="D87" s="226" t="s">
        <v>88</v>
      </c>
      <c r="E87" s="226" t="s">
        <v>51</v>
      </c>
      <c r="F87" s="226" t="s">
        <v>90</v>
      </c>
      <c r="G87" s="234" t="s">
        <v>780</v>
      </c>
      <c r="H87" s="221">
        <v>300</v>
      </c>
      <c r="I87" s="259">
        <v>-279</v>
      </c>
      <c r="J87" s="223">
        <f>H87+I87</f>
        <v>21</v>
      </c>
      <c r="K87" s="131"/>
    </row>
    <row r="88" spans="1:11" ht="56.25">
      <c r="A88" s="226" t="s">
        <v>48</v>
      </c>
      <c r="B88" s="226" t="s">
        <v>73</v>
      </c>
      <c r="C88" s="226" t="s">
        <v>122</v>
      </c>
      <c r="D88" s="226" t="s">
        <v>196</v>
      </c>
      <c r="E88" s="226" t="s">
        <v>51</v>
      </c>
      <c r="F88" s="226" t="s">
        <v>90</v>
      </c>
      <c r="G88" s="234" t="s">
        <v>781</v>
      </c>
      <c r="H88" s="221">
        <v>200</v>
      </c>
      <c r="I88" s="259">
        <v>-50</v>
      </c>
      <c r="J88" s="223">
        <f>H88+I88</f>
        <v>150</v>
      </c>
      <c r="K88" s="131"/>
    </row>
    <row r="89" spans="1:17" ht="18.75">
      <c r="A89" s="224" t="s">
        <v>48</v>
      </c>
      <c r="B89" s="224" t="s">
        <v>74</v>
      </c>
      <c r="C89" s="224" t="s">
        <v>50</v>
      </c>
      <c r="D89" s="224" t="s">
        <v>49</v>
      </c>
      <c r="E89" s="224" t="s">
        <v>51</v>
      </c>
      <c r="F89" s="224" t="s">
        <v>47</v>
      </c>
      <c r="G89" s="225" t="s">
        <v>11</v>
      </c>
      <c r="H89" s="219">
        <f>H90+H95+H99+H100+H106+H107+H102+H104+H92</f>
        <v>2844.75</v>
      </c>
      <c r="I89" s="219">
        <f>I90+I95+I99+I100+I106+I107+I102+I104+I92</f>
        <v>992</v>
      </c>
      <c r="J89" s="219">
        <f>H89+I89</f>
        <v>3836.75</v>
      </c>
      <c r="K89" s="143"/>
      <c r="L89" s="111"/>
      <c r="M89" s="112"/>
      <c r="N89" s="112"/>
      <c r="O89" s="112"/>
      <c r="P89" s="144"/>
      <c r="Q89" s="2"/>
    </row>
    <row r="90" spans="1:17" ht="37.5">
      <c r="A90" s="226" t="s">
        <v>48</v>
      </c>
      <c r="B90" s="226" t="s">
        <v>74</v>
      </c>
      <c r="C90" s="226" t="s">
        <v>63</v>
      </c>
      <c r="D90" s="226" t="s">
        <v>49</v>
      </c>
      <c r="E90" s="226" t="s">
        <v>51</v>
      </c>
      <c r="F90" s="226" t="s">
        <v>92</v>
      </c>
      <c r="G90" s="234" t="s">
        <v>141</v>
      </c>
      <c r="H90" s="221">
        <f>SUM(H91:H91)</f>
        <v>56</v>
      </c>
      <c r="I90" s="221">
        <f>SUM(I91:I91)</f>
        <v>8</v>
      </c>
      <c r="J90" s="221">
        <f>SUM(J91:J91)</f>
        <v>64</v>
      </c>
      <c r="K90" s="145"/>
      <c r="L90" s="113"/>
      <c r="M90" s="114"/>
      <c r="N90" s="114"/>
      <c r="O90" s="114"/>
      <c r="P90" s="144"/>
      <c r="Q90" s="2"/>
    </row>
    <row r="91" spans="1:17" ht="86.25" customHeight="1">
      <c r="A91" s="238" t="s">
        <v>48</v>
      </c>
      <c r="B91" s="238" t="s">
        <v>74</v>
      </c>
      <c r="C91" s="238" t="s">
        <v>66</v>
      </c>
      <c r="D91" s="238" t="s">
        <v>52</v>
      </c>
      <c r="E91" s="238" t="s">
        <v>51</v>
      </c>
      <c r="F91" s="238" t="s">
        <v>92</v>
      </c>
      <c r="G91" s="239" t="s">
        <v>806</v>
      </c>
      <c r="H91" s="243">
        <v>56</v>
      </c>
      <c r="I91" s="250">
        <v>8</v>
      </c>
      <c r="J91" s="242">
        <f>H91+I91</f>
        <v>64</v>
      </c>
      <c r="K91" s="145"/>
      <c r="L91" s="113"/>
      <c r="M91" s="114"/>
      <c r="N91" s="114"/>
      <c r="O91" s="114"/>
      <c r="P91" s="146"/>
      <c r="Q91" s="2"/>
    </row>
    <row r="92" spans="1:17" ht="75">
      <c r="A92" s="226" t="s">
        <v>48</v>
      </c>
      <c r="B92" s="226" t="s">
        <v>74</v>
      </c>
      <c r="C92" s="226" t="s">
        <v>222</v>
      </c>
      <c r="D92" s="226" t="s">
        <v>52</v>
      </c>
      <c r="E92" s="226" t="s">
        <v>51</v>
      </c>
      <c r="F92" s="226" t="s">
        <v>92</v>
      </c>
      <c r="G92" s="245" t="s">
        <v>223</v>
      </c>
      <c r="H92" s="221">
        <f>H93+H94</f>
        <v>46</v>
      </c>
      <c r="I92" s="221">
        <f>I93+I94</f>
        <v>20</v>
      </c>
      <c r="J92" s="221">
        <f>J93+J94</f>
        <v>66</v>
      </c>
      <c r="K92" s="145"/>
      <c r="L92" s="113"/>
      <c r="M92" s="114"/>
      <c r="N92" s="114"/>
      <c r="O92" s="114"/>
      <c r="P92" s="146"/>
      <c r="Q92" s="2"/>
    </row>
    <row r="93" spans="1:17" ht="75">
      <c r="A93" s="238" t="s">
        <v>48</v>
      </c>
      <c r="B93" s="238" t="s">
        <v>74</v>
      </c>
      <c r="C93" s="238" t="s">
        <v>729</v>
      </c>
      <c r="D93" s="238" t="s">
        <v>52</v>
      </c>
      <c r="E93" s="238" t="s">
        <v>51</v>
      </c>
      <c r="F93" s="238" t="s">
        <v>92</v>
      </c>
      <c r="G93" s="246" t="s">
        <v>856</v>
      </c>
      <c r="H93" s="243">
        <v>39</v>
      </c>
      <c r="I93" s="250">
        <v>16</v>
      </c>
      <c r="J93" s="242">
        <f>H93+I93</f>
        <v>55</v>
      </c>
      <c r="K93" s="145"/>
      <c r="L93" s="113"/>
      <c r="M93" s="114"/>
      <c r="N93" s="114"/>
      <c r="O93" s="114"/>
      <c r="P93" s="146"/>
      <c r="Q93" s="2"/>
    </row>
    <row r="94" spans="1:17" ht="56.25">
      <c r="A94" s="238" t="s">
        <v>48</v>
      </c>
      <c r="B94" s="238" t="s">
        <v>74</v>
      </c>
      <c r="C94" s="238" t="s">
        <v>854</v>
      </c>
      <c r="D94" s="238" t="s">
        <v>52</v>
      </c>
      <c r="E94" s="238" t="s">
        <v>51</v>
      </c>
      <c r="F94" s="238" t="s">
        <v>92</v>
      </c>
      <c r="G94" s="246" t="s">
        <v>855</v>
      </c>
      <c r="H94" s="243">
        <v>7</v>
      </c>
      <c r="I94" s="250">
        <v>4</v>
      </c>
      <c r="J94" s="242">
        <f>H94+I94</f>
        <v>11</v>
      </c>
      <c r="K94" s="145"/>
      <c r="L94" s="113"/>
      <c r="M94" s="114"/>
      <c r="N94" s="114"/>
      <c r="O94" s="114"/>
      <c r="P94" s="146"/>
      <c r="Q94" s="2"/>
    </row>
    <row r="95" spans="1:17" ht="131.25">
      <c r="A95" s="226" t="s">
        <v>48</v>
      </c>
      <c r="B95" s="226" t="s">
        <v>74</v>
      </c>
      <c r="C95" s="226" t="s">
        <v>93</v>
      </c>
      <c r="D95" s="226" t="s">
        <v>52</v>
      </c>
      <c r="E95" s="226" t="s">
        <v>51</v>
      </c>
      <c r="F95" s="226" t="s">
        <v>92</v>
      </c>
      <c r="G95" s="234" t="s">
        <v>807</v>
      </c>
      <c r="H95" s="221">
        <f>SUM(H96:H98)</f>
        <v>46.5</v>
      </c>
      <c r="I95" s="221">
        <f>SUM(I96:I98)</f>
        <v>7.5</v>
      </c>
      <c r="J95" s="221">
        <f>SUM(J96:J98)</f>
        <v>54</v>
      </c>
      <c r="K95" s="147"/>
      <c r="L95" s="113"/>
      <c r="M95" s="114"/>
      <c r="N95" s="114"/>
      <c r="O95" s="114"/>
      <c r="P95" s="146"/>
      <c r="Q95" s="2"/>
    </row>
    <row r="96" spans="1:17" ht="37.5">
      <c r="A96" s="238" t="s">
        <v>48</v>
      </c>
      <c r="B96" s="238" t="s">
        <v>74</v>
      </c>
      <c r="C96" s="238" t="s">
        <v>94</v>
      </c>
      <c r="D96" s="238" t="s">
        <v>52</v>
      </c>
      <c r="E96" s="238" t="s">
        <v>51</v>
      </c>
      <c r="F96" s="238" t="s">
        <v>92</v>
      </c>
      <c r="G96" s="244" t="s">
        <v>27</v>
      </c>
      <c r="H96" s="243">
        <v>2.5</v>
      </c>
      <c r="I96" s="241">
        <v>-0.5</v>
      </c>
      <c r="J96" s="242">
        <f aca="true" t="shared" si="5" ref="J96:J101">H96+I96</f>
        <v>2</v>
      </c>
      <c r="K96" s="147"/>
      <c r="L96" s="113"/>
      <c r="M96" s="114"/>
      <c r="N96" s="114"/>
      <c r="O96" s="114"/>
      <c r="P96" s="146"/>
      <c r="Q96" s="108"/>
    </row>
    <row r="97" spans="1:17" ht="37.5">
      <c r="A97" s="238" t="s">
        <v>48</v>
      </c>
      <c r="B97" s="238" t="s">
        <v>74</v>
      </c>
      <c r="C97" s="238" t="s">
        <v>95</v>
      </c>
      <c r="D97" s="238" t="s">
        <v>52</v>
      </c>
      <c r="E97" s="238" t="s">
        <v>51</v>
      </c>
      <c r="F97" s="238" t="s">
        <v>92</v>
      </c>
      <c r="G97" s="244" t="s">
        <v>28</v>
      </c>
      <c r="H97" s="243">
        <v>39</v>
      </c>
      <c r="I97" s="241">
        <v>9</v>
      </c>
      <c r="J97" s="242">
        <f t="shared" si="5"/>
        <v>48</v>
      </c>
      <c r="K97" s="147"/>
      <c r="L97" s="115"/>
      <c r="M97" s="116"/>
      <c r="N97" s="116"/>
      <c r="O97" s="116"/>
      <c r="P97" s="146"/>
      <c r="Q97" s="108"/>
    </row>
    <row r="98" spans="1:17" ht="37.5">
      <c r="A98" s="238" t="s">
        <v>48</v>
      </c>
      <c r="B98" s="238" t="s">
        <v>74</v>
      </c>
      <c r="C98" s="238" t="s">
        <v>96</v>
      </c>
      <c r="D98" s="238" t="s">
        <v>52</v>
      </c>
      <c r="E98" s="238" t="s">
        <v>51</v>
      </c>
      <c r="F98" s="238" t="s">
        <v>92</v>
      </c>
      <c r="G98" s="239" t="s">
        <v>142</v>
      </c>
      <c r="H98" s="243">
        <v>5</v>
      </c>
      <c r="I98" s="241">
        <v>-1</v>
      </c>
      <c r="J98" s="242">
        <f t="shared" si="5"/>
        <v>4</v>
      </c>
      <c r="K98" s="147"/>
      <c r="L98" s="115"/>
      <c r="M98" s="116"/>
      <c r="N98" s="116"/>
      <c r="O98" s="116"/>
      <c r="P98" s="146"/>
      <c r="Q98" s="108"/>
    </row>
    <row r="99" spans="1:17" ht="75">
      <c r="A99" s="226" t="s">
        <v>48</v>
      </c>
      <c r="B99" s="226" t="s">
        <v>74</v>
      </c>
      <c r="C99" s="226" t="s">
        <v>97</v>
      </c>
      <c r="D99" s="226" t="s">
        <v>52</v>
      </c>
      <c r="E99" s="226" t="s">
        <v>51</v>
      </c>
      <c r="F99" s="226" t="s">
        <v>92</v>
      </c>
      <c r="G99" s="227" t="s">
        <v>144</v>
      </c>
      <c r="H99" s="221">
        <v>332</v>
      </c>
      <c r="I99" s="221"/>
      <c r="J99" s="221">
        <f t="shared" si="5"/>
        <v>332</v>
      </c>
      <c r="K99" s="147"/>
      <c r="L99" s="115"/>
      <c r="M99" s="114"/>
      <c r="N99" s="114"/>
      <c r="O99" s="114"/>
      <c r="P99" s="146"/>
      <c r="Q99" s="2"/>
    </row>
    <row r="100" spans="1:17" ht="37.5">
      <c r="A100" s="226" t="s">
        <v>48</v>
      </c>
      <c r="B100" s="226" t="s">
        <v>74</v>
      </c>
      <c r="C100" s="226" t="s">
        <v>193</v>
      </c>
      <c r="D100" s="226" t="s">
        <v>52</v>
      </c>
      <c r="E100" s="226" t="s">
        <v>51</v>
      </c>
      <c r="F100" s="226" t="s">
        <v>92</v>
      </c>
      <c r="G100" s="245" t="s">
        <v>192</v>
      </c>
      <c r="H100" s="249">
        <f>H101</f>
        <v>20</v>
      </c>
      <c r="I100" s="249">
        <f>I101</f>
        <v>315</v>
      </c>
      <c r="J100" s="249">
        <f t="shared" si="5"/>
        <v>335</v>
      </c>
      <c r="K100" s="147"/>
      <c r="L100" s="115"/>
      <c r="M100" s="114"/>
      <c r="N100" s="114"/>
      <c r="O100" s="114"/>
      <c r="P100" s="146"/>
      <c r="Q100" s="2"/>
    </row>
    <row r="101" spans="1:17" ht="75">
      <c r="A101" s="238" t="s">
        <v>48</v>
      </c>
      <c r="B101" s="238" t="s">
        <v>74</v>
      </c>
      <c r="C101" s="238" t="s">
        <v>111</v>
      </c>
      <c r="D101" s="238" t="s">
        <v>52</v>
      </c>
      <c r="E101" s="238" t="s">
        <v>51</v>
      </c>
      <c r="F101" s="238" t="s">
        <v>92</v>
      </c>
      <c r="G101" s="239" t="s">
        <v>143</v>
      </c>
      <c r="H101" s="240">
        <v>20</v>
      </c>
      <c r="I101" s="250">
        <v>315</v>
      </c>
      <c r="J101" s="251">
        <f t="shared" si="5"/>
        <v>335</v>
      </c>
      <c r="K101" s="147"/>
      <c r="L101" s="115"/>
      <c r="M101" s="114"/>
      <c r="N101" s="114"/>
      <c r="O101" s="114"/>
      <c r="P101" s="146"/>
      <c r="Q101" s="2"/>
    </row>
    <row r="102" spans="1:17" ht="56.25">
      <c r="A102" s="226" t="s">
        <v>48</v>
      </c>
      <c r="B102" s="226" t="s">
        <v>74</v>
      </c>
      <c r="C102" s="226" t="s">
        <v>203</v>
      </c>
      <c r="D102" s="226" t="s">
        <v>49</v>
      </c>
      <c r="E102" s="226" t="s">
        <v>51</v>
      </c>
      <c r="F102" s="226" t="s">
        <v>92</v>
      </c>
      <c r="G102" s="234" t="s">
        <v>204</v>
      </c>
      <c r="H102" s="249">
        <f>H103</f>
        <v>30</v>
      </c>
      <c r="I102" s="249">
        <f>I103</f>
        <v>0</v>
      </c>
      <c r="J102" s="249">
        <f>J103</f>
        <v>30</v>
      </c>
      <c r="K102" s="147"/>
      <c r="L102" s="115"/>
      <c r="M102" s="114"/>
      <c r="N102" s="114"/>
      <c r="O102" s="114"/>
      <c r="P102" s="146"/>
      <c r="Q102" s="2"/>
    </row>
    <row r="103" spans="1:17" ht="75">
      <c r="A103" s="252" t="s">
        <v>48</v>
      </c>
      <c r="B103" s="252" t="s">
        <v>74</v>
      </c>
      <c r="C103" s="252" t="s">
        <v>205</v>
      </c>
      <c r="D103" s="252" t="s">
        <v>58</v>
      </c>
      <c r="E103" s="252" t="s">
        <v>51</v>
      </c>
      <c r="F103" s="252" t="s">
        <v>92</v>
      </c>
      <c r="G103" s="253" t="s">
        <v>206</v>
      </c>
      <c r="H103" s="243">
        <v>30</v>
      </c>
      <c r="I103" s="241"/>
      <c r="J103" s="242">
        <f>H103+I103</f>
        <v>30</v>
      </c>
      <c r="K103" s="147"/>
      <c r="L103" s="115"/>
      <c r="M103" s="114"/>
      <c r="N103" s="114"/>
      <c r="O103" s="114"/>
      <c r="P103" s="146"/>
      <c r="Q103" s="2"/>
    </row>
    <row r="104" spans="1:17" ht="37.5">
      <c r="A104" s="254">
        <v>1</v>
      </c>
      <c r="B104" s="255" t="s">
        <v>74</v>
      </c>
      <c r="C104" s="255" t="s">
        <v>207</v>
      </c>
      <c r="D104" s="255" t="s">
        <v>52</v>
      </c>
      <c r="E104" s="255" t="s">
        <v>51</v>
      </c>
      <c r="F104" s="255" t="s">
        <v>92</v>
      </c>
      <c r="G104" s="256" t="s">
        <v>208</v>
      </c>
      <c r="H104" s="221">
        <v>0</v>
      </c>
      <c r="I104" s="222">
        <v>0</v>
      </c>
      <c r="J104" s="223">
        <f>H104+I104</f>
        <v>0</v>
      </c>
      <c r="K104" s="147"/>
      <c r="L104" s="115"/>
      <c r="M104" s="114"/>
      <c r="N104" s="114"/>
      <c r="O104" s="114"/>
      <c r="P104" s="146"/>
      <c r="Q104" s="2"/>
    </row>
    <row r="105" spans="1:17" ht="18.75">
      <c r="A105" s="255"/>
      <c r="B105" s="255"/>
      <c r="C105" s="255"/>
      <c r="D105" s="255"/>
      <c r="E105" s="255"/>
      <c r="F105" s="255"/>
      <c r="G105" s="257"/>
      <c r="H105" s="221"/>
      <c r="I105" s="222"/>
      <c r="J105" s="223"/>
      <c r="K105" s="147"/>
      <c r="L105" s="115"/>
      <c r="M105" s="114"/>
      <c r="N105" s="114"/>
      <c r="O105" s="114"/>
      <c r="P105" s="146"/>
      <c r="Q105" s="2"/>
    </row>
    <row r="106" spans="1:17" ht="75">
      <c r="A106" s="255" t="s">
        <v>48</v>
      </c>
      <c r="B106" s="255" t="s">
        <v>74</v>
      </c>
      <c r="C106" s="255" t="s">
        <v>109</v>
      </c>
      <c r="D106" s="255" t="s">
        <v>52</v>
      </c>
      <c r="E106" s="255" t="s">
        <v>51</v>
      </c>
      <c r="F106" s="255" t="s">
        <v>92</v>
      </c>
      <c r="G106" s="256" t="s">
        <v>110</v>
      </c>
      <c r="H106" s="221">
        <v>309</v>
      </c>
      <c r="I106" s="221">
        <v>60</v>
      </c>
      <c r="J106" s="221">
        <f>H106+I106</f>
        <v>369</v>
      </c>
      <c r="K106" s="143"/>
      <c r="L106" s="115"/>
      <c r="M106" s="114"/>
      <c r="N106" s="114"/>
      <c r="O106" s="114"/>
      <c r="P106" s="146"/>
      <c r="Q106" s="2"/>
    </row>
    <row r="107" spans="1:17" ht="37.5">
      <c r="A107" s="255" t="s">
        <v>48</v>
      </c>
      <c r="B107" s="255" t="s">
        <v>74</v>
      </c>
      <c r="C107" s="255" t="s">
        <v>98</v>
      </c>
      <c r="D107" s="255" t="s">
        <v>49</v>
      </c>
      <c r="E107" s="255" t="s">
        <v>51</v>
      </c>
      <c r="F107" s="255" t="s">
        <v>92</v>
      </c>
      <c r="G107" s="258" t="s">
        <v>12</v>
      </c>
      <c r="H107" s="221">
        <f>SUM(H108)</f>
        <v>2005.25</v>
      </c>
      <c r="I107" s="221">
        <f>SUM(I108)</f>
        <v>581.5</v>
      </c>
      <c r="J107" s="221">
        <f>SUM(J108)</f>
        <v>2586.75</v>
      </c>
      <c r="K107" s="148"/>
      <c r="L107" s="117"/>
      <c r="M107" s="118"/>
      <c r="N107" s="118"/>
      <c r="O107" s="118"/>
      <c r="P107" s="146"/>
      <c r="Q107" s="2"/>
    </row>
    <row r="108" spans="1:11" ht="37.5">
      <c r="A108" s="238" t="s">
        <v>48</v>
      </c>
      <c r="B108" s="238" t="s">
        <v>74</v>
      </c>
      <c r="C108" s="238" t="s">
        <v>99</v>
      </c>
      <c r="D108" s="238" t="s">
        <v>58</v>
      </c>
      <c r="E108" s="238" t="s">
        <v>51</v>
      </c>
      <c r="F108" s="238" t="s">
        <v>92</v>
      </c>
      <c r="G108" s="244" t="s">
        <v>13</v>
      </c>
      <c r="H108" s="240">
        <v>2005.25</v>
      </c>
      <c r="I108" s="250">
        <v>581.5</v>
      </c>
      <c r="J108" s="251">
        <f>H108+I108</f>
        <v>2586.75</v>
      </c>
      <c r="K108" s="131"/>
    </row>
    <row r="109" spans="1:11" ht="18.75">
      <c r="A109" s="234"/>
      <c r="B109" s="234"/>
      <c r="C109" s="234"/>
      <c r="D109" s="234"/>
      <c r="E109" s="234"/>
      <c r="F109" s="234"/>
      <c r="G109" s="196"/>
      <c r="H109" s="249"/>
      <c r="I109" s="259"/>
      <c r="J109" s="260"/>
      <c r="K109" s="131"/>
    </row>
    <row r="110" spans="1:11" ht="18.75">
      <c r="A110" s="224" t="s">
        <v>48</v>
      </c>
      <c r="B110" s="224" t="s">
        <v>224</v>
      </c>
      <c r="C110" s="224" t="s">
        <v>50</v>
      </c>
      <c r="D110" s="224" t="s">
        <v>49</v>
      </c>
      <c r="E110" s="224" t="s">
        <v>51</v>
      </c>
      <c r="F110" s="224" t="s">
        <v>226</v>
      </c>
      <c r="G110" s="225" t="s">
        <v>237</v>
      </c>
      <c r="H110" s="249">
        <f>H111</f>
        <v>2</v>
      </c>
      <c r="I110" s="259">
        <f>I111</f>
        <v>0</v>
      </c>
      <c r="J110" s="260">
        <f>H110+I110</f>
        <v>2</v>
      </c>
      <c r="K110" s="131"/>
    </row>
    <row r="111" spans="1:11" ht="18.75">
      <c r="A111" s="226" t="s">
        <v>48</v>
      </c>
      <c r="B111" s="226" t="s">
        <v>224</v>
      </c>
      <c r="C111" s="226" t="s">
        <v>70</v>
      </c>
      <c r="D111" s="226" t="s">
        <v>49</v>
      </c>
      <c r="E111" s="226" t="s">
        <v>51</v>
      </c>
      <c r="F111" s="226" t="s">
        <v>226</v>
      </c>
      <c r="G111" s="196" t="s">
        <v>225</v>
      </c>
      <c r="H111" s="249">
        <f>H112</f>
        <v>2</v>
      </c>
      <c r="I111" s="259">
        <f>I112</f>
        <v>0</v>
      </c>
      <c r="J111" s="260">
        <f>H111+I111</f>
        <v>2</v>
      </c>
      <c r="K111" s="131"/>
    </row>
    <row r="112" spans="1:11" ht="18.75">
      <c r="A112" s="238" t="s">
        <v>48</v>
      </c>
      <c r="B112" s="238" t="s">
        <v>224</v>
      </c>
      <c r="C112" s="238" t="s">
        <v>235</v>
      </c>
      <c r="D112" s="238" t="s">
        <v>58</v>
      </c>
      <c r="E112" s="238" t="s">
        <v>51</v>
      </c>
      <c r="F112" s="238" t="s">
        <v>226</v>
      </c>
      <c r="G112" s="244" t="s">
        <v>236</v>
      </c>
      <c r="H112" s="240">
        <v>2</v>
      </c>
      <c r="I112" s="250"/>
      <c r="J112" s="251">
        <f>H112+I112</f>
        <v>2</v>
      </c>
      <c r="K112" s="131"/>
    </row>
    <row r="113" spans="1:11" ht="18.75">
      <c r="A113" s="224" t="s">
        <v>75</v>
      </c>
      <c r="B113" s="224" t="s">
        <v>49</v>
      </c>
      <c r="C113" s="224" t="s">
        <v>50</v>
      </c>
      <c r="D113" s="224" t="s">
        <v>49</v>
      </c>
      <c r="E113" s="224" t="s">
        <v>51</v>
      </c>
      <c r="F113" s="224" t="s">
        <v>78</v>
      </c>
      <c r="G113" s="225" t="s">
        <v>14</v>
      </c>
      <c r="H113" s="261">
        <f>SUM(H114)</f>
        <v>452189.445</v>
      </c>
      <c r="I113" s="261">
        <f>SUM(I114)</f>
        <v>132.69700000000012</v>
      </c>
      <c r="J113" s="261">
        <f>H113+I113</f>
        <v>452322.142</v>
      </c>
      <c r="K113" s="131"/>
    </row>
    <row r="114" spans="1:11" ht="39" customHeight="1">
      <c r="A114" s="226" t="s">
        <v>75</v>
      </c>
      <c r="B114" s="226" t="s">
        <v>62</v>
      </c>
      <c r="C114" s="226" t="s">
        <v>50</v>
      </c>
      <c r="D114" s="226" t="s">
        <v>49</v>
      </c>
      <c r="E114" s="226" t="s">
        <v>51</v>
      </c>
      <c r="F114" s="226" t="s">
        <v>78</v>
      </c>
      <c r="G114" s="196" t="s">
        <v>15</v>
      </c>
      <c r="H114" s="261">
        <f>SUM(H115,H120,H153,H192)</f>
        <v>452189.445</v>
      </c>
      <c r="I114" s="261">
        <f>SUM(I115,I120,I153,I192)</f>
        <v>132.69700000000012</v>
      </c>
      <c r="J114" s="261">
        <f>SUM(J115,J120,J153,J192)</f>
        <v>452322.14199999993</v>
      </c>
      <c r="K114" s="131"/>
    </row>
    <row r="115" spans="1:11" ht="37.5">
      <c r="A115" s="224" t="s">
        <v>75</v>
      </c>
      <c r="B115" s="224" t="s">
        <v>62</v>
      </c>
      <c r="C115" s="224" t="s">
        <v>59</v>
      </c>
      <c r="D115" s="224" t="s">
        <v>49</v>
      </c>
      <c r="E115" s="224" t="s">
        <v>51</v>
      </c>
      <c r="F115" s="224" t="s">
        <v>78</v>
      </c>
      <c r="G115" s="225" t="s">
        <v>29</v>
      </c>
      <c r="H115" s="261">
        <f>SUM(H116+H118)</f>
        <v>94608.7</v>
      </c>
      <c r="I115" s="261">
        <f>SUM(I116+I118)</f>
        <v>0</v>
      </c>
      <c r="J115" s="261">
        <f>SUM(J116+J118)</f>
        <v>94608.7</v>
      </c>
      <c r="K115" s="131"/>
    </row>
    <row r="116" spans="1:11" ht="37.5">
      <c r="A116" s="224" t="s">
        <v>75</v>
      </c>
      <c r="B116" s="224" t="s">
        <v>62</v>
      </c>
      <c r="C116" s="224" t="s">
        <v>86</v>
      </c>
      <c r="D116" s="224" t="s">
        <v>49</v>
      </c>
      <c r="E116" s="224" t="s">
        <v>51</v>
      </c>
      <c r="F116" s="224" t="s">
        <v>78</v>
      </c>
      <c r="G116" s="225" t="s">
        <v>40</v>
      </c>
      <c r="H116" s="261">
        <f>SUM(H117)</f>
        <v>10285</v>
      </c>
      <c r="I116" s="261">
        <f>SUM(I117)</f>
        <v>0</v>
      </c>
      <c r="J116" s="261">
        <f>SUM(J117)</f>
        <v>10285</v>
      </c>
      <c r="K116" s="131"/>
    </row>
    <row r="117" spans="1:11" ht="37.5">
      <c r="A117" s="226" t="s">
        <v>75</v>
      </c>
      <c r="B117" s="226" t="s">
        <v>62</v>
      </c>
      <c r="C117" s="226" t="s">
        <v>86</v>
      </c>
      <c r="D117" s="226" t="s">
        <v>58</v>
      </c>
      <c r="E117" s="226" t="s">
        <v>51</v>
      </c>
      <c r="F117" s="226" t="s">
        <v>78</v>
      </c>
      <c r="G117" s="196" t="s">
        <v>39</v>
      </c>
      <c r="H117" s="249">
        <v>10285</v>
      </c>
      <c r="I117" s="259"/>
      <c r="J117" s="260">
        <f>H117+I117</f>
        <v>10285</v>
      </c>
      <c r="K117" s="131"/>
    </row>
    <row r="118" spans="1:11" ht="37.5">
      <c r="A118" s="224" t="s">
        <v>75</v>
      </c>
      <c r="B118" s="224" t="s">
        <v>62</v>
      </c>
      <c r="C118" s="224" t="s">
        <v>87</v>
      </c>
      <c r="D118" s="224" t="s">
        <v>49</v>
      </c>
      <c r="E118" s="224" t="s">
        <v>51</v>
      </c>
      <c r="F118" s="224" t="s">
        <v>78</v>
      </c>
      <c r="G118" s="225" t="s">
        <v>16</v>
      </c>
      <c r="H118" s="261">
        <f>SUM(H119)</f>
        <v>84323.7</v>
      </c>
      <c r="I118" s="261">
        <f>SUM(I119)</f>
        <v>0</v>
      </c>
      <c r="J118" s="261">
        <f>SUM(J119)</f>
        <v>84323.7</v>
      </c>
      <c r="K118" s="131"/>
    </row>
    <row r="119" spans="1:11" ht="37.5">
      <c r="A119" s="226" t="s">
        <v>75</v>
      </c>
      <c r="B119" s="226" t="s">
        <v>62</v>
      </c>
      <c r="C119" s="226" t="s">
        <v>87</v>
      </c>
      <c r="D119" s="226" t="s">
        <v>58</v>
      </c>
      <c r="E119" s="226" t="s">
        <v>51</v>
      </c>
      <c r="F119" s="226" t="s">
        <v>78</v>
      </c>
      <c r="G119" s="196" t="s">
        <v>17</v>
      </c>
      <c r="H119" s="249">
        <v>84323.7</v>
      </c>
      <c r="I119" s="259"/>
      <c r="J119" s="260">
        <f aca="true" t="shared" si="6" ref="J119:J127">H119+I119</f>
        <v>84323.7</v>
      </c>
      <c r="K119" s="131"/>
    </row>
    <row r="120" spans="1:11" ht="37.5">
      <c r="A120" s="224" t="s">
        <v>75</v>
      </c>
      <c r="B120" s="224" t="s">
        <v>62</v>
      </c>
      <c r="C120" s="224" t="s">
        <v>53</v>
      </c>
      <c r="D120" s="224" t="s">
        <v>49</v>
      </c>
      <c r="E120" s="224" t="s">
        <v>51</v>
      </c>
      <c r="F120" s="224" t="s">
        <v>78</v>
      </c>
      <c r="G120" s="262" t="s">
        <v>30</v>
      </c>
      <c r="H120" s="261">
        <f>H140+H135+H138+H132+H123+H128+H121</f>
        <v>105007.173</v>
      </c>
      <c r="I120" s="261">
        <f>I140+I135+I138+I132+I123+I128+I121</f>
        <v>0</v>
      </c>
      <c r="J120" s="261">
        <f t="shared" si="6"/>
        <v>105007.173</v>
      </c>
      <c r="K120" s="131"/>
    </row>
    <row r="121" spans="1:11" ht="56.25">
      <c r="A121" s="224" t="s">
        <v>75</v>
      </c>
      <c r="B121" s="224" t="s">
        <v>62</v>
      </c>
      <c r="C121" s="224" t="s">
        <v>707</v>
      </c>
      <c r="D121" s="224" t="s">
        <v>49</v>
      </c>
      <c r="E121" s="224" t="s">
        <v>51</v>
      </c>
      <c r="F121" s="224" t="s">
        <v>78</v>
      </c>
      <c r="G121" s="233" t="s">
        <v>708</v>
      </c>
      <c r="H121" s="261">
        <f>H122</f>
        <v>745.925</v>
      </c>
      <c r="I121" s="272">
        <f>I122</f>
        <v>0</v>
      </c>
      <c r="J121" s="273">
        <f t="shared" si="6"/>
        <v>745.925</v>
      </c>
      <c r="K121" s="131"/>
    </row>
    <row r="122" spans="1:11" ht="56.25">
      <c r="A122" s="226" t="s">
        <v>75</v>
      </c>
      <c r="B122" s="226" t="s">
        <v>62</v>
      </c>
      <c r="C122" s="226" t="s">
        <v>707</v>
      </c>
      <c r="D122" s="226" t="s">
        <v>58</v>
      </c>
      <c r="E122" s="226" t="s">
        <v>51</v>
      </c>
      <c r="F122" s="226" t="s">
        <v>78</v>
      </c>
      <c r="G122" s="234" t="s">
        <v>708</v>
      </c>
      <c r="H122" s="249">
        <v>745.925</v>
      </c>
      <c r="I122" s="259"/>
      <c r="J122" s="260">
        <f t="shared" si="6"/>
        <v>745.925</v>
      </c>
      <c r="K122" s="131"/>
    </row>
    <row r="123" spans="1:11" ht="56.25">
      <c r="A123" s="224" t="s">
        <v>75</v>
      </c>
      <c r="B123" s="224" t="s">
        <v>62</v>
      </c>
      <c r="C123" s="224" t="s">
        <v>190</v>
      </c>
      <c r="D123" s="224" t="s">
        <v>49</v>
      </c>
      <c r="E123" s="224" t="s">
        <v>51</v>
      </c>
      <c r="F123" s="224" t="s">
        <v>78</v>
      </c>
      <c r="G123" s="262" t="s">
        <v>191</v>
      </c>
      <c r="H123" s="261">
        <f>SUM(H124+H127)+H126</f>
        <v>1445.65</v>
      </c>
      <c r="I123" s="261">
        <f>I124+I126+I127+I125</f>
        <v>0</v>
      </c>
      <c r="J123" s="261">
        <f t="shared" si="6"/>
        <v>1445.65</v>
      </c>
      <c r="K123" s="131"/>
    </row>
    <row r="124" spans="1:11" ht="93.75">
      <c r="A124" s="226" t="s">
        <v>75</v>
      </c>
      <c r="B124" s="226" t="s">
        <v>62</v>
      </c>
      <c r="C124" s="226" t="s">
        <v>190</v>
      </c>
      <c r="D124" s="226" t="s">
        <v>58</v>
      </c>
      <c r="E124" s="226" t="s">
        <v>51</v>
      </c>
      <c r="F124" s="226" t="s">
        <v>78</v>
      </c>
      <c r="G124" s="247" t="s">
        <v>189</v>
      </c>
      <c r="H124" s="249">
        <v>119.3</v>
      </c>
      <c r="I124" s="249"/>
      <c r="J124" s="249">
        <f t="shared" si="6"/>
        <v>119.3</v>
      </c>
      <c r="K124" s="131"/>
    </row>
    <row r="125" spans="1:11" ht="56.25">
      <c r="A125" s="353" t="s">
        <v>75</v>
      </c>
      <c r="B125" s="353" t="s">
        <v>62</v>
      </c>
      <c r="C125" s="353" t="s">
        <v>190</v>
      </c>
      <c r="D125" s="353" t="s">
        <v>58</v>
      </c>
      <c r="E125" s="353" t="s">
        <v>51</v>
      </c>
      <c r="F125" s="353" t="s">
        <v>78</v>
      </c>
      <c r="G125" s="60" t="s">
        <v>925</v>
      </c>
      <c r="H125" s="249"/>
      <c r="I125" s="249">
        <v>885.62</v>
      </c>
      <c r="J125" s="249">
        <f>H125+I125</f>
        <v>885.62</v>
      </c>
      <c r="K125" s="131"/>
    </row>
    <row r="126" spans="1:11" ht="98.25" customHeight="1">
      <c r="A126" s="280" t="s">
        <v>75</v>
      </c>
      <c r="B126" s="280" t="s">
        <v>62</v>
      </c>
      <c r="C126" s="280" t="s">
        <v>190</v>
      </c>
      <c r="D126" s="280" t="s">
        <v>58</v>
      </c>
      <c r="E126" s="280" t="s">
        <v>51</v>
      </c>
      <c r="F126" s="280" t="s">
        <v>78</v>
      </c>
      <c r="G126" s="281" t="s">
        <v>932</v>
      </c>
      <c r="H126" s="249">
        <v>1041.75</v>
      </c>
      <c r="I126" s="259">
        <v>-885.62</v>
      </c>
      <c r="J126" s="260">
        <f>H126+I126</f>
        <v>156.13</v>
      </c>
      <c r="K126" s="131"/>
    </row>
    <row r="127" spans="1:11" ht="37.5">
      <c r="A127" s="226" t="s">
        <v>75</v>
      </c>
      <c r="B127" s="226" t="s">
        <v>62</v>
      </c>
      <c r="C127" s="226" t="s">
        <v>190</v>
      </c>
      <c r="D127" s="226" t="s">
        <v>58</v>
      </c>
      <c r="E127" s="226" t="s">
        <v>51</v>
      </c>
      <c r="F127" s="226" t="s">
        <v>78</v>
      </c>
      <c r="G127" s="234" t="s">
        <v>818</v>
      </c>
      <c r="H127" s="249">
        <v>284.6</v>
      </c>
      <c r="I127" s="259"/>
      <c r="J127" s="260">
        <f t="shared" si="6"/>
        <v>284.6</v>
      </c>
      <c r="K127" s="131"/>
    </row>
    <row r="128" spans="1:11" ht="37.5">
      <c r="A128" s="224" t="s">
        <v>75</v>
      </c>
      <c r="B128" s="224" t="s">
        <v>62</v>
      </c>
      <c r="C128" s="224" t="s">
        <v>219</v>
      </c>
      <c r="D128" s="224" t="s">
        <v>58</v>
      </c>
      <c r="E128" s="224" t="s">
        <v>51</v>
      </c>
      <c r="F128" s="224" t="s">
        <v>78</v>
      </c>
      <c r="G128" s="262" t="s">
        <v>221</v>
      </c>
      <c r="H128" s="261">
        <f>H129+H131+H130</f>
        <v>1217.7</v>
      </c>
      <c r="I128" s="261">
        <f>I129+I131+I130</f>
        <v>0</v>
      </c>
      <c r="J128" s="261">
        <f>J129+J131+J130</f>
        <v>1217.7</v>
      </c>
      <c r="K128" s="131"/>
    </row>
    <row r="129" spans="1:11" ht="56.25">
      <c r="A129" s="226" t="s">
        <v>75</v>
      </c>
      <c r="B129" s="226" t="s">
        <v>62</v>
      </c>
      <c r="C129" s="226" t="s">
        <v>219</v>
      </c>
      <c r="D129" s="226" t="s">
        <v>58</v>
      </c>
      <c r="E129" s="226" t="s">
        <v>51</v>
      </c>
      <c r="F129" s="226" t="s">
        <v>78</v>
      </c>
      <c r="G129" s="247" t="s">
        <v>220</v>
      </c>
      <c r="H129" s="249">
        <v>0</v>
      </c>
      <c r="I129" s="249">
        <v>0</v>
      </c>
      <c r="J129" s="249">
        <f>H129+I129</f>
        <v>0</v>
      </c>
      <c r="K129" s="131"/>
    </row>
    <row r="130" spans="1:11" ht="56.25">
      <c r="A130" s="226" t="s">
        <v>75</v>
      </c>
      <c r="B130" s="226" t="s">
        <v>62</v>
      </c>
      <c r="C130" s="226" t="s">
        <v>219</v>
      </c>
      <c r="D130" s="226" t="s">
        <v>58</v>
      </c>
      <c r="E130" s="226" t="s">
        <v>51</v>
      </c>
      <c r="F130" s="226" t="s">
        <v>78</v>
      </c>
      <c r="G130" s="203" t="s">
        <v>867</v>
      </c>
      <c r="H130" s="249">
        <v>461.7</v>
      </c>
      <c r="I130" s="249"/>
      <c r="J130" s="249">
        <f>H130+I130</f>
        <v>461.7</v>
      </c>
      <c r="K130" s="131"/>
    </row>
    <row r="131" spans="1:11" ht="37.5">
      <c r="A131" s="226" t="s">
        <v>75</v>
      </c>
      <c r="B131" s="226" t="s">
        <v>62</v>
      </c>
      <c r="C131" s="226" t="s">
        <v>219</v>
      </c>
      <c r="D131" s="226" t="s">
        <v>58</v>
      </c>
      <c r="E131" s="226" t="s">
        <v>51</v>
      </c>
      <c r="F131" s="226" t="s">
        <v>78</v>
      </c>
      <c r="G131" s="83" t="s">
        <v>859</v>
      </c>
      <c r="H131" s="249">
        <v>756</v>
      </c>
      <c r="I131" s="249"/>
      <c r="J131" s="249">
        <f>H131+I131</f>
        <v>756</v>
      </c>
      <c r="K131" s="131"/>
    </row>
    <row r="132" spans="1:11" ht="75">
      <c r="A132" s="224" t="s">
        <v>75</v>
      </c>
      <c r="B132" s="224" t="s">
        <v>62</v>
      </c>
      <c r="C132" s="224" t="s">
        <v>163</v>
      </c>
      <c r="D132" s="224" t="s">
        <v>49</v>
      </c>
      <c r="E132" s="224" t="s">
        <v>51</v>
      </c>
      <c r="F132" s="224" t="s">
        <v>78</v>
      </c>
      <c r="G132" s="233" t="s">
        <v>164</v>
      </c>
      <c r="H132" s="261">
        <f>SUM(H133:H134)</f>
        <v>0</v>
      </c>
      <c r="I132" s="261">
        <f>SUM(I133:I134)</f>
        <v>0</v>
      </c>
      <c r="J132" s="261">
        <f>SUM(J133:J134)</f>
        <v>0</v>
      </c>
      <c r="K132" s="131"/>
    </row>
    <row r="133" spans="1:16" ht="93.75">
      <c r="A133" s="226" t="s">
        <v>75</v>
      </c>
      <c r="B133" s="226" t="s">
        <v>62</v>
      </c>
      <c r="C133" s="226" t="s">
        <v>163</v>
      </c>
      <c r="D133" s="226" t="s">
        <v>58</v>
      </c>
      <c r="E133" s="226" t="s">
        <v>51</v>
      </c>
      <c r="F133" s="226" t="s">
        <v>78</v>
      </c>
      <c r="G133" s="234" t="s">
        <v>720</v>
      </c>
      <c r="H133" s="249">
        <v>0</v>
      </c>
      <c r="I133" s="259">
        <v>0</v>
      </c>
      <c r="J133" s="260">
        <f>H133+I133</f>
        <v>0</v>
      </c>
      <c r="K133" s="131"/>
      <c r="O133" s="119"/>
      <c r="P133" s="119"/>
    </row>
    <row r="134" spans="1:16" ht="56.25">
      <c r="A134" s="226" t="s">
        <v>75</v>
      </c>
      <c r="B134" s="226" t="s">
        <v>62</v>
      </c>
      <c r="C134" s="226" t="s">
        <v>163</v>
      </c>
      <c r="D134" s="226" t="s">
        <v>58</v>
      </c>
      <c r="E134" s="226" t="s">
        <v>51</v>
      </c>
      <c r="F134" s="226" t="s">
        <v>78</v>
      </c>
      <c r="G134" s="234" t="s">
        <v>228</v>
      </c>
      <c r="H134" s="249">
        <v>0</v>
      </c>
      <c r="I134" s="259">
        <v>0</v>
      </c>
      <c r="J134" s="260">
        <f>H134+I134</f>
        <v>0</v>
      </c>
      <c r="K134" s="131"/>
      <c r="O134" s="119"/>
      <c r="P134" s="119"/>
    </row>
    <row r="135" spans="1:11" ht="131.25">
      <c r="A135" s="224" t="s">
        <v>75</v>
      </c>
      <c r="B135" s="224" t="s">
        <v>62</v>
      </c>
      <c r="C135" s="224" t="s">
        <v>100</v>
      </c>
      <c r="D135" s="224" t="s">
        <v>49</v>
      </c>
      <c r="E135" s="224" t="s">
        <v>51</v>
      </c>
      <c r="F135" s="224" t="s">
        <v>78</v>
      </c>
      <c r="G135" s="225" t="s">
        <v>106</v>
      </c>
      <c r="H135" s="261">
        <f>SUM(H136:H137)</f>
        <v>60717.895000000004</v>
      </c>
      <c r="I135" s="261">
        <f>SUM(I136:I137)</f>
        <v>0</v>
      </c>
      <c r="J135" s="261">
        <f>H135+I135</f>
        <v>60717.895000000004</v>
      </c>
      <c r="K135" s="131"/>
    </row>
    <row r="136" spans="1:11" ht="96.75" customHeight="1">
      <c r="A136" s="226" t="s">
        <v>75</v>
      </c>
      <c r="B136" s="226" t="s">
        <v>62</v>
      </c>
      <c r="C136" s="226" t="s">
        <v>100</v>
      </c>
      <c r="D136" s="226" t="s">
        <v>58</v>
      </c>
      <c r="E136" s="226" t="s">
        <v>785</v>
      </c>
      <c r="F136" s="226" t="s">
        <v>78</v>
      </c>
      <c r="G136" s="263" t="s">
        <v>833</v>
      </c>
      <c r="H136" s="249">
        <v>31614.13</v>
      </c>
      <c r="I136" s="259"/>
      <c r="J136" s="260">
        <f>H136+I136</f>
        <v>31614.13</v>
      </c>
      <c r="K136" s="131"/>
    </row>
    <row r="137" spans="1:11" ht="114" customHeight="1">
      <c r="A137" s="226" t="s">
        <v>75</v>
      </c>
      <c r="B137" s="226" t="s">
        <v>62</v>
      </c>
      <c r="C137" s="226" t="s">
        <v>100</v>
      </c>
      <c r="D137" s="226" t="s">
        <v>58</v>
      </c>
      <c r="E137" s="226" t="s">
        <v>804</v>
      </c>
      <c r="F137" s="226" t="s">
        <v>78</v>
      </c>
      <c r="G137" s="263" t="s">
        <v>161</v>
      </c>
      <c r="H137" s="249">
        <v>29103.765</v>
      </c>
      <c r="I137" s="259"/>
      <c r="J137" s="260">
        <f>H137+I137</f>
        <v>29103.765</v>
      </c>
      <c r="K137" s="131"/>
    </row>
    <row r="138" spans="1:11" ht="93.75">
      <c r="A138" s="224" t="s">
        <v>75</v>
      </c>
      <c r="B138" s="224" t="s">
        <v>62</v>
      </c>
      <c r="C138" s="224" t="s">
        <v>101</v>
      </c>
      <c r="D138" s="224" t="s">
        <v>49</v>
      </c>
      <c r="E138" s="224" t="s">
        <v>51</v>
      </c>
      <c r="F138" s="224" t="s">
        <v>78</v>
      </c>
      <c r="G138" s="225" t="s">
        <v>108</v>
      </c>
      <c r="H138" s="261">
        <f>SUM(H139:H139)</f>
        <v>13850.682</v>
      </c>
      <c r="I138" s="261">
        <f>SUM(I139:I139)</f>
        <v>0</v>
      </c>
      <c r="J138" s="261">
        <f>SUM(J139:J139)</f>
        <v>13850.682</v>
      </c>
      <c r="K138" s="131"/>
    </row>
    <row r="139" spans="1:11" ht="75" customHeight="1">
      <c r="A139" s="226" t="s">
        <v>75</v>
      </c>
      <c r="B139" s="226" t="s">
        <v>62</v>
      </c>
      <c r="C139" s="226" t="s">
        <v>101</v>
      </c>
      <c r="D139" s="226" t="s">
        <v>58</v>
      </c>
      <c r="E139" s="226" t="s">
        <v>785</v>
      </c>
      <c r="F139" s="264" t="s">
        <v>78</v>
      </c>
      <c r="G139" s="196" t="s">
        <v>162</v>
      </c>
      <c r="H139" s="249">
        <v>13850.682</v>
      </c>
      <c r="I139" s="259"/>
      <c r="J139" s="260">
        <f aca="true" t="shared" si="7" ref="J139:J145">H139+I139</f>
        <v>13850.682</v>
      </c>
      <c r="K139" s="149"/>
    </row>
    <row r="140" spans="1:15" ht="18.75">
      <c r="A140" s="224" t="s">
        <v>75</v>
      </c>
      <c r="B140" s="224" t="s">
        <v>62</v>
      </c>
      <c r="C140" s="224" t="s">
        <v>85</v>
      </c>
      <c r="D140" s="224" t="s">
        <v>49</v>
      </c>
      <c r="E140" s="224" t="s">
        <v>51</v>
      </c>
      <c r="F140" s="265" t="s">
        <v>78</v>
      </c>
      <c r="G140" s="225" t="s">
        <v>19</v>
      </c>
      <c r="H140" s="261">
        <f>H141</f>
        <v>27029.321</v>
      </c>
      <c r="I140" s="261">
        <f>I141</f>
        <v>0</v>
      </c>
      <c r="J140" s="261">
        <f t="shared" si="7"/>
        <v>27029.321</v>
      </c>
      <c r="K140" s="149"/>
      <c r="O140" s="119"/>
    </row>
    <row r="141" spans="1:15" ht="18.75">
      <c r="A141" s="226" t="s">
        <v>75</v>
      </c>
      <c r="B141" s="226" t="s">
        <v>62</v>
      </c>
      <c r="C141" s="226" t="s">
        <v>85</v>
      </c>
      <c r="D141" s="226" t="s">
        <v>58</v>
      </c>
      <c r="E141" s="226" t="s">
        <v>51</v>
      </c>
      <c r="F141" s="264" t="s">
        <v>78</v>
      </c>
      <c r="G141" s="196" t="s">
        <v>721</v>
      </c>
      <c r="H141" s="249">
        <f>SUM(H142:H152)</f>
        <v>27029.321</v>
      </c>
      <c r="I141" s="249">
        <f>SUM(I142:I152)</f>
        <v>0</v>
      </c>
      <c r="J141" s="249">
        <f t="shared" si="7"/>
        <v>27029.321</v>
      </c>
      <c r="K141" s="149"/>
      <c r="O141" s="119"/>
    </row>
    <row r="142" spans="1:15" ht="37.5">
      <c r="A142" s="226" t="s">
        <v>186</v>
      </c>
      <c r="B142" s="226" t="s">
        <v>62</v>
      </c>
      <c r="C142" s="226" t="s">
        <v>85</v>
      </c>
      <c r="D142" s="226" t="s">
        <v>58</v>
      </c>
      <c r="E142" s="226" t="s">
        <v>51</v>
      </c>
      <c r="F142" s="264" t="s">
        <v>78</v>
      </c>
      <c r="G142" s="196" t="s">
        <v>819</v>
      </c>
      <c r="H142" s="249">
        <v>463.421</v>
      </c>
      <c r="I142" s="249"/>
      <c r="J142" s="249">
        <f t="shared" si="7"/>
        <v>463.421</v>
      </c>
      <c r="K142" s="149"/>
      <c r="O142" s="119"/>
    </row>
    <row r="143" spans="1:15" ht="37.5">
      <c r="A143" s="226" t="s">
        <v>186</v>
      </c>
      <c r="B143" s="226" t="s">
        <v>62</v>
      </c>
      <c r="C143" s="226" t="s">
        <v>85</v>
      </c>
      <c r="D143" s="226" t="s">
        <v>58</v>
      </c>
      <c r="E143" s="226" t="s">
        <v>51</v>
      </c>
      <c r="F143" s="264" t="s">
        <v>78</v>
      </c>
      <c r="G143" s="196" t="s">
        <v>830</v>
      </c>
      <c r="H143" s="249">
        <v>300</v>
      </c>
      <c r="I143" s="249"/>
      <c r="J143" s="249">
        <f t="shared" si="7"/>
        <v>300</v>
      </c>
      <c r="K143" s="149"/>
      <c r="O143" s="119"/>
    </row>
    <row r="144" spans="1:15" ht="37.5">
      <c r="A144" s="226" t="s">
        <v>186</v>
      </c>
      <c r="B144" s="226" t="s">
        <v>62</v>
      </c>
      <c r="C144" s="226" t="s">
        <v>85</v>
      </c>
      <c r="D144" s="226" t="s">
        <v>58</v>
      </c>
      <c r="E144" s="226" t="s">
        <v>51</v>
      </c>
      <c r="F144" s="264" t="s">
        <v>78</v>
      </c>
      <c r="G144" s="60" t="s">
        <v>832</v>
      </c>
      <c r="H144" s="249">
        <v>900</v>
      </c>
      <c r="I144" s="249"/>
      <c r="J144" s="249">
        <f t="shared" si="7"/>
        <v>900</v>
      </c>
      <c r="K144" s="149"/>
      <c r="O144" s="119"/>
    </row>
    <row r="145" spans="1:15" ht="37.5">
      <c r="A145" s="226" t="s">
        <v>186</v>
      </c>
      <c r="B145" s="226" t="s">
        <v>62</v>
      </c>
      <c r="C145" s="226" t="s">
        <v>85</v>
      </c>
      <c r="D145" s="226" t="s">
        <v>58</v>
      </c>
      <c r="E145" s="226" t="s">
        <v>51</v>
      </c>
      <c r="F145" s="264" t="s">
        <v>78</v>
      </c>
      <c r="G145" s="196" t="s">
        <v>831</v>
      </c>
      <c r="H145" s="249">
        <v>300</v>
      </c>
      <c r="I145" s="249"/>
      <c r="J145" s="249">
        <f t="shared" si="7"/>
        <v>300</v>
      </c>
      <c r="K145" s="149"/>
      <c r="O145" s="119"/>
    </row>
    <row r="146" spans="1:15" ht="56.25">
      <c r="A146" s="226" t="s">
        <v>186</v>
      </c>
      <c r="B146" s="226" t="s">
        <v>62</v>
      </c>
      <c r="C146" s="226" t="s">
        <v>85</v>
      </c>
      <c r="D146" s="226" t="s">
        <v>58</v>
      </c>
      <c r="E146" s="226" t="s">
        <v>51</v>
      </c>
      <c r="F146" s="264" t="s">
        <v>78</v>
      </c>
      <c r="G146" s="196" t="s">
        <v>187</v>
      </c>
      <c r="H146" s="249">
        <v>375.4</v>
      </c>
      <c r="I146" s="259"/>
      <c r="J146" s="260">
        <f aca="true" t="shared" si="8" ref="J146:J153">H146+I146</f>
        <v>375.4</v>
      </c>
      <c r="K146" s="149"/>
      <c r="O146" s="119"/>
    </row>
    <row r="147" spans="1:15" ht="56.25">
      <c r="A147" s="226" t="s">
        <v>75</v>
      </c>
      <c r="B147" s="226" t="s">
        <v>62</v>
      </c>
      <c r="C147" s="226" t="s">
        <v>85</v>
      </c>
      <c r="D147" s="226" t="s">
        <v>58</v>
      </c>
      <c r="E147" s="226" t="s">
        <v>51</v>
      </c>
      <c r="F147" s="264" t="s">
        <v>78</v>
      </c>
      <c r="G147" s="196" t="s">
        <v>730</v>
      </c>
      <c r="H147" s="249">
        <v>12223.5</v>
      </c>
      <c r="I147" s="259"/>
      <c r="J147" s="260">
        <f t="shared" si="8"/>
        <v>12223.5</v>
      </c>
      <c r="K147" s="149"/>
      <c r="O147" s="119"/>
    </row>
    <row r="148" spans="1:15" ht="37.5">
      <c r="A148" s="226" t="s">
        <v>75</v>
      </c>
      <c r="B148" s="226" t="s">
        <v>62</v>
      </c>
      <c r="C148" s="226" t="s">
        <v>85</v>
      </c>
      <c r="D148" s="226" t="s">
        <v>58</v>
      </c>
      <c r="E148" s="226" t="s">
        <v>51</v>
      </c>
      <c r="F148" s="264" t="s">
        <v>78</v>
      </c>
      <c r="G148" s="196" t="s">
        <v>731</v>
      </c>
      <c r="H148" s="249">
        <v>97.8</v>
      </c>
      <c r="I148" s="259"/>
      <c r="J148" s="260">
        <f t="shared" si="8"/>
        <v>97.8</v>
      </c>
      <c r="K148" s="149"/>
      <c r="O148" s="119"/>
    </row>
    <row r="149" spans="1:15" ht="37.5">
      <c r="A149" s="226" t="s">
        <v>75</v>
      </c>
      <c r="B149" s="226" t="s">
        <v>62</v>
      </c>
      <c r="C149" s="226" t="s">
        <v>85</v>
      </c>
      <c r="D149" s="226" t="s">
        <v>58</v>
      </c>
      <c r="E149" s="226" t="s">
        <v>51</v>
      </c>
      <c r="F149" s="264" t="s">
        <v>78</v>
      </c>
      <c r="G149" s="196" t="s">
        <v>188</v>
      </c>
      <c r="H149" s="249">
        <v>39.4</v>
      </c>
      <c r="I149" s="259"/>
      <c r="J149" s="260">
        <f t="shared" si="8"/>
        <v>39.4</v>
      </c>
      <c r="K149" s="149"/>
      <c r="O149" s="119"/>
    </row>
    <row r="150" spans="1:15" ht="57.75" customHeight="1">
      <c r="A150" s="226" t="s">
        <v>75</v>
      </c>
      <c r="B150" s="226" t="s">
        <v>62</v>
      </c>
      <c r="C150" s="226" t="s">
        <v>85</v>
      </c>
      <c r="D150" s="226" t="s">
        <v>58</v>
      </c>
      <c r="E150" s="226" t="s">
        <v>51</v>
      </c>
      <c r="F150" s="264" t="s">
        <v>78</v>
      </c>
      <c r="G150" s="75" t="s">
        <v>860</v>
      </c>
      <c r="H150" s="249">
        <v>400</v>
      </c>
      <c r="I150" s="259"/>
      <c r="J150" s="260">
        <f>H150+I150</f>
        <v>400</v>
      </c>
      <c r="K150" s="149"/>
      <c r="O150" s="119"/>
    </row>
    <row r="151" spans="1:15" ht="57.75" customHeight="1">
      <c r="A151" s="226" t="s">
        <v>75</v>
      </c>
      <c r="B151" s="226" t="s">
        <v>62</v>
      </c>
      <c r="C151" s="226" t="s">
        <v>85</v>
      </c>
      <c r="D151" s="226" t="s">
        <v>58</v>
      </c>
      <c r="E151" s="226" t="s">
        <v>51</v>
      </c>
      <c r="F151" s="264" t="s">
        <v>78</v>
      </c>
      <c r="G151" s="75" t="s">
        <v>865</v>
      </c>
      <c r="H151" s="249">
        <v>11078</v>
      </c>
      <c r="I151" s="259"/>
      <c r="J151" s="260">
        <f>H151+I151</f>
        <v>11078</v>
      </c>
      <c r="K151" s="149"/>
      <c r="O151" s="119"/>
    </row>
    <row r="152" spans="1:15" ht="37.5">
      <c r="A152" s="226" t="s">
        <v>75</v>
      </c>
      <c r="B152" s="226" t="s">
        <v>62</v>
      </c>
      <c r="C152" s="226" t="s">
        <v>85</v>
      </c>
      <c r="D152" s="226" t="s">
        <v>58</v>
      </c>
      <c r="E152" s="226" t="s">
        <v>51</v>
      </c>
      <c r="F152" s="226" t="s">
        <v>78</v>
      </c>
      <c r="G152" s="75" t="s">
        <v>791</v>
      </c>
      <c r="H152" s="249">
        <v>851.8</v>
      </c>
      <c r="I152" s="259"/>
      <c r="J152" s="260">
        <f t="shared" si="8"/>
        <v>851.8</v>
      </c>
      <c r="K152" s="149"/>
      <c r="O152" s="119"/>
    </row>
    <row r="153" spans="1:11" ht="37.5">
      <c r="A153" s="224" t="s">
        <v>75</v>
      </c>
      <c r="B153" s="224" t="s">
        <v>62</v>
      </c>
      <c r="C153" s="224" t="s">
        <v>63</v>
      </c>
      <c r="D153" s="224" t="s">
        <v>49</v>
      </c>
      <c r="E153" s="224" t="s">
        <v>51</v>
      </c>
      <c r="F153" s="224" t="s">
        <v>78</v>
      </c>
      <c r="G153" s="225" t="s">
        <v>31</v>
      </c>
      <c r="H153" s="261">
        <f>H156+H158+H160+H162+H182+H186+H184+H188</f>
        <v>245856.544</v>
      </c>
      <c r="I153" s="261">
        <f>I156+I158+I160+I162+I182+I186+I184+I188</f>
        <v>132.69700000000012</v>
      </c>
      <c r="J153" s="261">
        <f t="shared" si="8"/>
        <v>245989.24099999998</v>
      </c>
      <c r="K153" s="149"/>
    </row>
    <row r="154" spans="1:11" ht="37.5">
      <c r="A154" s="226" t="s">
        <v>75</v>
      </c>
      <c r="B154" s="226" t="s">
        <v>62</v>
      </c>
      <c r="C154" s="226" t="s">
        <v>105</v>
      </c>
      <c r="D154" s="226" t="s">
        <v>49</v>
      </c>
      <c r="E154" s="226" t="s">
        <v>51</v>
      </c>
      <c r="F154" s="226" t="s">
        <v>78</v>
      </c>
      <c r="G154" s="247" t="s">
        <v>103</v>
      </c>
      <c r="H154" s="249">
        <f>SUM(H155)</f>
        <v>0</v>
      </c>
      <c r="I154" s="249">
        <f>SUM(I155)</f>
        <v>0</v>
      </c>
      <c r="J154" s="249">
        <f>SUM(J155)</f>
        <v>0</v>
      </c>
      <c r="K154" s="149"/>
    </row>
    <row r="155" spans="1:11" ht="38.25" customHeight="1">
      <c r="A155" s="226" t="s">
        <v>75</v>
      </c>
      <c r="B155" s="226" t="s">
        <v>62</v>
      </c>
      <c r="C155" s="226" t="s">
        <v>105</v>
      </c>
      <c r="D155" s="226" t="s">
        <v>58</v>
      </c>
      <c r="E155" s="226" t="s">
        <v>51</v>
      </c>
      <c r="F155" s="226" t="s">
        <v>78</v>
      </c>
      <c r="G155" s="247" t="s">
        <v>104</v>
      </c>
      <c r="H155" s="249">
        <v>0</v>
      </c>
      <c r="I155" s="249">
        <v>0</v>
      </c>
      <c r="J155" s="249">
        <f>H155+I155</f>
        <v>0</v>
      </c>
      <c r="K155" s="149"/>
    </row>
    <row r="156" spans="1:11" ht="37.5">
      <c r="A156" s="224" t="s">
        <v>75</v>
      </c>
      <c r="B156" s="224" t="s">
        <v>62</v>
      </c>
      <c r="C156" s="224" t="s">
        <v>81</v>
      </c>
      <c r="D156" s="224" t="s">
        <v>49</v>
      </c>
      <c r="E156" s="224" t="s">
        <v>51</v>
      </c>
      <c r="F156" s="224" t="s">
        <v>78</v>
      </c>
      <c r="G156" s="225" t="s">
        <v>32</v>
      </c>
      <c r="H156" s="261">
        <f>H157</f>
        <v>70.9</v>
      </c>
      <c r="I156" s="261">
        <f>I157</f>
        <v>0</v>
      </c>
      <c r="J156" s="261">
        <f>J157</f>
        <v>70.9</v>
      </c>
      <c r="K156" s="149"/>
    </row>
    <row r="157" spans="1:11" ht="37.5">
      <c r="A157" s="226" t="s">
        <v>75</v>
      </c>
      <c r="B157" s="226" t="s">
        <v>62</v>
      </c>
      <c r="C157" s="226" t="s">
        <v>81</v>
      </c>
      <c r="D157" s="226" t="s">
        <v>58</v>
      </c>
      <c r="E157" s="226" t="s">
        <v>51</v>
      </c>
      <c r="F157" s="226" t="s">
        <v>78</v>
      </c>
      <c r="G157" s="196" t="s">
        <v>33</v>
      </c>
      <c r="H157" s="249">
        <v>70.9</v>
      </c>
      <c r="I157" s="259"/>
      <c r="J157" s="260">
        <f>H157+I157</f>
        <v>70.9</v>
      </c>
      <c r="K157" s="131"/>
    </row>
    <row r="158" spans="1:11" ht="56.25">
      <c r="A158" s="224" t="s">
        <v>75</v>
      </c>
      <c r="B158" s="224" t="s">
        <v>62</v>
      </c>
      <c r="C158" s="224" t="s">
        <v>82</v>
      </c>
      <c r="D158" s="224" t="s">
        <v>49</v>
      </c>
      <c r="E158" s="224" t="s">
        <v>51</v>
      </c>
      <c r="F158" s="224" t="s">
        <v>78</v>
      </c>
      <c r="G158" s="266" t="s">
        <v>156</v>
      </c>
      <c r="H158" s="261">
        <f>H159</f>
        <v>11.7</v>
      </c>
      <c r="I158" s="261">
        <f>I159</f>
        <v>0</v>
      </c>
      <c r="J158" s="261">
        <f>J159</f>
        <v>11.7</v>
      </c>
      <c r="K158" s="131"/>
    </row>
    <row r="159" spans="1:11" ht="56.25">
      <c r="A159" s="226" t="s">
        <v>75</v>
      </c>
      <c r="B159" s="226" t="s">
        <v>62</v>
      </c>
      <c r="C159" s="226" t="s">
        <v>82</v>
      </c>
      <c r="D159" s="226" t="s">
        <v>58</v>
      </c>
      <c r="E159" s="226" t="s">
        <v>51</v>
      </c>
      <c r="F159" s="226" t="s">
        <v>78</v>
      </c>
      <c r="G159" s="227" t="s">
        <v>157</v>
      </c>
      <c r="H159" s="249">
        <v>11.7</v>
      </c>
      <c r="I159" s="259"/>
      <c r="J159" s="260">
        <f>H159+I159</f>
        <v>11.7</v>
      </c>
      <c r="K159" s="131"/>
    </row>
    <row r="160" spans="1:11" ht="56.25">
      <c r="A160" s="224" t="s">
        <v>75</v>
      </c>
      <c r="B160" s="224" t="s">
        <v>62</v>
      </c>
      <c r="C160" s="224" t="s">
        <v>83</v>
      </c>
      <c r="D160" s="224" t="s">
        <v>49</v>
      </c>
      <c r="E160" s="224" t="s">
        <v>51</v>
      </c>
      <c r="F160" s="224" t="s">
        <v>78</v>
      </c>
      <c r="G160" s="225" t="s">
        <v>34</v>
      </c>
      <c r="H160" s="261">
        <f>H161</f>
        <v>1064.32</v>
      </c>
      <c r="I160" s="261">
        <f>I161</f>
        <v>102.63</v>
      </c>
      <c r="J160" s="261">
        <f>J161</f>
        <v>1166.9499999999998</v>
      </c>
      <c r="K160" s="131"/>
    </row>
    <row r="161" spans="1:11" ht="56.25">
      <c r="A161" s="226" t="s">
        <v>75</v>
      </c>
      <c r="B161" s="226" t="s">
        <v>62</v>
      </c>
      <c r="C161" s="226" t="s">
        <v>83</v>
      </c>
      <c r="D161" s="226" t="s">
        <v>58</v>
      </c>
      <c r="E161" s="226" t="s">
        <v>51</v>
      </c>
      <c r="F161" s="226" t="s">
        <v>78</v>
      </c>
      <c r="G161" s="227" t="s">
        <v>153</v>
      </c>
      <c r="H161" s="249">
        <v>1064.32</v>
      </c>
      <c r="I161" s="259">
        <v>102.63</v>
      </c>
      <c r="J161" s="260">
        <f>H161+I161</f>
        <v>1166.9499999999998</v>
      </c>
      <c r="K161" s="131"/>
    </row>
    <row r="162" spans="1:11" ht="56.25">
      <c r="A162" s="224" t="s">
        <v>75</v>
      </c>
      <c r="B162" s="224" t="s">
        <v>62</v>
      </c>
      <c r="C162" s="224" t="s">
        <v>84</v>
      </c>
      <c r="D162" s="224" t="s">
        <v>49</v>
      </c>
      <c r="E162" s="224" t="s">
        <v>51</v>
      </c>
      <c r="F162" s="224" t="s">
        <v>78</v>
      </c>
      <c r="G162" s="262" t="s">
        <v>45</v>
      </c>
      <c r="H162" s="261">
        <f>H163</f>
        <v>7363.023999999999</v>
      </c>
      <c r="I162" s="261">
        <f>I163</f>
        <v>4441.867</v>
      </c>
      <c r="J162" s="261">
        <f>H162+I162</f>
        <v>11804.891</v>
      </c>
      <c r="K162" s="131"/>
    </row>
    <row r="163" spans="1:11" ht="37.5">
      <c r="A163" s="226" t="s">
        <v>75</v>
      </c>
      <c r="B163" s="226" t="s">
        <v>62</v>
      </c>
      <c r="C163" s="226" t="s">
        <v>84</v>
      </c>
      <c r="D163" s="226" t="s">
        <v>58</v>
      </c>
      <c r="E163" s="226" t="s">
        <v>51</v>
      </c>
      <c r="F163" s="226" t="s">
        <v>78</v>
      </c>
      <c r="G163" s="247" t="s">
        <v>41</v>
      </c>
      <c r="H163" s="249">
        <f>H164+H165+H166+H167+H168+H169+H170+H171+H172+H173+H174+H175+H176+H177+H178+H179+H180+H181</f>
        <v>7363.023999999999</v>
      </c>
      <c r="I163" s="249">
        <f>I164+I165+I166+I167+I168+I169+I170+I171+I172+I173+I174+I175+I176+I177+I178+I179+I180+I181</f>
        <v>4441.867</v>
      </c>
      <c r="J163" s="249">
        <f>H163+I163</f>
        <v>11804.891</v>
      </c>
      <c r="K163" s="131"/>
    </row>
    <row r="164" spans="1:11" ht="185.25" customHeight="1">
      <c r="A164" s="226" t="s">
        <v>75</v>
      </c>
      <c r="B164" s="226" t="s">
        <v>62</v>
      </c>
      <c r="C164" s="226" t="s">
        <v>84</v>
      </c>
      <c r="D164" s="226" t="s">
        <v>58</v>
      </c>
      <c r="E164" s="226" t="s">
        <v>51</v>
      </c>
      <c r="F164" s="226" t="s">
        <v>78</v>
      </c>
      <c r="G164" s="247" t="s">
        <v>926</v>
      </c>
      <c r="H164" s="249">
        <v>132.578</v>
      </c>
      <c r="I164" s="259">
        <v>-16.133</v>
      </c>
      <c r="J164" s="260">
        <f aca="true" t="shared" si="9" ref="J164:J181">H164+I164</f>
        <v>116.44500000000001</v>
      </c>
      <c r="K164" s="131"/>
    </row>
    <row r="165" spans="1:11" ht="225">
      <c r="A165" s="226" t="s">
        <v>75</v>
      </c>
      <c r="B165" s="226" t="s">
        <v>62</v>
      </c>
      <c r="C165" s="226" t="s">
        <v>84</v>
      </c>
      <c r="D165" s="226" t="s">
        <v>58</v>
      </c>
      <c r="E165" s="226" t="s">
        <v>51</v>
      </c>
      <c r="F165" s="226" t="s">
        <v>78</v>
      </c>
      <c r="G165" s="247" t="s">
        <v>155</v>
      </c>
      <c r="H165" s="249">
        <v>4.5</v>
      </c>
      <c r="I165" s="259"/>
      <c r="J165" s="260">
        <f t="shared" si="9"/>
        <v>4.5</v>
      </c>
      <c r="K165" s="131"/>
    </row>
    <row r="166" spans="1:11" ht="262.5">
      <c r="A166" s="226" t="s">
        <v>75</v>
      </c>
      <c r="B166" s="226" t="s">
        <v>62</v>
      </c>
      <c r="C166" s="226" t="s">
        <v>84</v>
      </c>
      <c r="D166" s="226" t="s">
        <v>58</v>
      </c>
      <c r="E166" s="226" t="s">
        <v>51</v>
      </c>
      <c r="F166" s="226" t="s">
        <v>78</v>
      </c>
      <c r="G166" s="247" t="s">
        <v>154</v>
      </c>
      <c r="H166" s="249">
        <v>4.5</v>
      </c>
      <c r="I166" s="259"/>
      <c r="J166" s="260">
        <f t="shared" si="9"/>
        <v>4.5</v>
      </c>
      <c r="K166" s="131"/>
    </row>
    <row r="167" spans="1:11" ht="75">
      <c r="A167" s="226" t="s">
        <v>75</v>
      </c>
      <c r="B167" s="226" t="s">
        <v>62</v>
      </c>
      <c r="C167" s="226" t="s">
        <v>84</v>
      </c>
      <c r="D167" s="226" t="s">
        <v>58</v>
      </c>
      <c r="E167" s="226" t="s">
        <v>51</v>
      </c>
      <c r="F167" s="226" t="s">
        <v>78</v>
      </c>
      <c r="G167" s="247" t="s">
        <v>37</v>
      </c>
      <c r="H167" s="249">
        <v>653.2</v>
      </c>
      <c r="I167" s="259"/>
      <c r="J167" s="260">
        <f t="shared" si="9"/>
        <v>653.2</v>
      </c>
      <c r="K167" s="131"/>
    </row>
    <row r="168" spans="1:11" ht="112.5">
      <c r="A168" s="226" t="s">
        <v>75</v>
      </c>
      <c r="B168" s="226" t="s">
        <v>62</v>
      </c>
      <c r="C168" s="226" t="s">
        <v>84</v>
      </c>
      <c r="D168" s="226" t="s">
        <v>58</v>
      </c>
      <c r="E168" s="226" t="s">
        <v>51</v>
      </c>
      <c r="F168" s="226" t="s">
        <v>78</v>
      </c>
      <c r="G168" s="247" t="s">
        <v>732</v>
      </c>
      <c r="H168" s="249">
        <v>28.1</v>
      </c>
      <c r="I168" s="259"/>
      <c r="J168" s="260">
        <f t="shared" si="9"/>
        <v>28.1</v>
      </c>
      <c r="K168" s="131"/>
    </row>
    <row r="169" spans="1:11" ht="150">
      <c r="A169" s="226" t="s">
        <v>75</v>
      </c>
      <c r="B169" s="226" t="s">
        <v>62</v>
      </c>
      <c r="C169" s="226" t="s">
        <v>84</v>
      </c>
      <c r="D169" s="226" t="s">
        <v>58</v>
      </c>
      <c r="E169" s="226" t="s">
        <v>51</v>
      </c>
      <c r="F169" s="226" t="s">
        <v>78</v>
      </c>
      <c r="G169" s="247" t="s">
        <v>151</v>
      </c>
      <c r="H169" s="249">
        <v>0</v>
      </c>
      <c r="I169" s="259"/>
      <c r="J169" s="260">
        <f t="shared" si="9"/>
        <v>0</v>
      </c>
      <c r="K169" s="131"/>
    </row>
    <row r="170" spans="1:11" ht="131.25">
      <c r="A170" s="226" t="s">
        <v>75</v>
      </c>
      <c r="B170" s="226" t="s">
        <v>62</v>
      </c>
      <c r="C170" s="226" t="s">
        <v>84</v>
      </c>
      <c r="D170" s="226" t="s">
        <v>58</v>
      </c>
      <c r="E170" s="226" t="s">
        <v>51</v>
      </c>
      <c r="F170" s="226" t="s">
        <v>78</v>
      </c>
      <c r="G170" s="247" t="s">
        <v>150</v>
      </c>
      <c r="H170" s="249">
        <v>5861.7</v>
      </c>
      <c r="I170" s="259"/>
      <c r="J170" s="260">
        <f t="shared" si="9"/>
        <v>5861.7</v>
      </c>
      <c r="K170" s="131"/>
    </row>
    <row r="171" spans="1:16" ht="112.5">
      <c r="A171" s="226" t="s">
        <v>75</v>
      </c>
      <c r="B171" s="226" t="s">
        <v>62</v>
      </c>
      <c r="C171" s="226" t="s">
        <v>84</v>
      </c>
      <c r="D171" s="226" t="s">
        <v>58</v>
      </c>
      <c r="E171" s="226" t="s">
        <v>51</v>
      </c>
      <c r="F171" s="226" t="s">
        <v>78</v>
      </c>
      <c r="G171" s="247" t="s">
        <v>107</v>
      </c>
      <c r="H171" s="249">
        <v>9.4</v>
      </c>
      <c r="I171" s="259"/>
      <c r="J171" s="260">
        <f t="shared" si="9"/>
        <v>9.4</v>
      </c>
      <c r="K171" s="131"/>
      <c r="O171" s="3"/>
      <c r="P171" s="3"/>
    </row>
    <row r="172" spans="1:11" ht="75" customHeight="1">
      <c r="A172" s="226" t="s">
        <v>75</v>
      </c>
      <c r="B172" s="226" t="s">
        <v>62</v>
      </c>
      <c r="C172" s="226" t="s">
        <v>84</v>
      </c>
      <c r="D172" s="226" t="s">
        <v>58</v>
      </c>
      <c r="E172" s="226" t="s">
        <v>51</v>
      </c>
      <c r="F172" s="226" t="s">
        <v>78</v>
      </c>
      <c r="G172" s="196" t="s">
        <v>733</v>
      </c>
      <c r="H172" s="249">
        <v>0</v>
      </c>
      <c r="I172" s="259"/>
      <c r="J172" s="260">
        <f t="shared" si="9"/>
        <v>0</v>
      </c>
      <c r="K172" s="131"/>
    </row>
    <row r="173" spans="1:11" ht="56.25">
      <c r="A173" s="226" t="s">
        <v>75</v>
      </c>
      <c r="B173" s="226" t="s">
        <v>62</v>
      </c>
      <c r="C173" s="226" t="s">
        <v>84</v>
      </c>
      <c r="D173" s="226" t="s">
        <v>58</v>
      </c>
      <c r="E173" s="226" t="s">
        <v>51</v>
      </c>
      <c r="F173" s="226" t="s">
        <v>78</v>
      </c>
      <c r="G173" s="196" t="s">
        <v>734</v>
      </c>
      <c r="H173" s="249">
        <v>48.278</v>
      </c>
      <c r="I173" s="259"/>
      <c r="J173" s="260">
        <f t="shared" si="9"/>
        <v>48.278</v>
      </c>
      <c r="K173" s="131"/>
    </row>
    <row r="174" spans="1:11" ht="75">
      <c r="A174" s="226" t="s">
        <v>75</v>
      </c>
      <c r="B174" s="226" t="s">
        <v>62</v>
      </c>
      <c r="C174" s="226" t="s">
        <v>84</v>
      </c>
      <c r="D174" s="226" t="s">
        <v>58</v>
      </c>
      <c r="E174" s="226" t="s">
        <v>51</v>
      </c>
      <c r="F174" s="226" t="s">
        <v>78</v>
      </c>
      <c r="G174" s="196" t="s">
        <v>152</v>
      </c>
      <c r="H174" s="249">
        <v>200</v>
      </c>
      <c r="I174" s="259">
        <v>-120</v>
      </c>
      <c r="J174" s="260">
        <f t="shared" si="9"/>
        <v>80</v>
      </c>
      <c r="K174" s="131"/>
    </row>
    <row r="175" spans="1:11" ht="56.25">
      <c r="A175" s="226" t="s">
        <v>75</v>
      </c>
      <c r="B175" s="226" t="s">
        <v>62</v>
      </c>
      <c r="C175" s="226" t="s">
        <v>84</v>
      </c>
      <c r="D175" s="226" t="s">
        <v>58</v>
      </c>
      <c r="E175" s="226" t="s">
        <v>51</v>
      </c>
      <c r="F175" s="226" t="s">
        <v>78</v>
      </c>
      <c r="G175" s="196" t="s">
        <v>216</v>
      </c>
      <c r="H175" s="249">
        <v>223.9</v>
      </c>
      <c r="I175" s="259"/>
      <c r="J175" s="260">
        <f t="shared" si="9"/>
        <v>223.9</v>
      </c>
      <c r="K175" s="131"/>
    </row>
    <row r="176" spans="1:11" ht="75">
      <c r="A176" s="226" t="s">
        <v>75</v>
      </c>
      <c r="B176" s="226" t="s">
        <v>62</v>
      </c>
      <c r="C176" s="226" t="s">
        <v>84</v>
      </c>
      <c r="D176" s="226" t="s">
        <v>58</v>
      </c>
      <c r="E176" s="226" t="s">
        <v>51</v>
      </c>
      <c r="F176" s="226" t="s">
        <v>78</v>
      </c>
      <c r="G176" s="196" t="s">
        <v>808</v>
      </c>
      <c r="H176" s="249">
        <v>5</v>
      </c>
      <c r="I176" s="259"/>
      <c r="J176" s="260">
        <f t="shared" si="9"/>
        <v>5</v>
      </c>
      <c r="K176" s="131"/>
    </row>
    <row r="177" spans="1:11" ht="112.5">
      <c r="A177" s="226" t="s">
        <v>75</v>
      </c>
      <c r="B177" s="226" t="s">
        <v>62</v>
      </c>
      <c r="C177" s="226" t="s">
        <v>84</v>
      </c>
      <c r="D177" s="226" t="s">
        <v>58</v>
      </c>
      <c r="E177" s="226" t="s">
        <v>51</v>
      </c>
      <c r="F177" s="226" t="s">
        <v>78</v>
      </c>
      <c r="G177" s="196" t="s">
        <v>217</v>
      </c>
      <c r="H177" s="249">
        <v>0</v>
      </c>
      <c r="I177" s="259"/>
      <c r="J177" s="260">
        <f t="shared" si="9"/>
        <v>0</v>
      </c>
      <c r="K177" s="131"/>
    </row>
    <row r="178" spans="1:11" ht="131.25">
      <c r="A178" s="226" t="s">
        <v>186</v>
      </c>
      <c r="B178" s="226" t="s">
        <v>62</v>
      </c>
      <c r="C178" s="226" t="s">
        <v>84</v>
      </c>
      <c r="D178" s="226" t="s">
        <v>58</v>
      </c>
      <c r="E178" s="226" t="s">
        <v>51</v>
      </c>
      <c r="F178" s="226" t="s">
        <v>78</v>
      </c>
      <c r="G178" s="196" t="s">
        <v>227</v>
      </c>
      <c r="H178" s="249">
        <v>66.308</v>
      </c>
      <c r="I178" s="259"/>
      <c r="J178" s="260">
        <f t="shared" si="9"/>
        <v>66.308</v>
      </c>
      <c r="K178" s="131"/>
    </row>
    <row r="179" spans="1:11" ht="168.75">
      <c r="A179" s="226" t="s">
        <v>186</v>
      </c>
      <c r="B179" s="226" t="s">
        <v>62</v>
      </c>
      <c r="C179" s="226" t="s">
        <v>84</v>
      </c>
      <c r="D179" s="226" t="s">
        <v>58</v>
      </c>
      <c r="E179" s="226" t="s">
        <v>51</v>
      </c>
      <c r="F179" s="226" t="s">
        <v>78</v>
      </c>
      <c r="G179" s="196" t="s">
        <v>809</v>
      </c>
      <c r="H179" s="249">
        <v>5</v>
      </c>
      <c r="I179" s="259"/>
      <c r="J179" s="260">
        <f t="shared" si="9"/>
        <v>5</v>
      </c>
      <c r="K179" s="131"/>
    </row>
    <row r="180" spans="1:11" ht="150">
      <c r="A180" s="226" t="s">
        <v>186</v>
      </c>
      <c r="B180" s="226" t="s">
        <v>62</v>
      </c>
      <c r="C180" s="226" t="s">
        <v>84</v>
      </c>
      <c r="D180" s="226" t="s">
        <v>58</v>
      </c>
      <c r="E180" s="226" t="s">
        <v>51</v>
      </c>
      <c r="F180" s="226" t="s">
        <v>78</v>
      </c>
      <c r="G180" s="196" t="s">
        <v>788</v>
      </c>
      <c r="H180" s="249">
        <v>120.56</v>
      </c>
      <c r="I180" s="259"/>
      <c r="J180" s="260">
        <f t="shared" si="9"/>
        <v>120.56</v>
      </c>
      <c r="K180" s="131"/>
    </row>
    <row r="181" spans="1:11" ht="111.75" customHeight="1">
      <c r="A181" s="226" t="s">
        <v>186</v>
      </c>
      <c r="B181" s="226" t="s">
        <v>62</v>
      </c>
      <c r="C181" s="226" t="s">
        <v>84</v>
      </c>
      <c r="D181" s="226" t="s">
        <v>58</v>
      </c>
      <c r="E181" s="226" t="s">
        <v>51</v>
      </c>
      <c r="F181" s="226" t="s">
        <v>78</v>
      </c>
      <c r="G181" s="247" t="s">
        <v>790</v>
      </c>
      <c r="H181" s="249">
        <v>0</v>
      </c>
      <c r="I181" s="259">
        <f>5558-980</f>
        <v>4578</v>
      </c>
      <c r="J181" s="260">
        <f t="shared" si="9"/>
        <v>4578</v>
      </c>
      <c r="K181" s="131"/>
    </row>
    <row r="182" spans="1:11" ht="112.5">
      <c r="A182" s="224" t="s">
        <v>75</v>
      </c>
      <c r="B182" s="224" t="s">
        <v>62</v>
      </c>
      <c r="C182" s="224" t="s">
        <v>80</v>
      </c>
      <c r="D182" s="224" t="s">
        <v>49</v>
      </c>
      <c r="E182" s="224" t="s">
        <v>51</v>
      </c>
      <c r="F182" s="224" t="s">
        <v>78</v>
      </c>
      <c r="G182" s="233" t="s">
        <v>146</v>
      </c>
      <c r="H182" s="261">
        <f>SUM(H183)</f>
        <v>5204.4</v>
      </c>
      <c r="I182" s="261">
        <f>SUM(I183)</f>
        <v>1146.2</v>
      </c>
      <c r="J182" s="261">
        <f>SUM(J183)</f>
        <v>6350.599999999999</v>
      </c>
      <c r="K182" s="131"/>
    </row>
    <row r="183" spans="1:11" ht="96.75" customHeight="1">
      <c r="A183" s="226" t="s">
        <v>75</v>
      </c>
      <c r="B183" s="226" t="s">
        <v>62</v>
      </c>
      <c r="C183" s="226" t="s">
        <v>80</v>
      </c>
      <c r="D183" s="226" t="s">
        <v>58</v>
      </c>
      <c r="E183" s="226" t="s">
        <v>51</v>
      </c>
      <c r="F183" s="226" t="s">
        <v>78</v>
      </c>
      <c r="G183" s="234" t="s">
        <v>908</v>
      </c>
      <c r="H183" s="249">
        <v>5204.4</v>
      </c>
      <c r="I183" s="259">
        <v>1146.2</v>
      </c>
      <c r="J183" s="260">
        <f>H183+I183</f>
        <v>6350.599999999999</v>
      </c>
      <c r="K183" s="131"/>
    </row>
    <row r="184" spans="1:11" ht="93.75">
      <c r="A184" s="224" t="s">
        <v>75</v>
      </c>
      <c r="B184" s="224" t="s">
        <v>62</v>
      </c>
      <c r="C184" s="224" t="s">
        <v>132</v>
      </c>
      <c r="D184" s="224" t="s">
        <v>49</v>
      </c>
      <c r="E184" s="224" t="s">
        <v>51</v>
      </c>
      <c r="F184" s="224" t="s">
        <v>78</v>
      </c>
      <c r="G184" s="266" t="s">
        <v>735</v>
      </c>
      <c r="H184" s="261">
        <f>H185</f>
        <v>948.1</v>
      </c>
      <c r="I184" s="261">
        <f>I185</f>
        <v>0</v>
      </c>
      <c r="J184" s="261">
        <f>J185</f>
        <v>948.1</v>
      </c>
      <c r="K184" s="131"/>
    </row>
    <row r="185" spans="1:11" ht="93.75">
      <c r="A185" s="226" t="s">
        <v>75</v>
      </c>
      <c r="B185" s="226" t="s">
        <v>62</v>
      </c>
      <c r="C185" s="226" t="s">
        <v>132</v>
      </c>
      <c r="D185" s="226" t="s">
        <v>58</v>
      </c>
      <c r="E185" s="226" t="s">
        <v>51</v>
      </c>
      <c r="F185" s="226" t="s">
        <v>78</v>
      </c>
      <c r="G185" s="227" t="s">
        <v>133</v>
      </c>
      <c r="H185" s="249">
        <v>948.1</v>
      </c>
      <c r="I185" s="259"/>
      <c r="J185" s="260">
        <f>H185+I185</f>
        <v>948.1</v>
      </c>
      <c r="K185" s="131"/>
    </row>
    <row r="186" spans="1:11" ht="93.75">
      <c r="A186" s="224" t="s">
        <v>75</v>
      </c>
      <c r="B186" s="224" t="s">
        <v>62</v>
      </c>
      <c r="C186" s="224" t="s">
        <v>149</v>
      </c>
      <c r="D186" s="224" t="s">
        <v>49</v>
      </c>
      <c r="E186" s="224" t="s">
        <v>51</v>
      </c>
      <c r="F186" s="224" t="s">
        <v>78</v>
      </c>
      <c r="G186" s="266" t="s">
        <v>147</v>
      </c>
      <c r="H186" s="261">
        <f>H187</f>
        <v>3380.4</v>
      </c>
      <c r="I186" s="261">
        <f>I187</f>
        <v>0</v>
      </c>
      <c r="J186" s="261">
        <f>J187</f>
        <v>3380.4</v>
      </c>
      <c r="K186" s="131"/>
    </row>
    <row r="187" spans="1:11" ht="75">
      <c r="A187" s="226" t="s">
        <v>75</v>
      </c>
      <c r="B187" s="226" t="s">
        <v>62</v>
      </c>
      <c r="C187" s="226" t="s">
        <v>149</v>
      </c>
      <c r="D187" s="226" t="s">
        <v>58</v>
      </c>
      <c r="E187" s="226" t="s">
        <v>51</v>
      </c>
      <c r="F187" s="226" t="s">
        <v>78</v>
      </c>
      <c r="G187" s="227" t="s">
        <v>148</v>
      </c>
      <c r="H187" s="249">
        <v>3380.4</v>
      </c>
      <c r="I187" s="259"/>
      <c r="J187" s="260">
        <f>H187+I187</f>
        <v>3380.4</v>
      </c>
      <c r="K187" s="131"/>
    </row>
    <row r="188" spans="1:15" ht="18.75">
      <c r="A188" s="224" t="s">
        <v>75</v>
      </c>
      <c r="B188" s="224" t="s">
        <v>62</v>
      </c>
      <c r="C188" s="224" t="s">
        <v>79</v>
      </c>
      <c r="D188" s="224" t="s">
        <v>49</v>
      </c>
      <c r="E188" s="224" t="s">
        <v>51</v>
      </c>
      <c r="F188" s="224" t="s">
        <v>78</v>
      </c>
      <c r="G188" s="225" t="s">
        <v>18</v>
      </c>
      <c r="H188" s="261">
        <f>SUM(H189)</f>
        <v>227813.7</v>
      </c>
      <c r="I188" s="261">
        <f>SUM(I189)</f>
        <v>-5558</v>
      </c>
      <c r="J188" s="261">
        <f>SUM(J189)</f>
        <v>222255.7</v>
      </c>
      <c r="K188" s="131"/>
      <c r="O188" s="119"/>
    </row>
    <row r="189" spans="1:15" ht="18.75">
      <c r="A189" s="226" t="s">
        <v>75</v>
      </c>
      <c r="B189" s="226" t="s">
        <v>62</v>
      </c>
      <c r="C189" s="226" t="s">
        <v>79</v>
      </c>
      <c r="D189" s="226" t="s">
        <v>58</v>
      </c>
      <c r="E189" s="226" t="s">
        <v>51</v>
      </c>
      <c r="F189" s="226" t="s">
        <v>78</v>
      </c>
      <c r="G189" s="196" t="s">
        <v>22</v>
      </c>
      <c r="H189" s="249">
        <f>SUM(H190:H191)</f>
        <v>227813.7</v>
      </c>
      <c r="I189" s="249">
        <f>SUM(I190:I190)+I191</f>
        <v>-5558</v>
      </c>
      <c r="J189" s="249">
        <f>H189+I189</f>
        <v>222255.7</v>
      </c>
      <c r="K189" s="131"/>
      <c r="O189" s="119"/>
    </row>
    <row r="190" spans="1:15" ht="56.25">
      <c r="A190" s="226" t="s">
        <v>75</v>
      </c>
      <c r="B190" s="226" t="s">
        <v>62</v>
      </c>
      <c r="C190" s="226" t="s">
        <v>79</v>
      </c>
      <c r="D190" s="226" t="s">
        <v>58</v>
      </c>
      <c r="E190" s="226" t="s">
        <v>51</v>
      </c>
      <c r="F190" s="226" t="s">
        <v>78</v>
      </c>
      <c r="G190" s="247" t="s">
        <v>145</v>
      </c>
      <c r="H190" s="249">
        <v>222255.7</v>
      </c>
      <c r="I190" s="259"/>
      <c r="J190" s="260">
        <f>H190+I190</f>
        <v>222255.7</v>
      </c>
      <c r="K190" s="131"/>
      <c r="O190" s="119"/>
    </row>
    <row r="191" spans="1:15" ht="88.5" customHeight="1">
      <c r="A191" s="226" t="s">
        <v>75</v>
      </c>
      <c r="B191" s="226" t="s">
        <v>62</v>
      </c>
      <c r="C191" s="226" t="s">
        <v>79</v>
      </c>
      <c r="D191" s="226" t="s">
        <v>58</v>
      </c>
      <c r="E191" s="226" t="s">
        <v>51</v>
      </c>
      <c r="F191" s="226" t="s">
        <v>78</v>
      </c>
      <c r="G191" s="247" t="s">
        <v>790</v>
      </c>
      <c r="H191" s="249">
        <v>5558</v>
      </c>
      <c r="I191" s="259">
        <v>-5558</v>
      </c>
      <c r="J191" s="260">
        <f>H191+I191</f>
        <v>0</v>
      </c>
      <c r="K191" s="131"/>
      <c r="O191" s="119"/>
    </row>
    <row r="192" spans="1:15" s="110" customFormat="1" ht="25.5" customHeight="1">
      <c r="A192" s="224" t="s">
        <v>75</v>
      </c>
      <c r="B192" s="224" t="s">
        <v>62</v>
      </c>
      <c r="C192" s="224" t="s">
        <v>64</v>
      </c>
      <c r="D192" s="224" t="s">
        <v>49</v>
      </c>
      <c r="E192" s="224" t="s">
        <v>51</v>
      </c>
      <c r="F192" s="224" t="s">
        <v>78</v>
      </c>
      <c r="G192" s="262" t="s">
        <v>1</v>
      </c>
      <c r="H192" s="261">
        <f>H200+H193+H198+H196</f>
        <v>6717.028000000001</v>
      </c>
      <c r="I192" s="261">
        <f>I200+I193+I198+I196</f>
        <v>0</v>
      </c>
      <c r="J192" s="261">
        <f>H192+I192</f>
        <v>6717.028000000001</v>
      </c>
      <c r="K192" s="132"/>
      <c r="L192" s="109"/>
      <c r="O192" s="120"/>
    </row>
    <row r="193" spans="1:15" ht="75" customHeight="1">
      <c r="A193" s="226" t="s">
        <v>75</v>
      </c>
      <c r="B193" s="226" t="s">
        <v>62</v>
      </c>
      <c r="C193" s="226" t="s">
        <v>76</v>
      </c>
      <c r="D193" s="226" t="s">
        <v>49</v>
      </c>
      <c r="E193" s="226" t="s">
        <v>51</v>
      </c>
      <c r="F193" s="226" t="s">
        <v>78</v>
      </c>
      <c r="G193" s="247" t="s">
        <v>42</v>
      </c>
      <c r="H193" s="249">
        <f>SUM(H194)</f>
        <v>42.13</v>
      </c>
      <c r="I193" s="249">
        <f>I194</f>
        <v>0</v>
      </c>
      <c r="J193" s="249">
        <f>H193+I193</f>
        <v>42.13</v>
      </c>
      <c r="K193" s="131"/>
      <c r="O193" s="119"/>
    </row>
    <row r="194" spans="1:15" ht="93.75">
      <c r="A194" s="226" t="s">
        <v>75</v>
      </c>
      <c r="B194" s="226" t="s">
        <v>62</v>
      </c>
      <c r="C194" s="226" t="s">
        <v>76</v>
      </c>
      <c r="D194" s="226" t="s">
        <v>58</v>
      </c>
      <c r="E194" s="226" t="s">
        <v>51</v>
      </c>
      <c r="F194" s="226" t="s">
        <v>78</v>
      </c>
      <c r="G194" s="247" t="s">
        <v>43</v>
      </c>
      <c r="H194" s="249">
        <f>SUM(H195:H195)</f>
        <v>42.13</v>
      </c>
      <c r="I194" s="249">
        <f>SUM(I195:I195)</f>
        <v>0</v>
      </c>
      <c r="J194" s="249">
        <f>SUM(J195:J195)</f>
        <v>42.13</v>
      </c>
      <c r="K194" s="131"/>
      <c r="O194" s="119"/>
    </row>
    <row r="195" spans="1:15" ht="75">
      <c r="A195" s="238" t="s">
        <v>75</v>
      </c>
      <c r="B195" s="238" t="s">
        <v>62</v>
      </c>
      <c r="C195" s="238" t="s">
        <v>76</v>
      </c>
      <c r="D195" s="238" t="s">
        <v>58</v>
      </c>
      <c r="E195" s="238" t="s">
        <v>51</v>
      </c>
      <c r="F195" s="238" t="s">
        <v>78</v>
      </c>
      <c r="G195" s="267" t="s">
        <v>44</v>
      </c>
      <c r="H195" s="240">
        <v>42.13</v>
      </c>
      <c r="I195" s="240"/>
      <c r="J195" s="240">
        <f>H195+I195</f>
        <v>42.13</v>
      </c>
      <c r="K195" s="150"/>
      <c r="L195" s="151"/>
      <c r="M195" s="152"/>
      <c r="O195" s="119"/>
    </row>
    <row r="196" spans="1:15" ht="56.25">
      <c r="A196" s="226" t="s">
        <v>186</v>
      </c>
      <c r="B196" s="226" t="s">
        <v>62</v>
      </c>
      <c r="C196" s="226" t="s">
        <v>823</v>
      </c>
      <c r="D196" s="226" t="s">
        <v>58</v>
      </c>
      <c r="E196" s="226" t="s">
        <v>51</v>
      </c>
      <c r="F196" s="226" t="s">
        <v>78</v>
      </c>
      <c r="G196" s="247" t="s">
        <v>824</v>
      </c>
      <c r="H196" s="249">
        <f>H197</f>
        <v>7.1</v>
      </c>
      <c r="I196" s="249">
        <f>I197</f>
        <v>0</v>
      </c>
      <c r="J196" s="249">
        <f>H196+I196</f>
        <v>7.1</v>
      </c>
      <c r="K196" s="150"/>
      <c r="L196" s="151"/>
      <c r="M196" s="152"/>
      <c r="O196" s="119"/>
    </row>
    <row r="197" spans="1:15" ht="78" customHeight="1">
      <c r="A197" s="238" t="s">
        <v>75</v>
      </c>
      <c r="B197" s="238" t="s">
        <v>62</v>
      </c>
      <c r="C197" s="238" t="s">
        <v>823</v>
      </c>
      <c r="D197" s="238" t="s">
        <v>58</v>
      </c>
      <c r="E197" s="238" t="s">
        <v>51</v>
      </c>
      <c r="F197" s="238" t="s">
        <v>78</v>
      </c>
      <c r="G197" s="267" t="s">
        <v>825</v>
      </c>
      <c r="H197" s="240">
        <v>7.1</v>
      </c>
      <c r="I197" s="240"/>
      <c r="J197" s="240">
        <f>H197+I197</f>
        <v>7.1</v>
      </c>
      <c r="K197" s="150"/>
      <c r="L197" s="151"/>
      <c r="M197" s="152"/>
      <c r="O197" s="119"/>
    </row>
    <row r="198" spans="1:15" ht="77.25" customHeight="1">
      <c r="A198" s="226" t="s">
        <v>75</v>
      </c>
      <c r="B198" s="226" t="s">
        <v>62</v>
      </c>
      <c r="C198" s="226" t="s">
        <v>736</v>
      </c>
      <c r="D198" s="226" t="s">
        <v>49</v>
      </c>
      <c r="E198" s="226" t="s">
        <v>51</v>
      </c>
      <c r="F198" s="226" t="s">
        <v>78</v>
      </c>
      <c r="G198" s="247" t="s">
        <v>737</v>
      </c>
      <c r="H198" s="249">
        <f>H199</f>
        <v>48.698</v>
      </c>
      <c r="I198" s="249">
        <f>I199</f>
        <v>0</v>
      </c>
      <c r="J198" s="249">
        <f>J199</f>
        <v>48.698</v>
      </c>
      <c r="K198" s="153"/>
      <c r="L198" s="151"/>
      <c r="M198" s="152"/>
      <c r="O198" s="119"/>
    </row>
    <row r="199" spans="1:15" ht="84.75" customHeight="1">
      <c r="A199" s="238" t="s">
        <v>75</v>
      </c>
      <c r="B199" s="238" t="s">
        <v>62</v>
      </c>
      <c r="C199" s="238" t="s">
        <v>736</v>
      </c>
      <c r="D199" s="238" t="s">
        <v>58</v>
      </c>
      <c r="E199" s="238" t="s">
        <v>51</v>
      </c>
      <c r="F199" s="238" t="s">
        <v>78</v>
      </c>
      <c r="G199" s="267" t="s">
        <v>846</v>
      </c>
      <c r="H199" s="240">
        <v>48.698</v>
      </c>
      <c r="I199" s="240"/>
      <c r="J199" s="240">
        <f>H199+I199</f>
        <v>48.698</v>
      </c>
      <c r="K199" s="153"/>
      <c r="L199" s="151"/>
      <c r="M199" s="152"/>
      <c r="O199" s="119"/>
    </row>
    <row r="200" spans="1:15" ht="18.75">
      <c r="A200" s="226" t="s">
        <v>75</v>
      </c>
      <c r="B200" s="226" t="s">
        <v>62</v>
      </c>
      <c r="C200" s="226" t="s">
        <v>77</v>
      </c>
      <c r="D200" s="226" t="s">
        <v>49</v>
      </c>
      <c r="E200" s="226" t="s">
        <v>51</v>
      </c>
      <c r="F200" s="226" t="s">
        <v>78</v>
      </c>
      <c r="G200" s="247" t="s">
        <v>2</v>
      </c>
      <c r="H200" s="249">
        <f>H201</f>
        <v>6619.1</v>
      </c>
      <c r="I200" s="249">
        <f>I201</f>
        <v>0</v>
      </c>
      <c r="J200" s="249">
        <f>J201</f>
        <v>6619.1</v>
      </c>
      <c r="K200" s="153"/>
      <c r="L200" s="151"/>
      <c r="M200" s="152"/>
      <c r="O200" s="119"/>
    </row>
    <row r="201" spans="1:15" ht="37.5">
      <c r="A201" s="226" t="s">
        <v>75</v>
      </c>
      <c r="B201" s="226" t="s">
        <v>62</v>
      </c>
      <c r="C201" s="226" t="s">
        <v>77</v>
      </c>
      <c r="D201" s="226" t="s">
        <v>58</v>
      </c>
      <c r="E201" s="226" t="s">
        <v>51</v>
      </c>
      <c r="F201" s="226" t="s">
        <v>78</v>
      </c>
      <c r="G201" s="247" t="s">
        <v>3</v>
      </c>
      <c r="H201" s="249">
        <v>6619.1</v>
      </c>
      <c r="I201" s="249">
        <f>I203+I204+I202</f>
        <v>0</v>
      </c>
      <c r="J201" s="249">
        <f>J203+J204+J202</f>
        <v>6619.1</v>
      </c>
      <c r="K201" s="153"/>
      <c r="L201" s="151"/>
      <c r="M201" s="152"/>
      <c r="O201" s="119"/>
    </row>
    <row r="202" spans="1:15" ht="56.25">
      <c r="A202" s="226" t="s">
        <v>75</v>
      </c>
      <c r="B202" s="226" t="s">
        <v>62</v>
      </c>
      <c r="C202" s="226" t="s">
        <v>77</v>
      </c>
      <c r="D202" s="226" t="s">
        <v>58</v>
      </c>
      <c r="E202" s="226" t="s">
        <v>51</v>
      </c>
      <c r="F202" s="226" t="s">
        <v>78</v>
      </c>
      <c r="G202" s="247" t="s">
        <v>738</v>
      </c>
      <c r="H202" s="249">
        <v>0</v>
      </c>
      <c r="I202" s="249"/>
      <c r="J202" s="249">
        <f>H202+I202</f>
        <v>0</v>
      </c>
      <c r="K202" s="153"/>
      <c r="L202" s="151"/>
      <c r="M202" s="152"/>
      <c r="O202" s="119"/>
    </row>
    <row r="203" spans="1:15" ht="93.75">
      <c r="A203" s="226" t="s">
        <v>75</v>
      </c>
      <c r="B203" s="226" t="s">
        <v>62</v>
      </c>
      <c r="C203" s="226" t="s">
        <v>77</v>
      </c>
      <c r="D203" s="226" t="s">
        <v>58</v>
      </c>
      <c r="E203" s="226" t="s">
        <v>51</v>
      </c>
      <c r="F203" s="226" t="s">
        <v>78</v>
      </c>
      <c r="G203" s="247" t="s">
        <v>0</v>
      </c>
      <c r="H203" s="249">
        <v>6619.1</v>
      </c>
      <c r="I203" s="259"/>
      <c r="J203" s="260">
        <f>H203+I203</f>
        <v>6619.1</v>
      </c>
      <c r="K203" s="153"/>
      <c r="L203" s="151"/>
      <c r="M203" s="152"/>
      <c r="O203" s="119"/>
    </row>
    <row r="204" spans="1:13" ht="112.5">
      <c r="A204" s="226">
        <v>2</v>
      </c>
      <c r="B204" s="226" t="s">
        <v>62</v>
      </c>
      <c r="C204" s="226" t="s">
        <v>77</v>
      </c>
      <c r="D204" s="226" t="s">
        <v>58</v>
      </c>
      <c r="E204" s="226" t="s">
        <v>51</v>
      </c>
      <c r="F204" s="226" t="s">
        <v>78</v>
      </c>
      <c r="G204" s="268" t="s">
        <v>218</v>
      </c>
      <c r="H204" s="249">
        <v>0</v>
      </c>
      <c r="I204" s="259">
        <v>0</v>
      </c>
      <c r="J204" s="260">
        <f>H204+I204</f>
        <v>0</v>
      </c>
      <c r="K204" s="153"/>
      <c r="L204" s="151"/>
      <c r="M204" s="152"/>
    </row>
    <row r="205" spans="1:13" ht="18.75">
      <c r="A205" s="234"/>
      <c r="B205" s="234"/>
      <c r="C205" s="234"/>
      <c r="D205" s="234"/>
      <c r="E205" s="234"/>
      <c r="F205" s="234"/>
      <c r="G205" s="225" t="s">
        <v>20</v>
      </c>
      <c r="H205" s="219">
        <f>SUM(H18,H113)</f>
        <v>689950.645</v>
      </c>
      <c r="I205" s="219">
        <f>SUM(I18,I113)</f>
        <v>-26947.653</v>
      </c>
      <c r="J205" s="219">
        <f>SUM(J18,J113)</f>
        <v>663002.992</v>
      </c>
      <c r="K205" s="153"/>
      <c r="L205" s="151"/>
      <c r="M205" s="152"/>
    </row>
    <row r="206" spans="1:13" ht="18.75">
      <c r="A206" s="8"/>
      <c r="B206" s="8"/>
      <c r="C206" s="8"/>
      <c r="D206" s="8"/>
      <c r="E206" s="8"/>
      <c r="F206" s="8"/>
      <c r="G206" s="8"/>
      <c r="H206" s="269"/>
      <c r="I206" s="270"/>
      <c r="J206" s="271"/>
      <c r="K206" s="158"/>
      <c r="L206" s="151"/>
      <c r="M206" s="152"/>
    </row>
    <row r="207" spans="1:13" ht="18.75">
      <c r="A207" s="8"/>
      <c r="B207" s="8"/>
      <c r="C207" s="8"/>
      <c r="D207" s="8"/>
      <c r="E207" s="8"/>
      <c r="F207" s="8"/>
      <c r="G207" s="8"/>
      <c r="H207" s="269"/>
      <c r="I207" s="270"/>
      <c r="J207" s="271"/>
      <c r="K207" s="158"/>
      <c r="L207" s="151"/>
      <c r="M207" s="152"/>
    </row>
    <row r="208" spans="1:13" ht="18.75">
      <c r="A208" s="8"/>
      <c r="B208" s="8"/>
      <c r="C208" s="8"/>
      <c r="D208" s="8"/>
      <c r="E208" s="8"/>
      <c r="F208" s="8"/>
      <c r="G208" s="8"/>
      <c r="H208" s="269"/>
      <c r="I208" s="270"/>
      <c r="J208" s="271"/>
      <c r="K208" s="158"/>
      <c r="L208" s="151"/>
      <c r="M208" s="152"/>
    </row>
    <row r="209" spans="1:13" ht="18.75">
      <c r="A209" s="8"/>
      <c r="B209" s="8"/>
      <c r="C209" s="8"/>
      <c r="D209" s="8"/>
      <c r="E209" s="8"/>
      <c r="F209" s="8"/>
      <c r="G209" s="8"/>
      <c r="H209" s="269"/>
      <c r="I209" s="270"/>
      <c r="J209" s="271"/>
      <c r="K209" s="158"/>
      <c r="L209" s="151"/>
      <c r="M209" s="152"/>
    </row>
    <row r="210" spans="1:13" ht="18.75">
      <c r="A210" s="8"/>
      <c r="B210" s="8"/>
      <c r="C210" s="8"/>
      <c r="D210" s="8"/>
      <c r="E210" s="8"/>
      <c r="F210" s="8"/>
      <c r="G210" s="8"/>
      <c r="H210" s="269"/>
      <c r="I210" s="270"/>
      <c r="J210" s="271"/>
      <c r="K210" s="158"/>
      <c r="L210" s="151"/>
      <c r="M210" s="152"/>
    </row>
    <row r="211" spans="1:13" ht="18.75">
      <c r="A211" s="8"/>
      <c r="B211" s="8"/>
      <c r="C211" s="8"/>
      <c r="D211" s="8"/>
      <c r="E211" s="8"/>
      <c r="F211" s="8"/>
      <c r="G211" s="8"/>
      <c r="H211" s="269"/>
      <c r="I211" s="270"/>
      <c r="J211" s="271"/>
      <c r="K211" s="158"/>
      <c r="L211" s="151"/>
      <c r="M211" s="152"/>
    </row>
    <row r="212" spans="1:13" ht="18.75">
      <c r="A212" s="8"/>
      <c r="B212" s="8"/>
      <c r="C212" s="8"/>
      <c r="D212" s="8"/>
      <c r="E212" s="8"/>
      <c r="F212" s="8"/>
      <c r="G212" s="8"/>
      <c r="H212" s="269"/>
      <c r="I212" s="270"/>
      <c r="J212" s="271"/>
      <c r="K212" s="158"/>
      <c r="L212" s="151"/>
      <c r="M212" s="152"/>
    </row>
    <row r="213" spans="1:13" ht="18.75">
      <c r="A213" s="8"/>
      <c r="B213" s="8"/>
      <c r="C213" s="8"/>
      <c r="D213" s="8"/>
      <c r="E213" s="8"/>
      <c r="F213" s="8"/>
      <c r="G213" s="8"/>
      <c r="H213" s="269"/>
      <c r="I213" s="270"/>
      <c r="J213" s="271"/>
      <c r="K213" s="158"/>
      <c r="L213" s="151"/>
      <c r="M213" s="152"/>
    </row>
    <row r="214" spans="1:13" ht="18.75">
      <c r="A214" s="8"/>
      <c r="B214" s="8"/>
      <c r="C214" s="8"/>
      <c r="D214" s="8"/>
      <c r="E214" s="8"/>
      <c r="F214" s="8"/>
      <c r="G214" s="8"/>
      <c r="H214" s="269"/>
      <c r="I214" s="270"/>
      <c r="J214" s="271"/>
      <c r="K214" s="158"/>
      <c r="L214" s="151"/>
      <c r="M214" s="152"/>
    </row>
    <row r="215" spans="1:13" ht="16.5">
      <c r="A215" s="154"/>
      <c r="B215" s="154"/>
      <c r="C215" s="154"/>
      <c r="D215" s="154"/>
      <c r="E215" s="154"/>
      <c r="F215" s="154"/>
      <c r="G215" s="154"/>
      <c r="H215" s="155"/>
      <c r="I215" s="156"/>
      <c r="J215" s="157"/>
      <c r="K215" s="158"/>
      <c r="L215" s="151"/>
      <c r="M215" s="152"/>
    </row>
    <row r="216" spans="1:13" ht="16.5">
      <c r="A216" s="154"/>
      <c r="B216" s="154"/>
      <c r="C216" s="154"/>
      <c r="D216" s="154"/>
      <c r="E216" s="154"/>
      <c r="F216" s="154"/>
      <c r="G216" s="154"/>
      <c r="H216" s="155"/>
      <c r="I216" s="156"/>
      <c r="J216" s="157"/>
      <c r="K216" s="158"/>
      <c r="L216" s="151"/>
      <c r="M216" s="152"/>
    </row>
    <row r="217" spans="1:13" ht="16.5">
      <c r="A217" s="154"/>
      <c r="B217" s="154"/>
      <c r="C217" s="154"/>
      <c r="D217" s="154"/>
      <c r="E217" s="154"/>
      <c r="F217" s="154"/>
      <c r="G217" s="154"/>
      <c r="H217" s="155"/>
      <c r="I217" s="156"/>
      <c r="J217" s="157"/>
      <c r="K217" s="158"/>
      <c r="L217" s="151"/>
      <c r="M217" s="152"/>
    </row>
    <row r="218" spans="1:13" ht="16.5">
      <c r="A218" s="154"/>
      <c r="B218" s="154"/>
      <c r="C218" s="154"/>
      <c r="D218" s="154"/>
      <c r="E218" s="154"/>
      <c r="F218" s="154"/>
      <c r="G218" s="154"/>
      <c r="H218" s="155"/>
      <c r="I218" s="156"/>
      <c r="J218" s="157"/>
      <c r="K218" s="158"/>
      <c r="L218" s="151"/>
      <c r="M218" s="152"/>
    </row>
    <row r="219" spans="1:13" ht="16.5">
      <c r="A219" s="154"/>
      <c r="B219" s="154"/>
      <c r="C219" s="154"/>
      <c r="D219" s="154"/>
      <c r="E219" s="154"/>
      <c r="F219" s="154"/>
      <c r="G219" s="154"/>
      <c r="H219" s="155"/>
      <c r="I219" s="156"/>
      <c r="J219" s="157"/>
      <c r="K219" s="158"/>
      <c r="L219" s="151"/>
      <c r="M219" s="152"/>
    </row>
    <row r="220" spans="1:13" ht="16.5">
      <c r="A220" s="154"/>
      <c r="B220" s="154"/>
      <c r="C220" s="154"/>
      <c r="D220" s="154"/>
      <c r="E220" s="154"/>
      <c r="F220" s="154"/>
      <c r="G220" s="154"/>
      <c r="H220" s="155"/>
      <c r="I220" s="156"/>
      <c r="J220" s="157"/>
      <c r="K220" s="158"/>
      <c r="L220" s="151"/>
      <c r="M220" s="152"/>
    </row>
    <row r="221" spans="1:13" ht="16.5">
      <c r="A221" s="154"/>
      <c r="B221" s="154"/>
      <c r="C221" s="154"/>
      <c r="D221" s="154"/>
      <c r="E221" s="154"/>
      <c r="F221" s="154"/>
      <c r="G221" s="154"/>
      <c r="H221" s="155"/>
      <c r="I221" s="156"/>
      <c r="J221" s="157"/>
      <c r="K221" s="158"/>
      <c r="L221" s="151"/>
      <c r="M221" s="152"/>
    </row>
    <row r="222" spans="1:13" ht="16.5">
      <c r="A222" s="154"/>
      <c r="B222" s="154"/>
      <c r="C222" s="154"/>
      <c r="D222" s="154"/>
      <c r="E222" s="154"/>
      <c r="F222" s="154"/>
      <c r="G222" s="154"/>
      <c r="H222" s="155"/>
      <c r="I222" s="156"/>
      <c r="J222" s="157"/>
      <c r="K222" s="158"/>
      <c r="L222" s="151"/>
      <c r="M222" s="152"/>
    </row>
    <row r="223" spans="1:13" ht="16.5">
      <c r="A223" s="154"/>
      <c r="B223" s="154"/>
      <c r="C223" s="154"/>
      <c r="D223" s="154"/>
      <c r="E223" s="154"/>
      <c r="F223" s="154"/>
      <c r="G223" s="154"/>
      <c r="H223" s="155"/>
      <c r="I223" s="156"/>
      <c r="J223" s="157"/>
      <c r="K223" s="158"/>
      <c r="L223" s="151"/>
      <c r="M223" s="152"/>
    </row>
    <row r="224" spans="1:13" ht="16.5">
      <c r="A224" s="154"/>
      <c r="B224" s="154"/>
      <c r="C224" s="154"/>
      <c r="D224" s="154"/>
      <c r="E224" s="154"/>
      <c r="F224" s="154"/>
      <c r="G224" s="154"/>
      <c r="H224" s="155"/>
      <c r="I224" s="156"/>
      <c r="J224" s="157"/>
      <c r="K224" s="158"/>
      <c r="L224" s="151"/>
      <c r="M224" s="152"/>
    </row>
    <row r="225" spans="1:13" ht="16.5">
      <c r="A225" s="154"/>
      <c r="B225" s="154"/>
      <c r="C225" s="154"/>
      <c r="D225" s="154"/>
      <c r="E225" s="154"/>
      <c r="F225" s="154"/>
      <c r="G225" s="154"/>
      <c r="H225" s="155"/>
      <c r="I225" s="156"/>
      <c r="J225" s="157"/>
      <c r="K225" s="158"/>
      <c r="L225" s="151"/>
      <c r="M225" s="152"/>
    </row>
    <row r="226" spans="1:13" ht="16.5">
      <c r="A226" s="154"/>
      <c r="B226" s="154"/>
      <c r="C226" s="154"/>
      <c r="D226" s="154"/>
      <c r="E226" s="154"/>
      <c r="F226" s="154"/>
      <c r="G226" s="154"/>
      <c r="H226" s="155"/>
      <c r="I226" s="156"/>
      <c r="J226" s="157"/>
      <c r="K226" s="158"/>
      <c r="L226" s="151"/>
      <c r="M226" s="152"/>
    </row>
    <row r="227" spans="1:13" ht="16.5">
      <c r="A227" s="154"/>
      <c r="B227" s="154"/>
      <c r="C227" s="154"/>
      <c r="D227" s="154"/>
      <c r="E227" s="154"/>
      <c r="F227" s="154"/>
      <c r="G227" s="154"/>
      <c r="H227" s="155"/>
      <c r="I227" s="156"/>
      <c r="J227" s="157"/>
      <c r="K227" s="158"/>
      <c r="L227" s="151"/>
      <c r="M227" s="152"/>
    </row>
    <row r="228" spans="1:13" ht="16.5">
      <c r="A228" s="154"/>
      <c r="B228" s="154"/>
      <c r="C228" s="154"/>
      <c r="D228" s="154"/>
      <c r="E228" s="154"/>
      <c r="F228" s="154"/>
      <c r="G228" s="154"/>
      <c r="H228" s="155"/>
      <c r="I228" s="156"/>
      <c r="J228" s="157"/>
      <c r="K228" s="158"/>
      <c r="L228" s="151"/>
      <c r="M228" s="152"/>
    </row>
    <row r="229" spans="1:13" ht="16.5">
      <c r="A229" s="154"/>
      <c r="B229" s="154"/>
      <c r="C229" s="154"/>
      <c r="D229" s="154"/>
      <c r="E229" s="154"/>
      <c r="F229" s="154"/>
      <c r="G229" s="154"/>
      <c r="H229" s="159"/>
      <c r="I229" s="156"/>
      <c r="J229" s="157"/>
      <c r="K229" s="158"/>
      <c r="L229" s="151"/>
      <c r="M229" s="152"/>
    </row>
    <row r="230" spans="1:13" ht="16.5">
      <c r="A230" s="154"/>
      <c r="B230" s="154"/>
      <c r="C230" s="154"/>
      <c r="D230" s="154"/>
      <c r="E230" s="154"/>
      <c r="F230" s="154"/>
      <c r="G230" s="154"/>
      <c r="H230" s="159"/>
      <c r="I230" s="156"/>
      <c r="J230" s="157"/>
      <c r="K230" s="158"/>
      <c r="L230" s="151"/>
      <c r="M230" s="152"/>
    </row>
    <row r="231" spans="1:13" ht="16.5">
      <c r="A231" s="154"/>
      <c r="B231" s="154"/>
      <c r="C231" s="154"/>
      <c r="D231" s="154"/>
      <c r="E231" s="154"/>
      <c r="F231" s="154"/>
      <c r="G231" s="154"/>
      <c r="H231" s="159"/>
      <c r="I231" s="156"/>
      <c r="J231" s="157"/>
      <c r="K231" s="158"/>
      <c r="L231" s="151"/>
      <c r="M231" s="152"/>
    </row>
    <row r="232" spans="1:13" ht="16.5">
      <c r="A232" s="154"/>
      <c r="B232" s="154"/>
      <c r="C232" s="154"/>
      <c r="D232" s="154"/>
      <c r="E232" s="154"/>
      <c r="F232" s="154"/>
      <c r="G232" s="154"/>
      <c r="H232" s="159"/>
      <c r="I232" s="156"/>
      <c r="J232" s="157"/>
      <c r="K232" s="158"/>
      <c r="L232" s="151"/>
      <c r="M232" s="152"/>
    </row>
    <row r="233" spans="1:13" ht="16.5">
      <c r="A233" s="154"/>
      <c r="B233" s="154"/>
      <c r="C233" s="154"/>
      <c r="D233" s="154"/>
      <c r="E233" s="154"/>
      <c r="F233" s="154"/>
      <c r="G233" s="154"/>
      <c r="H233" s="159"/>
      <c r="I233" s="156"/>
      <c r="J233" s="157"/>
      <c r="K233" s="158"/>
      <c r="L233" s="151"/>
      <c r="M233" s="152"/>
    </row>
    <row r="234" spans="1:13" ht="16.5">
      <c r="A234" s="154"/>
      <c r="B234" s="154"/>
      <c r="C234" s="154"/>
      <c r="D234" s="154"/>
      <c r="E234" s="154"/>
      <c r="F234" s="154"/>
      <c r="G234" s="154"/>
      <c r="H234" s="159"/>
      <c r="I234" s="156"/>
      <c r="J234" s="157"/>
      <c r="K234" s="158"/>
      <c r="L234" s="151"/>
      <c r="M234" s="152"/>
    </row>
    <row r="235" spans="1:13" ht="16.5">
      <c r="A235" s="154"/>
      <c r="B235" s="154"/>
      <c r="C235" s="154"/>
      <c r="D235" s="154"/>
      <c r="E235" s="154"/>
      <c r="F235" s="154"/>
      <c r="G235" s="154"/>
      <c r="H235" s="159"/>
      <c r="I235" s="156"/>
      <c r="J235" s="157"/>
      <c r="K235" s="158"/>
      <c r="L235" s="151"/>
      <c r="M235" s="152"/>
    </row>
    <row r="236" spans="1:13" ht="16.5">
      <c r="A236" s="154"/>
      <c r="B236" s="154"/>
      <c r="C236" s="154"/>
      <c r="D236" s="154"/>
      <c r="E236" s="154"/>
      <c r="F236" s="154"/>
      <c r="G236" s="154"/>
      <c r="H236" s="159"/>
      <c r="I236" s="156"/>
      <c r="J236" s="157"/>
      <c r="K236" s="158"/>
      <c r="L236" s="151"/>
      <c r="M236" s="152"/>
    </row>
    <row r="237" spans="1:13" ht="16.5">
      <c r="A237" s="154"/>
      <c r="B237" s="154"/>
      <c r="C237" s="154"/>
      <c r="D237" s="154"/>
      <c r="E237" s="154"/>
      <c r="F237" s="154"/>
      <c r="G237" s="154"/>
      <c r="H237" s="159"/>
      <c r="I237" s="156"/>
      <c r="J237" s="157"/>
      <c r="K237" s="158"/>
      <c r="L237" s="151"/>
      <c r="M237" s="152"/>
    </row>
    <row r="238" spans="1:13" ht="16.5">
      <c r="A238" s="154"/>
      <c r="B238" s="154"/>
      <c r="C238" s="154"/>
      <c r="D238" s="154"/>
      <c r="E238" s="154"/>
      <c r="F238" s="154"/>
      <c r="G238" s="154"/>
      <c r="H238" s="159"/>
      <c r="I238" s="156"/>
      <c r="J238" s="157"/>
      <c r="K238" s="158"/>
      <c r="L238" s="151"/>
      <c r="M238" s="152"/>
    </row>
    <row r="239" spans="1:13" ht="16.5">
      <c r="A239" s="154"/>
      <c r="B239" s="154"/>
      <c r="C239" s="154"/>
      <c r="D239" s="154"/>
      <c r="E239" s="154"/>
      <c r="F239" s="154"/>
      <c r="G239" s="154"/>
      <c r="H239" s="159"/>
      <c r="I239" s="156"/>
      <c r="J239" s="157"/>
      <c r="K239" s="158"/>
      <c r="L239" s="151"/>
      <c r="M239" s="152"/>
    </row>
    <row r="240" spans="1:13" ht="16.5">
      <c r="A240" s="154"/>
      <c r="B240" s="154"/>
      <c r="C240" s="154"/>
      <c r="D240" s="154"/>
      <c r="E240" s="154"/>
      <c r="F240" s="154"/>
      <c r="G240" s="154"/>
      <c r="H240" s="159"/>
      <c r="I240" s="156"/>
      <c r="J240" s="157"/>
      <c r="K240" s="158"/>
      <c r="L240" s="151"/>
      <c r="M240" s="152"/>
    </row>
    <row r="241" spans="1:13" ht="16.5">
      <c r="A241" s="154"/>
      <c r="B241" s="154"/>
      <c r="C241" s="154"/>
      <c r="D241" s="154"/>
      <c r="E241" s="154"/>
      <c r="F241" s="154"/>
      <c r="G241" s="154"/>
      <c r="H241" s="159"/>
      <c r="I241" s="156"/>
      <c r="J241" s="157"/>
      <c r="K241" s="158"/>
      <c r="L241" s="151"/>
      <c r="M241" s="152"/>
    </row>
    <row r="242" spans="1:13" ht="16.5">
      <c r="A242" s="154"/>
      <c r="B242" s="154"/>
      <c r="C242" s="154"/>
      <c r="D242" s="154"/>
      <c r="E242" s="154"/>
      <c r="F242" s="154"/>
      <c r="G242" s="154"/>
      <c r="H242" s="159"/>
      <c r="I242" s="156"/>
      <c r="J242" s="157"/>
      <c r="K242" s="158"/>
      <c r="L242" s="151"/>
      <c r="M242" s="152"/>
    </row>
    <row r="243" spans="1:13" ht="16.5">
      <c r="A243" s="154"/>
      <c r="B243" s="154"/>
      <c r="C243" s="154"/>
      <c r="D243" s="154"/>
      <c r="E243" s="154"/>
      <c r="F243" s="154"/>
      <c r="G243" s="154"/>
      <c r="H243" s="159"/>
      <c r="I243" s="156"/>
      <c r="J243" s="157"/>
      <c r="K243" s="158"/>
      <c r="L243" s="151"/>
      <c r="M243" s="152"/>
    </row>
    <row r="244" spans="1:13" ht="16.5">
      <c r="A244" s="154"/>
      <c r="B244" s="154"/>
      <c r="C244" s="154"/>
      <c r="D244" s="154"/>
      <c r="E244" s="154"/>
      <c r="F244" s="154"/>
      <c r="G244" s="154"/>
      <c r="H244" s="159"/>
      <c r="I244" s="156"/>
      <c r="J244" s="157"/>
      <c r="K244" s="158"/>
      <c r="L244" s="151"/>
      <c r="M244" s="152"/>
    </row>
    <row r="245" spans="1:13" ht="16.5">
      <c r="A245" s="154"/>
      <c r="B245" s="154"/>
      <c r="C245" s="154"/>
      <c r="D245" s="154"/>
      <c r="E245" s="154"/>
      <c r="F245" s="154"/>
      <c r="G245" s="154"/>
      <c r="H245" s="159"/>
      <c r="I245" s="156"/>
      <c r="J245" s="157"/>
      <c r="K245" s="158"/>
      <c r="L245" s="151"/>
      <c r="M245" s="152"/>
    </row>
    <row r="246" spans="1:13" ht="16.5">
      <c r="A246" s="154"/>
      <c r="B246" s="154"/>
      <c r="C246" s="154"/>
      <c r="D246" s="154"/>
      <c r="E246" s="154"/>
      <c r="F246" s="154"/>
      <c r="G246" s="154"/>
      <c r="H246" s="159"/>
      <c r="I246" s="156"/>
      <c r="J246" s="157"/>
      <c r="K246" s="158"/>
      <c r="L246" s="151"/>
      <c r="M246" s="152"/>
    </row>
    <row r="247" spans="1:13" ht="16.5">
      <c r="A247" s="154"/>
      <c r="B247" s="154"/>
      <c r="C247" s="154"/>
      <c r="D247" s="154"/>
      <c r="E247" s="154"/>
      <c r="F247" s="154"/>
      <c r="G247" s="154"/>
      <c r="H247" s="159"/>
      <c r="I247" s="156"/>
      <c r="J247" s="157"/>
      <c r="K247" s="158"/>
      <c r="L247" s="151"/>
      <c r="M247" s="152"/>
    </row>
    <row r="248" spans="1:13" ht="16.5">
      <c r="A248" s="154"/>
      <c r="B248" s="154"/>
      <c r="C248" s="154"/>
      <c r="D248" s="154"/>
      <c r="E248" s="154"/>
      <c r="F248" s="154"/>
      <c r="G248" s="154"/>
      <c r="H248" s="160"/>
      <c r="I248" s="161"/>
      <c r="J248" s="162"/>
      <c r="K248" s="158"/>
      <c r="L248" s="151"/>
      <c r="M248" s="152"/>
    </row>
    <row r="249" spans="1:13" ht="16.5">
      <c r="A249" s="154"/>
      <c r="B249" s="154"/>
      <c r="C249" s="154"/>
      <c r="D249" s="154"/>
      <c r="E249" s="154"/>
      <c r="F249" s="154"/>
      <c r="G249" s="154"/>
      <c r="H249" s="160"/>
      <c r="I249" s="161"/>
      <c r="J249" s="162"/>
      <c r="K249" s="158"/>
      <c r="L249" s="151"/>
      <c r="M249" s="152"/>
    </row>
    <row r="250" spans="1:13" ht="16.5">
      <c r="A250" s="154"/>
      <c r="B250" s="154"/>
      <c r="C250" s="154"/>
      <c r="D250" s="154"/>
      <c r="E250" s="154"/>
      <c r="F250" s="154"/>
      <c r="G250" s="154"/>
      <c r="H250" s="160"/>
      <c r="I250" s="161"/>
      <c r="J250" s="162"/>
      <c r="K250" s="158"/>
      <c r="L250" s="151"/>
      <c r="M250" s="152"/>
    </row>
    <row r="251" spans="1:13" ht="16.5">
      <c r="A251" s="154"/>
      <c r="B251" s="154"/>
      <c r="C251" s="154"/>
      <c r="D251" s="154"/>
      <c r="E251" s="154"/>
      <c r="F251" s="154"/>
      <c r="G251" s="154"/>
      <c r="H251" s="160"/>
      <c r="I251" s="161"/>
      <c r="J251" s="162"/>
      <c r="K251" s="158"/>
      <c r="L251" s="151"/>
      <c r="M251" s="152"/>
    </row>
    <row r="252" spans="1:13" ht="16.5">
      <c r="A252" s="154"/>
      <c r="B252" s="154"/>
      <c r="C252" s="154"/>
      <c r="D252" s="154"/>
      <c r="E252" s="154"/>
      <c r="F252" s="154"/>
      <c r="G252" s="154"/>
      <c r="H252" s="160"/>
      <c r="I252" s="161"/>
      <c r="J252" s="162"/>
      <c r="K252" s="158"/>
      <c r="L252" s="151"/>
      <c r="M252" s="152"/>
    </row>
    <row r="253" spans="1:13" ht="16.5">
      <c r="A253" s="154"/>
      <c r="B253" s="154"/>
      <c r="C253" s="154"/>
      <c r="D253" s="154"/>
      <c r="E253" s="154"/>
      <c r="F253" s="154"/>
      <c r="G253" s="154"/>
      <c r="H253" s="160"/>
      <c r="I253" s="161"/>
      <c r="J253" s="162"/>
      <c r="K253" s="158"/>
      <c r="L253" s="151"/>
      <c r="M253" s="152"/>
    </row>
    <row r="254" spans="1:13" ht="16.5">
      <c r="A254" s="154"/>
      <c r="B254" s="154"/>
      <c r="C254" s="154"/>
      <c r="D254" s="154"/>
      <c r="E254" s="154"/>
      <c r="F254" s="154"/>
      <c r="G254" s="154"/>
      <c r="H254" s="160"/>
      <c r="I254" s="161"/>
      <c r="J254" s="162"/>
      <c r="K254" s="158"/>
      <c r="L254" s="151"/>
      <c r="M254" s="152"/>
    </row>
    <row r="255" spans="1:13" ht="16.5">
      <c r="A255" s="154"/>
      <c r="B255" s="154"/>
      <c r="C255" s="154"/>
      <c r="D255" s="154"/>
      <c r="E255" s="154"/>
      <c r="F255" s="154"/>
      <c r="G255" s="154"/>
      <c r="H255" s="160"/>
      <c r="I255" s="161"/>
      <c r="J255" s="162"/>
      <c r="K255" s="158"/>
      <c r="L255" s="151"/>
      <c r="M255" s="152"/>
    </row>
    <row r="256" spans="1:13" ht="16.5">
      <c r="A256" s="154"/>
      <c r="B256" s="154"/>
      <c r="C256" s="154"/>
      <c r="D256" s="154"/>
      <c r="E256" s="154"/>
      <c r="F256" s="154"/>
      <c r="G256" s="154"/>
      <c r="H256" s="160"/>
      <c r="I256" s="161"/>
      <c r="J256" s="162"/>
      <c r="K256" s="158"/>
      <c r="L256" s="151"/>
      <c r="M256" s="152"/>
    </row>
    <row r="257" spans="1:13" ht="16.5">
      <c r="A257" s="154"/>
      <c r="B257" s="154"/>
      <c r="C257" s="154"/>
      <c r="D257" s="154"/>
      <c r="E257" s="154"/>
      <c r="F257" s="154"/>
      <c r="G257" s="154"/>
      <c r="H257" s="160"/>
      <c r="I257" s="161"/>
      <c r="J257" s="162"/>
      <c r="K257" s="158"/>
      <c r="L257" s="151"/>
      <c r="M257" s="152"/>
    </row>
    <row r="258" spans="1:13" ht="16.5">
      <c r="A258" s="154"/>
      <c r="B258" s="154"/>
      <c r="C258" s="154"/>
      <c r="D258" s="154"/>
      <c r="E258" s="154"/>
      <c r="F258" s="154"/>
      <c r="G258" s="154"/>
      <c r="H258" s="160"/>
      <c r="I258" s="161"/>
      <c r="J258" s="162"/>
      <c r="K258" s="158"/>
      <c r="L258" s="151"/>
      <c r="M258" s="152"/>
    </row>
    <row r="259" spans="1:13" ht="16.5">
      <c r="A259" s="154"/>
      <c r="B259" s="154"/>
      <c r="C259" s="154"/>
      <c r="D259" s="154"/>
      <c r="E259" s="154"/>
      <c r="F259" s="154"/>
      <c r="G259" s="154"/>
      <c r="H259" s="160"/>
      <c r="I259" s="161"/>
      <c r="J259" s="162"/>
      <c r="K259" s="158"/>
      <c r="L259" s="151"/>
      <c r="M259" s="152"/>
    </row>
    <row r="260" spans="1:13" ht="16.5">
      <c r="A260" s="154"/>
      <c r="B260" s="154"/>
      <c r="C260" s="154"/>
      <c r="D260" s="154"/>
      <c r="E260" s="154"/>
      <c r="F260" s="154"/>
      <c r="G260" s="154"/>
      <c r="H260" s="160"/>
      <c r="I260" s="161"/>
      <c r="J260" s="162"/>
      <c r="K260" s="158"/>
      <c r="L260" s="151"/>
      <c r="M260" s="152"/>
    </row>
    <row r="261" spans="1:13" ht="16.5">
      <c r="A261" s="154"/>
      <c r="B261" s="154"/>
      <c r="C261" s="154"/>
      <c r="D261" s="154"/>
      <c r="E261" s="154"/>
      <c r="F261" s="154"/>
      <c r="G261" s="154"/>
      <c r="H261" s="160"/>
      <c r="I261" s="161"/>
      <c r="J261" s="162"/>
      <c r="K261" s="158"/>
      <c r="L261" s="151"/>
      <c r="M261" s="152"/>
    </row>
    <row r="262" spans="1:13" ht="16.5">
      <c r="A262" s="154"/>
      <c r="B262" s="154"/>
      <c r="C262" s="154"/>
      <c r="D262" s="154"/>
      <c r="E262" s="154"/>
      <c r="F262" s="154"/>
      <c r="G262" s="154"/>
      <c r="H262" s="160"/>
      <c r="I262" s="161"/>
      <c r="J262" s="162"/>
      <c r="K262" s="158"/>
      <c r="L262" s="151"/>
      <c r="M262" s="152"/>
    </row>
    <row r="263" spans="1:13" ht="16.5">
      <c r="A263" s="154"/>
      <c r="B263" s="154"/>
      <c r="C263" s="154"/>
      <c r="D263" s="154"/>
      <c r="E263" s="154"/>
      <c r="F263" s="154"/>
      <c r="G263" s="154"/>
      <c r="H263" s="160"/>
      <c r="I263" s="161"/>
      <c r="J263" s="162"/>
      <c r="K263" s="158"/>
      <c r="L263" s="151"/>
      <c r="M263" s="152"/>
    </row>
    <row r="264" spans="1:13" ht="16.5">
      <c r="A264" s="154"/>
      <c r="B264" s="154"/>
      <c r="C264" s="154"/>
      <c r="D264" s="154"/>
      <c r="E264" s="154"/>
      <c r="F264" s="154"/>
      <c r="G264" s="154"/>
      <c r="H264" s="160"/>
      <c r="I264" s="161"/>
      <c r="J264" s="162"/>
      <c r="K264" s="158"/>
      <c r="L264" s="151"/>
      <c r="M264" s="152"/>
    </row>
    <row r="265" spans="1:13" ht="16.5">
      <c r="A265" s="154"/>
      <c r="B265" s="154"/>
      <c r="C265" s="154"/>
      <c r="D265" s="154"/>
      <c r="E265" s="154"/>
      <c r="F265" s="154"/>
      <c r="G265" s="154"/>
      <c r="H265" s="160"/>
      <c r="I265" s="161"/>
      <c r="J265" s="162"/>
      <c r="K265" s="158"/>
      <c r="L265" s="151"/>
      <c r="M265" s="152"/>
    </row>
    <row r="266" spans="1:13" ht="16.5">
      <c r="A266" s="154"/>
      <c r="B266" s="154"/>
      <c r="C266" s="154"/>
      <c r="D266" s="154"/>
      <c r="E266" s="154"/>
      <c r="F266" s="154"/>
      <c r="G266" s="154"/>
      <c r="H266" s="160"/>
      <c r="I266" s="161"/>
      <c r="J266" s="162"/>
      <c r="K266" s="158"/>
      <c r="L266" s="151"/>
      <c r="M266" s="152"/>
    </row>
    <row r="267" spans="1:13" ht="16.5">
      <c r="A267" s="154"/>
      <c r="B267" s="154"/>
      <c r="C267" s="154"/>
      <c r="D267" s="154"/>
      <c r="E267" s="154"/>
      <c r="F267" s="154"/>
      <c r="G267" s="154"/>
      <c r="H267" s="160"/>
      <c r="I267" s="161"/>
      <c r="J267" s="162"/>
      <c r="K267" s="158"/>
      <c r="L267" s="151"/>
      <c r="M267" s="152"/>
    </row>
    <row r="268" spans="1:13" ht="16.5">
      <c r="A268" s="154"/>
      <c r="B268" s="154"/>
      <c r="C268" s="154"/>
      <c r="D268" s="154"/>
      <c r="E268" s="154"/>
      <c r="F268" s="154"/>
      <c r="G268" s="154"/>
      <c r="H268" s="160"/>
      <c r="I268" s="161"/>
      <c r="J268" s="162"/>
      <c r="K268" s="158"/>
      <c r="L268" s="151"/>
      <c r="M268" s="152"/>
    </row>
    <row r="269" spans="1:13" ht="16.5">
      <c r="A269" s="154"/>
      <c r="B269" s="154"/>
      <c r="C269" s="154"/>
      <c r="D269" s="154"/>
      <c r="E269" s="154"/>
      <c r="F269" s="154"/>
      <c r="G269" s="154"/>
      <c r="H269" s="160"/>
      <c r="I269" s="161"/>
      <c r="J269" s="162"/>
      <c r="K269" s="158"/>
      <c r="L269" s="151"/>
      <c r="M269" s="152"/>
    </row>
    <row r="270" spans="1:13" ht="16.5">
      <c r="A270" s="154"/>
      <c r="B270" s="154"/>
      <c r="C270" s="154"/>
      <c r="D270" s="154"/>
      <c r="E270" s="154"/>
      <c r="F270" s="154"/>
      <c r="G270" s="154"/>
      <c r="H270" s="160"/>
      <c r="I270" s="161"/>
      <c r="J270" s="162"/>
      <c r="K270" s="158"/>
      <c r="L270" s="151"/>
      <c r="M270" s="152"/>
    </row>
    <row r="271" spans="1:13" ht="16.5">
      <c r="A271" s="154"/>
      <c r="B271" s="154"/>
      <c r="C271" s="154"/>
      <c r="D271" s="154"/>
      <c r="E271" s="154"/>
      <c r="F271" s="154"/>
      <c r="G271" s="154"/>
      <c r="H271" s="160"/>
      <c r="I271" s="161"/>
      <c r="J271" s="162"/>
      <c r="K271" s="158"/>
      <c r="L271" s="151"/>
      <c r="M271" s="152"/>
    </row>
    <row r="272" spans="1:13" ht="16.5">
      <c r="A272" s="154"/>
      <c r="B272" s="154"/>
      <c r="C272" s="154"/>
      <c r="D272" s="154"/>
      <c r="E272" s="154"/>
      <c r="F272" s="154"/>
      <c r="G272" s="154"/>
      <c r="H272" s="160"/>
      <c r="I272" s="161"/>
      <c r="J272" s="162"/>
      <c r="K272" s="158"/>
      <c r="L272" s="151"/>
      <c r="M272" s="152"/>
    </row>
    <row r="273" spans="1:13" ht="16.5">
      <c r="A273" s="154"/>
      <c r="B273" s="154"/>
      <c r="C273" s="154"/>
      <c r="D273" s="154"/>
      <c r="E273" s="154"/>
      <c r="F273" s="154"/>
      <c r="G273" s="154"/>
      <c r="H273" s="160"/>
      <c r="I273" s="161"/>
      <c r="J273" s="162"/>
      <c r="K273" s="158"/>
      <c r="L273" s="151"/>
      <c r="M273" s="152"/>
    </row>
    <row r="274" spans="1:13" ht="16.5">
      <c r="A274" s="154"/>
      <c r="B274" s="154"/>
      <c r="C274" s="154"/>
      <c r="D274" s="154"/>
      <c r="E274" s="154"/>
      <c r="F274" s="154"/>
      <c r="G274" s="154"/>
      <c r="H274" s="160"/>
      <c r="I274" s="161"/>
      <c r="J274" s="162"/>
      <c r="K274" s="158"/>
      <c r="L274" s="151"/>
      <c r="M274" s="152"/>
    </row>
    <row r="275" spans="1:13" ht="16.5">
      <c r="A275" s="154"/>
      <c r="B275" s="154"/>
      <c r="C275" s="154"/>
      <c r="D275" s="154"/>
      <c r="E275" s="154"/>
      <c r="F275" s="154"/>
      <c r="G275" s="154"/>
      <c r="H275" s="160"/>
      <c r="I275" s="161"/>
      <c r="J275" s="162"/>
      <c r="K275" s="158"/>
      <c r="L275" s="151"/>
      <c r="M275" s="152"/>
    </row>
    <row r="276" spans="1:13" ht="16.5">
      <c r="A276" s="154"/>
      <c r="B276" s="154"/>
      <c r="C276" s="154"/>
      <c r="D276" s="154"/>
      <c r="E276" s="154"/>
      <c r="F276" s="154"/>
      <c r="G276" s="154"/>
      <c r="H276" s="160"/>
      <c r="I276" s="161"/>
      <c r="J276" s="162"/>
      <c r="K276" s="158"/>
      <c r="L276" s="151"/>
      <c r="M276" s="152"/>
    </row>
    <row r="277" spans="1:13" ht="16.5">
      <c r="A277" s="154"/>
      <c r="B277" s="154"/>
      <c r="C277" s="154"/>
      <c r="D277" s="154"/>
      <c r="E277" s="154"/>
      <c r="F277" s="154"/>
      <c r="G277" s="154"/>
      <c r="H277" s="160"/>
      <c r="I277" s="161"/>
      <c r="J277" s="162"/>
      <c r="K277" s="158"/>
      <c r="L277" s="151"/>
      <c r="M277" s="152"/>
    </row>
    <row r="278" spans="1:13" ht="16.5">
      <c r="A278" s="154"/>
      <c r="B278" s="154"/>
      <c r="C278" s="154"/>
      <c r="D278" s="154"/>
      <c r="E278" s="154"/>
      <c r="F278" s="154"/>
      <c r="G278" s="154"/>
      <c r="H278" s="160"/>
      <c r="I278" s="161"/>
      <c r="J278" s="162"/>
      <c r="K278" s="158"/>
      <c r="L278" s="151"/>
      <c r="M278" s="152"/>
    </row>
    <row r="279" spans="1:13" ht="16.5">
      <c r="A279" s="154"/>
      <c r="B279" s="154"/>
      <c r="C279" s="154"/>
      <c r="D279" s="154"/>
      <c r="E279" s="154"/>
      <c r="F279" s="154"/>
      <c r="G279" s="154"/>
      <c r="H279" s="160"/>
      <c r="I279" s="161"/>
      <c r="J279" s="162"/>
      <c r="K279" s="158"/>
      <c r="L279" s="151"/>
      <c r="M279" s="152"/>
    </row>
    <row r="280" spans="1:13" ht="16.5">
      <c r="A280" s="154"/>
      <c r="B280" s="154"/>
      <c r="C280" s="154"/>
      <c r="D280" s="154"/>
      <c r="E280" s="154"/>
      <c r="F280" s="154"/>
      <c r="G280" s="154"/>
      <c r="H280" s="160"/>
      <c r="I280" s="161"/>
      <c r="J280" s="162"/>
      <c r="K280" s="158"/>
      <c r="L280" s="151"/>
      <c r="M280" s="152"/>
    </row>
    <row r="281" spans="1:13" ht="16.5">
      <c r="A281" s="154"/>
      <c r="B281" s="154"/>
      <c r="C281" s="154"/>
      <c r="D281" s="154"/>
      <c r="E281" s="154"/>
      <c r="F281" s="154"/>
      <c r="G281" s="154"/>
      <c r="H281" s="160"/>
      <c r="I281" s="161"/>
      <c r="J281" s="162"/>
      <c r="K281" s="158"/>
      <c r="L281" s="151"/>
      <c r="M281" s="152"/>
    </row>
    <row r="282" spans="1:13" ht="16.5">
      <c r="A282" s="154"/>
      <c r="B282" s="154"/>
      <c r="C282" s="154"/>
      <c r="D282" s="154"/>
      <c r="E282" s="154"/>
      <c r="F282" s="154"/>
      <c r="G282" s="154"/>
      <c r="H282" s="160"/>
      <c r="I282" s="161"/>
      <c r="J282" s="162"/>
      <c r="K282" s="158"/>
      <c r="L282" s="151"/>
      <c r="M282" s="152"/>
    </row>
    <row r="283" spans="1:13" ht="16.5">
      <c r="A283" s="154"/>
      <c r="B283" s="154"/>
      <c r="C283" s="154"/>
      <c r="D283" s="154"/>
      <c r="E283" s="154"/>
      <c r="F283" s="154"/>
      <c r="G283" s="154"/>
      <c r="H283" s="160"/>
      <c r="I283" s="161"/>
      <c r="J283" s="162"/>
      <c r="K283" s="158"/>
      <c r="L283" s="151"/>
      <c r="M283" s="152"/>
    </row>
    <row r="284" spans="1:13" ht="16.5">
      <c r="A284" s="154"/>
      <c r="B284" s="154"/>
      <c r="C284" s="154"/>
      <c r="D284" s="154"/>
      <c r="E284" s="154"/>
      <c r="F284" s="154"/>
      <c r="G284" s="154"/>
      <c r="H284" s="160"/>
      <c r="I284" s="161"/>
      <c r="J284" s="162"/>
      <c r="K284" s="158"/>
      <c r="L284" s="151"/>
      <c r="M284" s="152"/>
    </row>
    <row r="285" spans="1:13" ht="16.5">
      <c r="A285" s="154"/>
      <c r="B285" s="154"/>
      <c r="C285" s="154"/>
      <c r="D285" s="154"/>
      <c r="E285" s="154"/>
      <c r="F285" s="154"/>
      <c r="G285" s="154"/>
      <c r="H285" s="160"/>
      <c r="I285" s="161"/>
      <c r="J285" s="162"/>
      <c r="K285" s="158"/>
      <c r="L285" s="151"/>
      <c r="M285" s="152"/>
    </row>
    <row r="286" spans="1:13" ht="16.5">
      <c r="A286" s="154"/>
      <c r="B286" s="154"/>
      <c r="C286" s="154"/>
      <c r="D286" s="154"/>
      <c r="E286" s="154"/>
      <c r="F286" s="154"/>
      <c r="G286" s="154"/>
      <c r="H286" s="160"/>
      <c r="I286" s="161"/>
      <c r="J286" s="162"/>
      <c r="K286" s="158"/>
      <c r="L286" s="151"/>
      <c r="M286" s="152"/>
    </row>
    <row r="287" spans="1:13" ht="16.5">
      <c r="A287" s="154"/>
      <c r="B287" s="154"/>
      <c r="C287" s="154"/>
      <c r="D287" s="154"/>
      <c r="E287" s="154"/>
      <c r="F287" s="154"/>
      <c r="G287" s="154"/>
      <c r="H287" s="160"/>
      <c r="I287" s="161"/>
      <c r="J287" s="162"/>
      <c r="K287" s="158"/>
      <c r="L287" s="151"/>
      <c r="M287" s="152"/>
    </row>
    <row r="288" spans="1:13" ht="16.5">
      <c r="A288" s="154"/>
      <c r="B288" s="154"/>
      <c r="C288" s="154"/>
      <c r="D288" s="154"/>
      <c r="E288" s="154"/>
      <c r="F288" s="154"/>
      <c r="G288" s="154"/>
      <c r="H288" s="160"/>
      <c r="I288" s="161"/>
      <c r="J288" s="162"/>
      <c r="K288" s="158"/>
      <c r="L288" s="151"/>
      <c r="M288" s="152"/>
    </row>
    <row r="289" spans="1:13" ht="16.5">
      <c r="A289" s="154"/>
      <c r="B289" s="154"/>
      <c r="C289" s="154"/>
      <c r="D289" s="154"/>
      <c r="E289" s="154"/>
      <c r="F289" s="154"/>
      <c r="G289" s="154"/>
      <c r="H289" s="160"/>
      <c r="I289" s="161"/>
      <c r="J289" s="162"/>
      <c r="K289" s="158"/>
      <c r="L289" s="151"/>
      <c r="M289" s="152"/>
    </row>
    <row r="290" spans="1:13" ht="16.5">
      <c r="A290" s="154"/>
      <c r="B290" s="154"/>
      <c r="C290" s="154"/>
      <c r="D290" s="154"/>
      <c r="E290" s="154"/>
      <c r="F290" s="154"/>
      <c r="G290" s="154"/>
      <c r="H290" s="160"/>
      <c r="I290" s="161"/>
      <c r="J290" s="162"/>
      <c r="K290" s="158"/>
      <c r="L290" s="151"/>
      <c r="M290" s="152"/>
    </row>
    <row r="291" spans="1:13" ht="16.5">
      <c r="A291" s="154"/>
      <c r="B291" s="154"/>
      <c r="C291" s="154"/>
      <c r="D291" s="154"/>
      <c r="E291" s="154"/>
      <c r="F291" s="154"/>
      <c r="G291" s="154"/>
      <c r="H291" s="160"/>
      <c r="I291" s="161"/>
      <c r="J291" s="162"/>
      <c r="K291" s="158"/>
      <c r="L291" s="151"/>
      <c r="M291" s="152"/>
    </row>
    <row r="292" spans="1:13" ht="16.5">
      <c r="A292" s="154"/>
      <c r="B292" s="154"/>
      <c r="C292" s="154"/>
      <c r="D292" s="154"/>
      <c r="E292" s="154"/>
      <c r="F292" s="154"/>
      <c r="G292" s="154"/>
      <c r="H292" s="160"/>
      <c r="I292" s="161"/>
      <c r="J292" s="162"/>
      <c r="K292" s="158"/>
      <c r="L292" s="151"/>
      <c r="M292" s="152"/>
    </row>
    <row r="293" spans="1:13" ht="16.5">
      <c r="A293" s="154"/>
      <c r="B293" s="154"/>
      <c r="C293" s="154"/>
      <c r="D293" s="154"/>
      <c r="E293" s="154"/>
      <c r="F293" s="154"/>
      <c r="G293" s="154"/>
      <c r="H293" s="160"/>
      <c r="I293" s="161"/>
      <c r="J293" s="162"/>
      <c r="K293" s="158"/>
      <c r="L293" s="151"/>
      <c r="M293" s="152"/>
    </row>
    <row r="294" spans="1:13" ht="16.5">
      <c r="A294" s="154"/>
      <c r="B294" s="154"/>
      <c r="C294" s="154"/>
      <c r="D294" s="154"/>
      <c r="E294" s="154"/>
      <c r="F294" s="154"/>
      <c r="G294" s="154"/>
      <c r="H294" s="163"/>
      <c r="I294" s="164"/>
      <c r="J294" s="162"/>
      <c r="K294" s="158"/>
      <c r="L294" s="151"/>
      <c r="M294" s="152"/>
    </row>
    <row r="295" spans="1:13" ht="16.5">
      <c r="A295" s="154"/>
      <c r="B295" s="154"/>
      <c r="C295" s="154"/>
      <c r="D295" s="154"/>
      <c r="E295" s="154"/>
      <c r="F295" s="154"/>
      <c r="G295" s="154"/>
      <c r="H295" s="163"/>
      <c r="I295" s="164"/>
      <c r="J295" s="162"/>
      <c r="K295" s="158"/>
      <c r="L295" s="151"/>
      <c r="M295" s="152"/>
    </row>
    <row r="296" spans="1:13" ht="16.5">
      <c r="A296" s="154"/>
      <c r="B296" s="154"/>
      <c r="C296" s="154"/>
      <c r="D296" s="154"/>
      <c r="E296" s="154"/>
      <c r="F296" s="154"/>
      <c r="G296" s="154"/>
      <c r="H296" s="163"/>
      <c r="I296" s="164"/>
      <c r="J296" s="162"/>
      <c r="K296" s="158"/>
      <c r="L296" s="151"/>
      <c r="M296" s="152"/>
    </row>
    <row r="297" spans="1:13" ht="16.5">
      <c r="A297" s="154"/>
      <c r="B297" s="154"/>
      <c r="C297" s="154"/>
      <c r="D297" s="154"/>
      <c r="E297" s="154"/>
      <c r="F297" s="154"/>
      <c r="G297" s="154"/>
      <c r="H297" s="163"/>
      <c r="I297" s="164"/>
      <c r="J297" s="162"/>
      <c r="K297" s="158"/>
      <c r="L297" s="151"/>
      <c r="M297" s="152"/>
    </row>
    <row r="298" spans="1:13" ht="16.5">
      <c r="A298" s="154"/>
      <c r="B298" s="154"/>
      <c r="C298" s="154"/>
      <c r="D298" s="154"/>
      <c r="E298" s="154"/>
      <c r="F298" s="154"/>
      <c r="G298" s="154"/>
      <c r="H298" s="163"/>
      <c r="I298" s="164"/>
      <c r="J298" s="162"/>
      <c r="K298" s="158"/>
      <c r="L298" s="151"/>
      <c r="M298" s="152"/>
    </row>
    <row r="299" spans="1:13" ht="16.5">
      <c r="A299" s="154"/>
      <c r="B299" s="154"/>
      <c r="C299" s="154"/>
      <c r="D299" s="154"/>
      <c r="E299" s="154"/>
      <c r="F299" s="154"/>
      <c r="G299" s="154"/>
      <c r="H299" s="163"/>
      <c r="I299" s="164"/>
      <c r="J299" s="162"/>
      <c r="K299" s="158"/>
      <c r="L299" s="151"/>
      <c r="M299" s="152"/>
    </row>
    <row r="300" spans="1:13" ht="16.5">
      <c r="A300" s="154"/>
      <c r="B300" s="154"/>
      <c r="C300" s="154"/>
      <c r="D300" s="154"/>
      <c r="E300" s="154"/>
      <c r="F300" s="154"/>
      <c r="G300" s="154"/>
      <c r="H300" s="163"/>
      <c r="I300" s="164"/>
      <c r="J300" s="162"/>
      <c r="K300" s="158"/>
      <c r="L300" s="151"/>
      <c r="M300" s="152"/>
    </row>
    <row r="301" spans="1:13" ht="16.5">
      <c r="A301" s="154"/>
      <c r="B301" s="154"/>
      <c r="C301" s="154"/>
      <c r="D301" s="154"/>
      <c r="E301" s="154"/>
      <c r="F301" s="154"/>
      <c r="G301" s="154"/>
      <c r="H301" s="163"/>
      <c r="I301" s="164"/>
      <c r="J301" s="162"/>
      <c r="K301" s="158"/>
      <c r="L301" s="151"/>
      <c r="M301" s="152"/>
    </row>
    <row r="302" spans="1:13" ht="16.5">
      <c r="A302" s="154"/>
      <c r="B302" s="154"/>
      <c r="C302" s="154"/>
      <c r="D302" s="154"/>
      <c r="E302" s="154"/>
      <c r="F302" s="154"/>
      <c r="G302" s="154"/>
      <c r="H302" s="163"/>
      <c r="I302" s="164"/>
      <c r="J302" s="162"/>
      <c r="K302" s="158"/>
      <c r="L302" s="151"/>
      <c r="M302" s="152"/>
    </row>
    <row r="303" spans="1:13" ht="18.75">
      <c r="A303" s="36"/>
      <c r="B303" s="36"/>
      <c r="C303" s="36"/>
      <c r="D303" s="36"/>
      <c r="E303" s="36"/>
      <c r="F303" s="36"/>
      <c r="G303" s="154"/>
      <c r="H303" s="165"/>
      <c r="I303" s="166"/>
      <c r="J303" s="167"/>
      <c r="K303" s="158"/>
      <c r="L303" s="151"/>
      <c r="M303" s="152"/>
    </row>
    <row r="304" spans="1:13" ht="18.75">
      <c r="A304" s="36"/>
      <c r="B304" s="36"/>
      <c r="C304" s="36"/>
      <c r="D304" s="36"/>
      <c r="E304" s="36"/>
      <c r="F304" s="36"/>
      <c r="G304" s="154"/>
      <c r="H304" s="165"/>
      <c r="I304" s="166"/>
      <c r="J304" s="167"/>
      <c r="K304" s="158"/>
      <c r="L304" s="151"/>
      <c r="M304" s="152"/>
    </row>
    <row r="305" spans="1:13" ht="18.75">
      <c r="A305" s="36"/>
      <c r="B305" s="36"/>
      <c r="C305" s="36"/>
      <c r="D305" s="36"/>
      <c r="E305" s="36"/>
      <c r="F305" s="36"/>
      <c r="G305" s="36"/>
      <c r="H305" s="165"/>
      <c r="I305" s="166"/>
      <c r="J305" s="167"/>
      <c r="K305" s="158"/>
      <c r="L305" s="151"/>
      <c r="M305" s="152"/>
    </row>
    <row r="306" spans="1:13" ht="18.75">
      <c r="A306" s="36"/>
      <c r="B306" s="36"/>
      <c r="C306" s="36"/>
      <c r="D306" s="36"/>
      <c r="E306" s="36"/>
      <c r="F306" s="36"/>
      <c r="G306" s="36"/>
      <c r="H306" s="165"/>
      <c r="I306" s="166"/>
      <c r="J306" s="167"/>
      <c r="K306" s="158"/>
      <c r="L306" s="151"/>
      <c r="M306" s="152"/>
    </row>
    <row r="307" spans="1:13" ht="18.75">
      <c r="A307" s="4"/>
      <c r="B307" s="4"/>
      <c r="C307" s="4"/>
      <c r="D307" s="4"/>
      <c r="E307" s="4"/>
      <c r="F307" s="4"/>
      <c r="G307" s="4"/>
      <c r="H307" s="5"/>
      <c r="I307" s="152"/>
      <c r="K307" s="158"/>
      <c r="L307" s="151"/>
      <c r="M307" s="152"/>
    </row>
    <row r="308" spans="1:13" ht="18.75">
      <c r="A308" s="4"/>
      <c r="B308" s="4"/>
      <c r="C308" s="4"/>
      <c r="D308" s="4"/>
      <c r="E308" s="4"/>
      <c r="F308" s="4"/>
      <c r="G308" s="4"/>
      <c r="H308" s="5"/>
      <c r="I308" s="152"/>
      <c r="K308" s="158"/>
      <c r="L308" s="151"/>
      <c r="M308" s="152"/>
    </row>
    <row r="309" spans="1:8" ht="18.75">
      <c r="A309" s="4"/>
      <c r="B309" s="4"/>
      <c r="C309" s="4"/>
      <c r="D309" s="4"/>
      <c r="E309" s="4"/>
      <c r="F309" s="4"/>
      <c r="G309" s="4"/>
      <c r="H309" s="5"/>
    </row>
    <row r="310" spans="1:8" ht="18.75">
      <c r="A310" s="4"/>
      <c r="B310" s="4"/>
      <c r="C310" s="4"/>
      <c r="D310" s="4"/>
      <c r="E310" s="4"/>
      <c r="F310" s="4"/>
      <c r="G310" s="4"/>
      <c r="H310" s="5"/>
    </row>
  </sheetData>
  <sheetProtection/>
  <mergeCells count="12">
    <mergeCell ref="G4:J4"/>
    <mergeCell ref="G5:J5"/>
    <mergeCell ref="A16:F16"/>
    <mergeCell ref="G2:J2"/>
    <mergeCell ref="G8:J8"/>
    <mergeCell ref="G9:J9"/>
    <mergeCell ref="G10:J10"/>
    <mergeCell ref="A15:F15"/>
    <mergeCell ref="A12:H12"/>
    <mergeCell ref="A13:H13"/>
    <mergeCell ref="G7:J7"/>
    <mergeCell ref="G3:J3"/>
  </mergeCells>
  <printOptions/>
  <pageMargins left="0.984251968503937" right="0.2362204724409449" top="0.35433070866141736" bottom="0.1968503937007874" header="0.31496062992125984" footer="0.2362204724409449"/>
  <pageSetup fitToHeight="55" fitToWidth="1" horizontalDpi="600" verticalDpi="600" orientation="portrait" paperSize="9" scale="68" r:id="rId1"/>
  <rowBreaks count="2" manualBreakCount="2">
    <brk id="42" max="9" man="1"/>
    <brk id="84" min="1" max="9" man="1"/>
  </rowBreaks>
</worksheet>
</file>

<file path=xl/worksheets/sheet2.xml><?xml version="1.0" encoding="utf-8"?>
<worksheet xmlns="http://schemas.openxmlformats.org/spreadsheetml/2006/main" xmlns:r="http://schemas.openxmlformats.org/officeDocument/2006/relationships">
  <sheetPr>
    <pageSetUpPr fitToPage="1"/>
  </sheetPr>
  <dimension ref="A1:T725"/>
  <sheetViews>
    <sheetView zoomScalePageLayoutView="0" workbookViewId="0" topLeftCell="A505">
      <selection activeCell="AG513" sqref="AG513"/>
    </sheetView>
  </sheetViews>
  <sheetFormatPr defaultColWidth="8.875" defaultRowHeight="12.75"/>
  <cols>
    <col min="1" max="1" width="60.25390625" style="36" customWidth="1"/>
    <col min="2" max="2" width="7.00390625" style="36" customWidth="1"/>
    <col min="3" max="3" width="12.875" style="37" customWidth="1"/>
    <col min="4" max="4" width="6.875" style="37" customWidth="1"/>
    <col min="5" max="5" width="19.00390625" style="37" hidden="1" customWidth="1"/>
    <col min="6" max="6" width="16.125" style="38" hidden="1" customWidth="1"/>
    <col min="7" max="7" width="18.00390625" style="37" hidden="1" customWidth="1"/>
    <col min="8" max="8" width="16.125" style="38" hidden="1" customWidth="1"/>
    <col min="9" max="9" width="17.875" style="37" hidden="1" customWidth="1"/>
    <col min="10" max="10" width="16.125" style="38" hidden="1" customWidth="1"/>
    <col min="11" max="11" width="17.875" style="37" hidden="1" customWidth="1"/>
    <col min="12" max="12" width="16.125" style="38" hidden="1" customWidth="1"/>
    <col min="13" max="13" width="16.875" style="37" hidden="1" customWidth="1"/>
    <col min="14" max="14" width="16.625" style="76" hidden="1" customWidth="1"/>
    <col min="15" max="15" width="18.375" style="76" hidden="1" customWidth="1"/>
    <col min="16" max="16" width="16.625" style="76" hidden="1" customWidth="1"/>
    <col min="17" max="17" width="18.375" style="76" hidden="1" customWidth="1"/>
    <col min="18" max="18" width="15.00390625" style="76" hidden="1" customWidth="1"/>
    <col min="19" max="19" width="15.875" style="76" customWidth="1"/>
    <col min="20" max="20" width="11.75390625" style="76" hidden="1" customWidth="1"/>
    <col min="21" max="23" width="8.875" style="76" hidden="1" customWidth="1"/>
    <col min="24" max="16384" width="8.875" style="76" customWidth="1"/>
  </cols>
  <sheetData>
    <row r="1" spans="1:19" ht="18.75">
      <c r="A1" s="369" t="s">
        <v>843</v>
      </c>
      <c r="B1" s="369"/>
      <c r="C1" s="369"/>
      <c r="D1" s="369"/>
      <c r="E1" s="369"/>
      <c r="F1" s="369"/>
      <c r="G1" s="369"/>
      <c r="H1" s="370"/>
      <c r="I1" s="370"/>
      <c r="J1" s="371"/>
      <c r="K1" s="371"/>
      <c r="L1" s="371"/>
      <c r="M1" s="371"/>
      <c r="N1" s="371"/>
      <c r="O1" s="371"/>
      <c r="P1" s="371"/>
      <c r="Q1" s="371"/>
      <c r="R1" s="371"/>
      <c r="S1" s="371"/>
    </row>
    <row r="2" spans="1:19" ht="18.75">
      <c r="A2" s="369" t="s">
        <v>173</v>
      </c>
      <c r="B2" s="369"/>
      <c r="C2" s="369"/>
      <c r="D2" s="369"/>
      <c r="E2" s="369"/>
      <c r="F2" s="369"/>
      <c r="G2" s="369"/>
      <c r="H2" s="370"/>
      <c r="I2" s="370"/>
      <c r="J2" s="371"/>
      <c r="K2" s="371"/>
      <c r="L2" s="371"/>
      <c r="M2" s="371"/>
      <c r="N2" s="371"/>
      <c r="O2" s="371"/>
      <c r="P2" s="371"/>
      <c r="Q2" s="371"/>
      <c r="R2" s="371"/>
      <c r="S2" s="371"/>
    </row>
    <row r="3" spans="1:19" ht="18.75">
      <c r="A3" s="369" t="s">
        <v>170</v>
      </c>
      <c r="B3" s="369"/>
      <c r="C3" s="369"/>
      <c r="D3" s="369"/>
      <c r="E3" s="369"/>
      <c r="F3" s="369"/>
      <c r="G3" s="369"/>
      <c r="H3" s="370"/>
      <c r="I3" s="370"/>
      <c r="J3" s="371"/>
      <c r="K3" s="371"/>
      <c r="L3" s="371"/>
      <c r="M3" s="371"/>
      <c r="N3" s="371"/>
      <c r="O3" s="371"/>
      <c r="P3" s="371"/>
      <c r="Q3" s="371"/>
      <c r="R3" s="371"/>
      <c r="S3" s="371"/>
    </row>
    <row r="4" spans="1:19" ht="18.75">
      <c r="A4" s="372" t="s">
        <v>929</v>
      </c>
      <c r="B4" s="372"/>
      <c r="C4" s="372"/>
      <c r="D4" s="372"/>
      <c r="E4" s="372"/>
      <c r="F4" s="372"/>
      <c r="G4" s="372"/>
      <c r="H4" s="370"/>
      <c r="I4" s="370"/>
      <c r="J4" s="371"/>
      <c r="K4" s="371"/>
      <c r="L4" s="371"/>
      <c r="M4" s="371"/>
      <c r="N4" s="371"/>
      <c r="O4" s="371"/>
      <c r="P4" s="371"/>
      <c r="Q4" s="371"/>
      <c r="R4" s="371"/>
      <c r="S4" s="371"/>
    </row>
    <row r="6" spans="1:19" ht="18.75">
      <c r="A6" s="369" t="s">
        <v>238</v>
      </c>
      <c r="B6" s="369"/>
      <c r="C6" s="369"/>
      <c r="D6" s="369"/>
      <c r="E6" s="369"/>
      <c r="F6" s="369"/>
      <c r="G6" s="369"/>
      <c r="H6" s="370"/>
      <c r="I6" s="370"/>
      <c r="J6" s="371"/>
      <c r="K6" s="371"/>
      <c r="L6" s="371"/>
      <c r="M6" s="371"/>
      <c r="N6" s="371"/>
      <c r="O6" s="371"/>
      <c r="P6" s="371"/>
      <c r="Q6" s="371"/>
      <c r="R6" s="371"/>
      <c r="S6" s="371"/>
    </row>
    <row r="7" spans="1:19" ht="18.75">
      <c r="A7" s="369" t="s">
        <v>173</v>
      </c>
      <c r="B7" s="369"/>
      <c r="C7" s="369"/>
      <c r="D7" s="369"/>
      <c r="E7" s="369"/>
      <c r="F7" s="369"/>
      <c r="G7" s="369"/>
      <c r="H7" s="370"/>
      <c r="I7" s="370"/>
      <c r="J7" s="371"/>
      <c r="K7" s="371"/>
      <c r="L7" s="371"/>
      <c r="M7" s="371"/>
      <c r="N7" s="371"/>
      <c r="O7" s="371"/>
      <c r="P7" s="371"/>
      <c r="Q7" s="371"/>
      <c r="R7" s="371"/>
      <c r="S7" s="371"/>
    </row>
    <row r="8" spans="1:19" ht="18.75">
      <c r="A8" s="369" t="s">
        <v>170</v>
      </c>
      <c r="B8" s="369"/>
      <c r="C8" s="369"/>
      <c r="D8" s="369"/>
      <c r="E8" s="369"/>
      <c r="F8" s="369"/>
      <c r="G8" s="369"/>
      <c r="H8" s="370"/>
      <c r="I8" s="370"/>
      <c r="J8" s="371"/>
      <c r="K8" s="371"/>
      <c r="L8" s="371"/>
      <c r="M8" s="371"/>
      <c r="N8" s="371"/>
      <c r="O8" s="371"/>
      <c r="P8" s="371"/>
      <c r="Q8" s="371"/>
      <c r="R8" s="371"/>
      <c r="S8" s="371"/>
    </row>
    <row r="9" spans="1:19" ht="18.75">
      <c r="A9" s="372" t="s">
        <v>783</v>
      </c>
      <c r="B9" s="372"/>
      <c r="C9" s="372"/>
      <c r="D9" s="372"/>
      <c r="E9" s="372"/>
      <c r="F9" s="372"/>
      <c r="G9" s="372"/>
      <c r="H9" s="370"/>
      <c r="I9" s="370"/>
      <c r="J9" s="371"/>
      <c r="K9" s="371"/>
      <c r="L9" s="371"/>
      <c r="M9" s="371"/>
      <c r="N9" s="371"/>
      <c r="O9" s="371"/>
      <c r="P9" s="371"/>
      <c r="Q9" s="371"/>
      <c r="R9" s="371"/>
      <c r="S9" s="371"/>
    </row>
    <row r="10" spans="1:13" ht="18.75">
      <c r="A10" s="375"/>
      <c r="B10" s="375"/>
      <c r="C10" s="375"/>
      <c r="D10" s="375"/>
      <c r="E10" s="375"/>
      <c r="F10" s="375"/>
      <c r="G10" s="375"/>
      <c r="H10" s="197"/>
      <c r="I10" s="197"/>
      <c r="J10" s="197"/>
      <c r="K10" s="197"/>
      <c r="L10" s="197"/>
      <c r="M10" s="197"/>
    </row>
    <row r="11" spans="1:13" ht="18.75">
      <c r="A11" s="373" t="s">
        <v>239</v>
      </c>
      <c r="B11" s="373"/>
      <c r="C11" s="374"/>
      <c r="D11" s="374"/>
      <c r="E11" s="374"/>
      <c r="F11" s="374"/>
      <c r="G11" s="374"/>
      <c r="H11" s="198"/>
      <c r="I11" s="198"/>
      <c r="J11" s="198"/>
      <c r="K11" s="198"/>
      <c r="L11" s="198"/>
      <c r="M11" s="198"/>
    </row>
    <row r="12" spans="1:13" ht="18.75">
      <c r="A12" s="373" t="s">
        <v>777</v>
      </c>
      <c r="B12" s="373"/>
      <c r="C12" s="374"/>
      <c r="D12" s="374"/>
      <c r="E12" s="374"/>
      <c r="F12" s="374"/>
      <c r="G12" s="374"/>
      <c r="H12" s="198"/>
      <c r="I12" s="198"/>
      <c r="J12" s="198"/>
      <c r="K12" s="198"/>
      <c r="L12" s="198"/>
      <c r="M12" s="198"/>
    </row>
    <row r="13" spans="1:13" ht="18.75">
      <c r="A13" s="8"/>
      <c r="B13" s="8"/>
      <c r="C13" s="9"/>
      <c r="D13" s="9"/>
      <c r="E13" s="73"/>
      <c r="F13" s="73"/>
      <c r="G13" s="73"/>
      <c r="H13" s="73"/>
      <c r="I13" s="73"/>
      <c r="J13" s="73"/>
      <c r="K13" s="73"/>
      <c r="L13" s="73"/>
      <c r="M13" s="73"/>
    </row>
    <row r="14" spans="1:19" ht="37.5">
      <c r="A14" s="10" t="s">
        <v>240</v>
      </c>
      <c r="B14" s="10" t="s">
        <v>241</v>
      </c>
      <c r="C14" s="11" t="s">
        <v>242</v>
      </c>
      <c r="D14" s="11" t="s">
        <v>243</v>
      </c>
      <c r="E14" s="12" t="s">
        <v>171</v>
      </c>
      <c r="F14" s="274" t="s">
        <v>813</v>
      </c>
      <c r="G14" s="12" t="s">
        <v>171</v>
      </c>
      <c r="H14" s="274" t="s">
        <v>837</v>
      </c>
      <c r="I14" s="12" t="s">
        <v>171</v>
      </c>
      <c r="J14" s="274" t="s">
        <v>838</v>
      </c>
      <c r="K14" s="12" t="s">
        <v>171</v>
      </c>
      <c r="L14" s="274" t="s">
        <v>853</v>
      </c>
      <c r="M14" s="12" t="s">
        <v>171</v>
      </c>
      <c r="N14" s="274" t="s">
        <v>864</v>
      </c>
      <c r="O14" s="12" t="s">
        <v>171</v>
      </c>
      <c r="P14" s="274" t="s">
        <v>871</v>
      </c>
      <c r="Q14" s="12" t="s">
        <v>171</v>
      </c>
      <c r="R14" s="274" t="s">
        <v>903</v>
      </c>
      <c r="S14" s="12" t="s">
        <v>171</v>
      </c>
    </row>
    <row r="15" spans="1:19" s="81" customFormat="1" ht="11.25">
      <c r="A15" s="79">
        <v>1</v>
      </c>
      <c r="B15" s="79">
        <v>2</v>
      </c>
      <c r="C15" s="79" t="s">
        <v>244</v>
      </c>
      <c r="D15" s="79" t="s">
        <v>245</v>
      </c>
      <c r="E15" s="79">
        <v>5</v>
      </c>
      <c r="F15" s="79">
        <v>6</v>
      </c>
      <c r="G15" s="80">
        <v>7</v>
      </c>
      <c r="H15" s="79">
        <v>6</v>
      </c>
      <c r="I15" s="80">
        <v>7</v>
      </c>
      <c r="J15" s="79">
        <v>6</v>
      </c>
      <c r="K15" s="80">
        <v>7</v>
      </c>
      <c r="L15" s="79">
        <v>6</v>
      </c>
      <c r="M15" s="80">
        <v>7</v>
      </c>
      <c r="N15" s="79">
        <v>6</v>
      </c>
      <c r="O15" s="80">
        <v>7</v>
      </c>
      <c r="P15" s="79">
        <v>6</v>
      </c>
      <c r="Q15" s="80">
        <v>7</v>
      </c>
      <c r="R15" s="79">
        <v>6</v>
      </c>
      <c r="S15" s="80">
        <v>7</v>
      </c>
    </row>
    <row r="16" spans="1:19" s="90" customFormat="1" ht="18.75">
      <c r="A16" s="87" t="s">
        <v>246</v>
      </c>
      <c r="B16" s="88"/>
      <c r="C16" s="89"/>
      <c r="D16" s="89"/>
      <c r="E16" s="168">
        <f>E18+E25+E149+E230+E314+E454</f>
        <v>697716.81</v>
      </c>
      <c r="F16" s="169">
        <f>F18+F25+F149+F314+F230+F454</f>
        <v>123112.594</v>
      </c>
      <c r="G16" s="168">
        <f>G25+G149+G230+G314+G454+G18</f>
        <v>820829.4040000001</v>
      </c>
      <c r="H16" s="169">
        <f>H18+H25+H149+H314+H230+H454</f>
        <v>24666.186</v>
      </c>
      <c r="I16" s="168">
        <f>I25+I149+I230+I314+I454+I18</f>
        <v>845495.5900000001</v>
      </c>
      <c r="J16" s="169">
        <f>J18+J25+J149+J314+J230+J454</f>
        <v>48.69799999999668</v>
      </c>
      <c r="K16" s="168">
        <f>K25+K149+K230+K314+K454+K18</f>
        <v>845544.2880000002</v>
      </c>
      <c r="L16" s="169">
        <f>L18+L25+L149+L314+L230+L454</f>
        <v>1280.0999999999995</v>
      </c>
      <c r="M16" s="168">
        <f>M25+M149+M230+M314+M454+M18</f>
        <v>846824.388</v>
      </c>
      <c r="N16" s="169">
        <f>N18+N25+N149+N314+N230+N454</f>
        <v>7180.615</v>
      </c>
      <c r="O16" s="168">
        <f>O25+O149+O230+O314+O454+O18</f>
        <v>854005.003</v>
      </c>
      <c r="P16" s="169">
        <f>P18+P25+P149+P314+P230+P454</f>
        <v>-3090.9179999999997</v>
      </c>
      <c r="Q16" s="168">
        <f>Q25+Q149+Q230+Q314+Q454+Q18</f>
        <v>850914.085</v>
      </c>
      <c r="R16" s="169">
        <f>R18+R25+R149+R314+R230+R454</f>
        <v>-9857.962</v>
      </c>
      <c r="S16" s="168">
        <f>S25+S149+S230+S314+S454+S18</f>
        <v>841056.123</v>
      </c>
    </row>
    <row r="17" spans="1:19" s="90" customFormat="1" ht="12.75" customHeight="1">
      <c r="A17" s="13"/>
      <c r="B17" s="14"/>
      <c r="C17" s="15"/>
      <c r="D17" s="15"/>
      <c r="E17" s="170"/>
      <c r="F17" s="171"/>
      <c r="G17" s="170"/>
      <c r="H17" s="171"/>
      <c r="I17" s="170"/>
      <c r="J17" s="171"/>
      <c r="K17" s="170"/>
      <c r="L17" s="171"/>
      <c r="M17" s="170"/>
      <c r="N17" s="171"/>
      <c r="O17" s="170"/>
      <c r="P17" s="171"/>
      <c r="Q17" s="170"/>
      <c r="R17" s="171"/>
      <c r="S17" s="170"/>
    </row>
    <row r="18" spans="1:19" s="90" customFormat="1" ht="30.75" customHeight="1">
      <c r="A18" s="17" t="s">
        <v>247</v>
      </c>
      <c r="B18" s="191" t="s">
        <v>248</v>
      </c>
      <c r="C18" s="128"/>
      <c r="D18" s="189"/>
      <c r="E18" s="182">
        <f aca="true" t="shared" si="0" ref="E18:K18">E20+E22</f>
        <v>1214.963</v>
      </c>
      <c r="F18" s="182">
        <f t="shared" si="0"/>
        <v>0</v>
      </c>
      <c r="G18" s="182">
        <f t="shared" si="0"/>
        <v>1214.963</v>
      </c>
      <c r="H18" s="182">
        <f t="shared" si="0"/>
        <v>0</v>
      </c>
      <c r="I18" s="182">
        <f t="shared" si="0"/>
        <v>1214.963</v>
      </c>
      <c r="J18" s="182">
        <f t="shared" si="0"/>
        <v>-65.612</v>
      </c>
      <c r="K18" s="182">
        <f t="shared" si="0"/>
        <v>1149.351</v>
      </c>
      <c r="L18" s="182">
        <f aca="true" t="shared" si="1" ref="L18:Q18">L20+L22</f>
        <v>-6</v>
      </c>
      <c r="M18" s="182">
        <f t="shared" si="1"/>
        <v>1143.351</v>
      </c>
      <c r="N18" s="182">
        <f t="shared" si="1"/>
        <v>-34.19900000000001</v>
      </c>
      <c r="O18" s="182">
        <f t="shared" si="1"/>
        <v>1109.152</v>
      </c>
      <c r="P18" s="182">
        <f t="shared" si="1"/>
        <v>0</v>
      </c>
      <c r="Q18" s="182">
        <f t="shared" si="1"/>
        <v>1109.152</v>
      </c>
      <c r="R18" s="182">
        <f>R20+R22</f>
        <v>0</v>
      </c>
      <c r="S18" s="182">
        <f>S20+S22</f>
        <v>1109.152</v>
      </c>
    </row>
    <row r="19" spans="1:19" s="90" customFormat="1" ht="18.75">
      <c r="A19" s="83" t="s">
        <v>249</v>
      </c>
      <c r="B19" s="124" t="s">
        <v>248</v>
      </c>
      <c r="C19" s="125" t="s">
        <v>250</v>
      </c>
      <c r="D19" s="126"/>
      <c r="E19" s="180">
        <f aca="true" t="shared" si="2" ref="E19:K19">E20+E22</f>
        <v>1214.963</v>
      </c>
      <c r="F19" s="180">
        <f t="shared" si="2"/>
        <v>0</v>
      </c>
      <c r="G19" s="180">
        <f t="shared" si="2"/>
        <v>1214.963</v>
      </c>
      <c r="H19" s="180">
        <f t="shared" si="2"/>
        <v>0</v>
      </c>
      <c r="I19" s="180">
        <f t="shared" si="2"/>
        <v>1214.963</v>
      </c>
      <c r="J19" s="180">
        <f t="shared" si="2"/>
        <v>-65.612</v>
      </c>
      <c r="K19" s="180">
        <f t="shared" si="2"/>
        <v>1149.351</v>
      </c>
      <c r="L19" s="180">
        <f aca="true" t="shared" si="3" ref="L19:Q19">L20+L22</f>
        <v>-6</v>
      </c>
      <c r="M19" s="180">
        <f t="shared" si="3"/>
        <v>1143.351</v>
      </c>
      <c r="N19" s="180">
        <f t="shared" si="3"/>
        <v>-34.19900000000001</v>
      </c>
      <c r="O19" s="180">
        <f t="shared" si="3"/>
        <v>1109.152</v>
      </c>
      <c r="P19" s="180">
        <f t="shared" si="3"/>
        <v>0</v>
      </c>
      <c r="Q19" s="180">
        <f t="shared" si="3"/>
        <v>1109.152</v>
      </c>
      <c r="R19" s="180">
        <f>R20+R22</f>
        <v>0</v>
      </c>
      <c r="S19" s="180">
        <f>S20+S22</f>
        <v>1109.152</v>
      </c>
    </row>
    <row r="20" spans="1:19" s="90" customFormat="1" ht="18.75">
      <c r="A20" s="21" t="s">
        <v>251</v>
      </c>
      <c r="B20" s="18" t="s">
        <v>248</v>
      </c>
      <c r="C20" s="19" t="s">
        <v>252</v>
      </c>
      <c r="D20" s="20"/>
      <c r="E20" s="172">
        <f aca="true" t="shared" si="4" ref="E20:S20">E21</f>
        <v>808.461</v>
      </c>
      <c r="F20" s="172">
        <f t="shared" si="4"/>
        <v>0</v>
      </c>
      <c r="G20" s="172">
        <f t="shared" si="4"/>
        <v>808.461</v>
      </c>
      <c r="H20" s="172">
        <f t="shared" si="4"/>
        <v>0</v>
      </c>
      <c r="I20" s="172">
        <f t="shared" si="4"/>
        <v>808.461</v>
      </c>
      <c r="J20" s="172">
        <f t="shared" si="4"/>
        <v>0</v>
      </c>
      <c r="K20" s="172">
        <f t="shared" si="4"/>
        <v>808.461</v>
      </c>
      <c r="L20" s="172">
        <f t="shared" si="4"/>
        <v>0</v>
      </c>
      <c r="M20" s="172">
        <f t="shared" si="4"/>
        <v>808.461</v>
      </c>
      <c r="N20" s="172">
        <f t="shared" si="4"/>
        <v>295.691</v>
      </c>
      <c r="O20" s="172">
        <f t="shared" si="4"/>
        <v>1104.152</v>
      </c>
      <c r="P20" s="172">
        <f t="shared" si="4"/>
        <v>0</v>
      </c>
      <c r="Q20" s="172">
        <f t="shared" si="4"/>
        <v>1104.152</v>
      </c>
      <c r="R20" s="172">
        <f t="shared" si="4"/>
        <v>0</v>
      </c>
      <c r="S20" s="172">
        <f t="shared" si="4"/>
        <v>1104.152</v>
      </c>
    </row>
    <row r="21" spans="1:19" s="90" customFormat="1" ht="93.75">
      <c r="A21" s="83" t="s">
        <v>253</v>
      </c>
      <c r="B21" s="18" t="s">
        <v>248</v>
      </c>
      <c r="C21" s="19" t="s">
        <v>252</v>
      </c>
      <c r="D21" s="20" t="s">
        <v>254</v>
      </c>
      <c r="E21" s="172">
        <v>808.461</v>
      </c>
      <c r="F21" s="172"/>
      <c r="G21" s="172">
        <f>E21+F21</f>
        <v>808.461</v>
      </c>
      <c r="H21" s="172"/>
      <c r="I21" s="172">
        <f>G21+H21</f>
        <v>808.461</v>
      </c>
      <c r="J21" s="172"/>
      <c r="K21" s="172">
        <f>I21+J21</f>
        <v>808.461</v>
      </c>
      <c r="L21" s="172"/>
      <c r="M21" s="172">
        <f>K21+L21</f>
        <v>808.461</v>
      </c>
      <c r="N21" s="172">
        <v>295.691</v>
      </c>
      <c r="O21" s="172">
        <f>M21+N21</f>
        <v>1104.152</v>
      </c>
      <c r="P21" s="172"/>
      <c r="Q21" s="172">
        <f>O21+P21</f>
        <v>1104.152</v>
      </c>
      <c r="R21" s="172"/>
      <c r="S21" s="172">
        <f>Q21+R21</f>
        <v>1104.152</v>
      </c>
    </row>
    <row r="22" spans="1:19" s="90" customFormat="1" ht="56.25">
      <c r="A22" s="83" t="s">
        <v>255</v>
      </c>
      <c r="B22" s="18" t="s">
        <v>248</v>
      </c>
      <c r="C22" s="19" t="s">
        <v>256</v>
      </c>
      <c r="D22" s="20"/>
      <c r="E22" s="172">
        <f aca="true" t="shared" si="5" ref="E22:K22">E23+E24</f>
        <v>406.502</v>
      </c>
      <c r="F22" s="172">
        <f t="shared" si="5"/>
        <v>0</v>
      </c>
      <c r="G22" s="172">
        <f t="shared" si="5"/>
        <v>406.502</v>
      </c>
      <c r="H22" s="172">
        <f t="shared" si="5"/>
        <v>0</v>
      </c>
      <c r="I22" s="172">
        <f t="shared" si="5"/>
        <v>406.502</v>
      </c>
      <c r="J22" s="172">
        <f t="shared" si="5"/>
        <v>-65.612</v>
      </c>
      <c r="K22" s="172">
        <f t="shared" si="5"/>
        <v>340.89</v>
      </c>
      <c r="L22" s="172">
        <f aca="true" t="shared" si="6" ref="L22:Q22">L23+L24</f>
        <v>-6</v>
      </c>
      <c r="M22" s="172">
        <f t="shared" si="6"/>
        <v>334.89</v>
      </c>
      <c r="N22" s="172">
        <f t="shared" si="6"/>
        <v>-329.89</v>
      </c>
      <c r="O22" s="172">
        <f t="shared" si="6"/>
        <v>5</v>
      </c>
      <c r="P22" s="172">
        <f t="shared" si="6"/>
        <v>0</v>
      </c>
      <c r="Q22" s="172">
        <f t="shared" si="6"/>
        <v>5</v>
      </c>
      <c r="R22" s="172">
        <f>R23+R24</f>
        <v>0</v>
      </c>
      <c r="S22" s="172">
        <f>S23+S24</f>
        <v>5</v>
      </c>
    </row>
    <row r="23" spans="1:19" s="90" customFormat="1" ht="93.75">
      <c r="A23" s="83" t="s">
        <v>253</v>
      </c>
      <c r="B23" s="18" t="s">
        <v>248</v>
      </c>
      <c r="C23" s="19" t="s">
        <v>256</v>
      </c>
      <c r="D23" s="20" t="s">
        <v>254</v>
      </c>
      <c r="E23" s="172">
        <v>375.502</v>
      </c>
      <c r="F23" s="172"/>
      <c r="G23" s="172">
        <f>E23+F23</f>
        <v>375.502</v>
      </c>
      <c r="H23" s="172"/>
      <c r="I23" s="172">
        <f>G23+H23</f>
        <v>375.502</v>
      </c>
      <c r="J23" s="172">
        <v>-65.612</v>
      </c>
      <c r="K23" s="172">
        <f>I23+J23</f>
        <v>309.89</v>
      </c>
      <c r="L23" s="172"/>
      <c r="M23" s="172">
        <f>K23+L23</f>
        <v>309.89</v>
      </c>
      <c r="N23" s="172">
        <v>-309.89</v>
      </c>
      <c r="O23" s="172">
        <f>M23+N23</f>
        <v>0</v>
      </c>
      <c r="P23" s="172"/>
      <c r="Q23" s="172">
        <f>O23+P23</f>
        <v>0</v>
      </c>
      <c r="R23" s="172"/>
      <c r="S23" s="172">
        <f>Q23+R23</f>
        <v>0</v>
      </c>
    </row>
    <row r="24" spans="1:19" s="90" customFormat="1" ht="37.5">
      <c r="A24" s="83" t="s">
        <v>257</v>
      </c>
      <c r="B24" s="18" t="s">
        <v>248</v>
      </c>
      <c r="C24" s="19" t="s">
        <v>256</v>
      </c>
      <c r="D24" s="20" t="s">
        <v>258</v>
      </c>
      <c r="E24" s="172">
        <v>31</v>
      </c>
      <c r="F24" s="172"/>
      <c r="G24" s="172">
        <f>E24+F24</f>
        <v>31</v>
      </c>
      <c r="H24" s="172"/>
      <c r="I24" s="172">
        <f>G24+H24</f>
        <v>31</v>
      </c>
      <c r="J24" s="172"/>
      <c r="K24" s="172">
        <f>I24+J24</f>
        <v>31</v>
      </c>
      <c r="L24" s="172">
        <v>-6</v>
      </c>
      <c r="M24" s="172">
        <v>25</v>
      </c>
      <c r="N24" s="172">
        <v>-20</v>
      </c>
      <c r="O24" s="172">
        <f>M24+N24</f>
        <v>5</v>
      </c>
      <c r="P24" s="172"/>
      <c r="Q24" s="172">
        <f>O24+P24</f>
        <v>5</v>
      </c>
      <c r="R24" s="172"/>
      <c r="S24" s="172">
        <f>Q24+R24</f>
        <v>5</v>
      </c>
    </row>
    <row r="25" spans="1:19" s="91" customFormat="1" ht="37.5">
      <c r="A25" s="17" t="s">
        <v>259</v>
      </c>
      <c r="B25" s="189" t="s">
        <v>260</v>
      </c>
      <c r="C25" s="128"/>
      <c r="D25" s="128"/>
      <c r="E25" s="190">
        <f>E26++E73+E87+E113+E128+E106</f>
        <v>45084.038</v>
      </c>
      <c r="F25" s="182">
        <f>F26+F87+F113+F128+F73+F106</f>
        <v>325.3340000000001</v>
      </c>
      <c r="G25" s="190">
        <f>E25+F25</f>
        <v>45409.372</v>
      </c>
      <c r="H25" s="182">
        <f>H26+H87+H113+H128+H73+H106+H60</f>
        <v>5067.3240000000005</v>
      </c>
      <c r="I25" s="190">
        <f>G25+H25+I56</f>
        <v>50476.696</v>
      </c>
      <c r="J25" s="182">
        <f>J26+J87+J113+J128+J73+J106+J60+J56</f>
        <v>56893.23300000001</v>
      </c>
      <c r="K25" s="190">
        <f>I25+J25</f>
        <v>107369.929</v>
      </c>
      <c r="L25" s="182">
        <f>L26+L87+L113+L128+L73+L106+L60+L56</f>
        <v>-2323.808</v>
      </c>
      <c r="M25" s="190">
        <f>K25+L25</f>
        <v>105046.121</v>
      </c>
      <c r="N25" s="182">
        <f>N26+N87+N113+N128+N73+N106+N60+N56</f>
        <v>284.199</v>
      </c>
      <c r="O25" s="190">
        <f>M25+N25</f>
        <v>105330.31999999999</v>
      </c>
      <c r="P25" s="182">
        <f>P26+P87+P113+P128+P73+P106+P60+P56</f>
        <v>10.794999999999959</v>
      </c>
      <c r="Q25" s="190">
        <f>O25+P25</f>
        <v>105341.11499999999</v>
      </c>
      <c r="R25" s="182">
        <f>R26+R87+R113+R128+R73+R106+R60+R56</f>
        <v>-2795.463</v>
      </c>
      <c r="S25" s="190">
        <f>Q25+R25</f>
        <v>102545.65199999999</v>
      </c>
    </row>
    <row r="26" spans="1:19" s="91" customFormat="1" ht="37.5">
      <c r="A26" s="17" t="s">
        <v>261</v>
      </c>
      <c r="B26" s="126" t="s">
        <v>260</v>
      </c>
      <c r="C26" s="126" t="s">
        <v>262</v>
      </c>
      <c r="D26" s="125"/>
      <c r="E26" s="179">
        <f>E27+E44+E49</f>
        <v>4843</v>
      </c>
      <c r="F26" s="180">
        <f>F27+F54+F44</f>
        <v>71.43</v>
      </c>
      <c r="G26" s="179">
        <f>G27+G44+G49</f>
        <v>4914.43</v>
      </c>
      <c r="H26" s="180">
        <f>H27+H54+H44</f>
        <v>748.021</v>
      </c>
      <c r="I26" s="179">
        <f>I27+I44+I49</f>
        <v>5662.451</v>
      </c>
      <c r="J26" s="180">
        <f>J27+J54+J44</f>
        <v>-100</v>
      </c>
      <c r="K26" s="179">
        <f aca="true" t="shared" si="7" ref="K26:Q26">K27+K44+K49</f>
        <v>5562.451</v>
      </c>
      <c r="L26" s="180">
        <f t="shared" si="7"/>
        <v>-943</v>
      </c>
      <c r="M26" s="179">
        <f t="shared" si="7"/>
        <v>4619.451</v>
      </c>
      <c r="N26" s="180">
        <f t="shared" si="7"/>
        <v>-80</v>
      </c>
      <c r="O26" s="179">
        <f t="shared" si="7"/>
        <v>4539.451</v>
      </c>
      <c r="P26" s="180">
        <f t="shared" si="7"/>
        <v>41.75</v>
      </c>
      <c r="Q26" s="179">
        <f t="shared" si="7"/>
        <v>4581.201</v>
      </c>
      <c r="R26" s="180">
        <f>R27+R44+R49</f>
        <v>-681.7499999999999</v>
      </c>
      <c r="S26" s="179">
        <f>S27+S44+S49</f>
        <v>3899.451</v>
      </c>
    </row>
    <row r="27" spans="1:19" s="91" customFormat="1" ht="39">
      <c r="A27" s="23" t="s">
        <v>263</v>
      </c>
      <c r="B27" s="126" t="s">
        <v>260</v>
      </c>
      <c r="C27" s="126" t="s">
        <v>264</v>
      </c>
      <c r="D27" s="125"/>
      <c r="E27" s="179">
        <f>E28+E30+E32+E34</f>
        <v>2700</v>
      </c>
      <c r="F27" s="179">
        <f>F28+F30+F32+F34</f>
        <v>0</v>
      </c>
      <c r="G27" s="179">
        <f>G28+G30+G32+G34+G42</f>
        <v>2700</v>
      </c>
      <c r="H27" s="179">
        <f>H28+H30+H32+H34+H42</f>
        <v>284.6</v>
      </c>
      <c r="I27" s="179">
        <f>G27+H27</f>
        <v>2984.6</v>
      </c>
      <c r="J27" s="179">
        <f>J28+J30+J32+J34+J42</f>
        <v>-100</v>
      </c>
      <c r="K27" s="179">
        <f>I27+J27</f>
        <v>2884.6</v>
      </c>
      <c r="L27" s="179">
        <f>L28+L30+L32+L34+L42+L36</f>
        <v>0</v>
      </c>
      <c r="M27" s="179">
        <f>K27+L27</f>
        <v>2884.6</v>
      </c>
      <c r="N27" s="179">
        <f>N28+N30+N32+N34+N42+N36</f>
        <v>-80</v>
      </c>
      <c r="O27" s="179">
        <f>M27+N27</f>
        <v>2804.6</v>
      </c>
      <c r="P27" s="179">
        <f>P28+P30+P32+P34+P42+P36+P40</f>
        <v>1041.75</v>
      </c>
      <c r="Q27" s="179">
        <f>O27+P27</f>
        <v>3846.35</v>
      </c>
      <c r="R27" s="179">
        <f>R28+R30+R32+R34+R42+R36+R40+R38</f>
        <v>-561.7499999999999</v>
      </c>
      <c r="S27" s="179">
        <f>Q27+R27</f>
        <v>3284.6</v>
      </c>
    </row>
    <row r="28" spans="1:19" s="91" customFormat="1" ht="75">
      <c r="A28" s="21" t="s">
        <v>265</v>
      </c>
      <c r="B28" s="20" t="s">
        <v>260</v>
      </c>
      <c r="C28" s="20" t="s">
        <v>266</v>
      </c>
      <c r="D28" s="19"/>
      <c r="E28" s="173">
        <f aca="true" t="shared" si="8" ref="E28:S28">E29</f>
        <v>2100</v>
      </c>
      <c r="F28" s="172">
        <f t="shared" si="8"/>
        <v>-300</v>
      </c>
      <c r="G28" s="173">
        <f t="shared" si="8"/>
        <v>1800</v>
      </c>
      <c r="H28" s="172">
        <f t="shared" si="8"/>
        <v>0</v>
      </c>
      <c r="I28" s="173">
        <f t="shared" si="8"/>
        <v>1800</v>
      </c>
      <c r="J28" s="172">
        <f t="shared" si="8"/>
        <v>0</v>
      </c>
      <c r="K28" s="173">
        <f t="shared" si="8"/>
        <v>1800</v>
      </c>
      <c r="L28" s="172">
        <f t="shared" si="8"/>
        <v>-800</v>
      </c>
      <c r="M28" s="173">
        <f t="shared" si="8"/>
        <v>1000</v>
      </c>
      <c r="N28" s="172">
        <f t="shared" si="8"/>
        <v>-100</v>
      </c>
      <c r="O28" s="173">
        <f t="shared" si="8"/>
        <v>900</v>
      </c>
      <c r="P28" s="172">
        <f t="shared" si="8"/>
        <v>0</v>
      </c>
      <c r="Q28" s="173">
        <f t="shared" si="8"/>
        <v>900</v>
      </c>
      <c r="R28" s="172">
        <f t="shared" si="8"/>
        <v>-441.75</v>
      </c>
      <c r="S28" s="173">
        <f t="shared" si="8"/>
        <v>458.25</v>
      </c>
    </row>
    <row r="29" spans="1:19" s="91" customFormat="1" ht="18.75">
      <c r="A29" s="83" t="s">
        <v>267</v>
      </c>
      <c r="B29" s="20" t="s">
        <v>260</v>
      </c>
      <c r="C29" s="20" t="s">
        <v>266</v>
      </c>
      <c r="D29" s="20" t="s">
        <v>268</v>
      </c>
      <c r="E29" s="173">
        <v>2100</v>
      </c>
      <c r="F29" s="172">
        <v>-300</v>
      </c>
      <c r="G29" s="173">
        <f>E29+F29</f>
        <v>1800</v>
      </c>
      <c r="H29" s="172"/>
      <c r="I29" s="173">
        <f>G29+H29</f>
        <v>1800</v>
      </c>
      <c r="J29" s="172"/>
      <c r="K29" s="173">
        <f>I29+J29</f>
        <v>1800</v>
      </c>
      <c r="L29" s="172">
        <v>-800</v>
      </c>
      <c r="M29" s="173">
        <f>K29+L29</f>
        <v>1000</v>
      </c>
      <c r="N29" s="181">
        <v>-100</v>
      </c>
      <c r="O29" s="173">
        <f>M29+N29</f>
        <v>900</v>
      </c>
      <c r="P29" s="181"/>
      <c r="Q29" s="173">
        <f>O29+P29</f>
        <v>900</v>
      </c>
      <c r="R29" s="172">
        <v>-441.75</v>
      </c>
      <c r="S29" s="173">
        <f>Q29+R29</f>
        <v>458.25</v>
      </c>
    </row>
    <row r="30" spans="1:19" s="91" customFormat="1" ht="75">
      <c r="A30" s="83" t="s">
        <v>269</v>
      </c>
      <c r="B30" s="20" t="s">
        <v>260</v>
      </c>
      <c r="C30" s="20" t="s">
        <v>270</v>
      </c>
      <c r="D30" s="20"/>
      <c r="E30" s="173">
        <f aca="true" t="shared" si="9" ref="E30:S30">E31</f>
        <v>200</v>
      </c>
      <c r="F30" s="172">
        <f t="shared" si="9"/>
        <v>0</v>
      </c>
      <c r="G30" s="173">
        <f t="shared" si="9"/>
        <v>200</v>
      </c>
      <c r="H30" s="172">
        <f t="shared" si="9"/>
        <v>0</v>
      </c>
      <c r="I30" s="173">
        <f t="shared" si="9"/>
        <v>200</v>
      </c>
      <c r="J30" s="172">
        <f t="shared" si="9"/>
        <v>0</v>
      </c>
      <c r="K30" s="173">
        <f t="shared" si="9"/>
        <v>200</v>
      </c>
      <c r="L30" s="172">
        <f t="shared" si="9"/>
        <v>0</v>
      </c>
      <c r="M30" s="173">
        <f t="shared" si="9"/>
        <v>200</v>
      </c>
      <c r="N30" s="172">
        <f t="shared" si="9"/>
        <v>-80</v>
      </c>
      <c r="O30" s="173">
        <f t="shared" si="9"/>
        <v>120</v>
      </c>
      <c r="P30" s="172">
        <f t="shared" si="9"/>
        <v>0</v>
      </c>
      <c r="Q30" s="173">
        <f t="shared" si="9"/>
        <v>120</v>
      </c>
      <c r="R30" s="172">
        <f t="shared" si="9"/>
        <v>-120</v>
      </c>
      <c r="S30" s="173">
        <f t="shared" si="9"/>
        <v>0</v>
      </c>
    </row>
    <row r="31" spans="1:19" s="91" customFormat="1" ht="18.75">
      <c r="A31" s="83" t="s">
        <v>267</v>
      </c>
      <c r="B31" s="20" t="s">
        <v>260</v>
      </c>
      <c r="C31" s="20" t="s">
        <v>270</v>
      </c>
      <c r="D31" s="20" t="s">
        <v>268</v>
      </c>
      <c r="E31" s="173">
        <v>200</v>
      </c>
      <c r="F31" s="172"/>
      <c r="G31" s="173">
        <f>E31+F31</f>
        <v>200</v>
      </c>
      <c r="H31" s="172"/>
      <c r="I31" s="173">
        <f>G31+H31</f>
        <v>200</v>
      </c>
      <c r="J31" s="172"/>
      <c r="K31" s="173">
        <f>I31+J31</f>
        <v>200</v>
      </c>
      <c r="L31" s="172"/>
      <c r="M31" s="173">
        <f>K31+L31</f>
        <v>200</v>
      </c>
      <c r="N31" s="172">
        <v>-80</v>
      </c>
      <c r="O31" s="173">
        <f>M31+N31</f>
        <v>120</v>
      </c>
      <c r="P31" s="172"/>
      <c r="Q31" s="173">
        <f>O31+P31</f>
        <v>120</v>
      </c>
      <c r="R31" s="172">
        <v>-120</v>
      </c>
      <c r="S31" s="173">
        <f>Q31+R31</f>
        <v>0</v>
      </c>
    </row>
    <row r="32" spans="1:19" s="91" customFormat="1" ht="75">
      <c r="A32" s="83" t="s">
        <v>271</v>
      </c>
      <c r="B32" s="20" t="s">
        <v>260</v>
      </c>
      <c r="C32" s="20" t="s">
        <v>272</v>
      </c>
      <c r="D32" s="20"/>
      <c r="E32" s="173">
        <f aca="true" t="shared" si="10" ref="E32:S32">E33</f>
        <v>400</v>
      </c>
      <c r="F32" s="172">
        <f t="shared" si="10"/>
        <v>0</v>
      </c>
      <c r="G32" s="173">
        <f t="shared" si="10"/>
        <v>400</v>
      </c>
      <c r="H32" s="172">
        <f t="shared" si="10"/>
        <v>0</v>
      </c>
      <c r="I32" s="173">
        <f t="shared" si="10"/>
        <v>400</v>
      </c>
      <c r="J32" s="172">
        <f t="shared" si="10"/>
        <v>-100</v>
      </c>
      <c r="K32" s="173">
        <f t="shared" si="10"/>
        <v>300</v>
      </c>
      <c r="L32" s="172">
        <f t="shared" si="10"/>
        <v>0</v>
      </c>
      <c r="M32" s="173">
        <f t="shared" si="10"/>
        <v>300</v>
      </c>
      <c r="N32" s="172">
        <f t="shared" si="10"/>
        <v>-300</v>
      </c>
      <c r="O32" s="173">
        <f t="shared" si="10"/>
        <v>0</v>
      </c>
      <c r="P32" s="172">
        <f t="shared" si="10"/>
        <v>0</v>
      </c>
      <c r="Q32" s="173">
        <f t="shared" si="10"/>
        <v>0</v>
      </c>
      <c r="R32" s="172">
        <f t="shared" si="10"/>
        <v>0</v>
      </c>
      <c r="S32" s="173">
        <f t="shared" si="10"/>
        <v>0</v>
      </c>
    </row>
    <row r="33" spans="1:19" s="91" customFormat="1" ht="18.75">
      <c r="A33" s="83" t="s">
        <v>267</v>
      </c>
      <c r="B33" s="20" t="s">
        <v>260</v>
      </c>
      <c r="C33" s="20" t="s">
        <v>272</v>
      </c>
      <c r="D33" s="20" t="s">
        <v>268</v>
      </c>
      <c r="E33" s="173">
        <v>400</v>
      </c>
      <c r="F33" s="172"/>
      <c r="G33" s="173">
        <f>E33+F33</f>
        <v>400</v>
      </c>
      <c r="H33" s="172"/>
      <c r="I33" s="173">
        <f aca="true" t="shared" si="11" ref="I33:I44">G33+H33</f>
        <v>400</v>
      </c>
      <c r="J33" s="181">
        <v>-100</v>
      </c>
      <c r="K33" s="173">
        <f aca="true" t="shared" si="12" ref="K33:K44">I33+J33</f>
        <v>300</v>
      </c>
      <c r="L33" s="172"/>
      <c r="M33" s="173">
        <f aca="true" t="shared" si="13" ref="M33:M44">K33+L33</f>
        <v>300</v>
      </c>
      <c r="N33" s="181">
        <v>-300</v>
      </c>
      <c r="O33" s="173">
        <f aca="true" t="shared" si="14" ref="O33:O44">M33+N33</f>
        <v>0</v>
      </c>
      <c r="P33" s="181"/>
      <c r="Q33" s="173">
        <f aca="true" t="shared" si="15" ref="Q33:Q44">O33+P33</f>
        <v>0</v>
      </c>
      <c r="R33" s="172"/>
      <c r="S33" s="173">
        <f aca="true" t="shared" si="16" ref="S33:S44">Q33+R33</f>
        <v>0</v>
      </c>
    </row>
    <row r="34" spans="1:19" s="91" customFormat="1" ht="37.5">
      <c r="A34" s="83" t="s">
        <v>811</v>
      </c>
      <c r="B34" s="20" t="s">
        <v>260</v>
      </c>
      <c r="C34" s="20" t="s">
        <v>803</v>
      </c>
      <c r="D34" s="20"/>
      <c r="E34" s="173">
        <f>E35</f>
        <v>0</v>
      </c>
      <c r="F34" s="172">
        <f>F35</f>
        <v>300</v>
      </c>
      <c r="G34" s="173">
        <f>E34+F34</f>
        <v>300</v>
      </c>
      <c r="H34" s="172">
        <f>H35</f>
        <v>0</v>
      </c>
      <c r="I34" s="173">
        <f t="shared" si="11"/>
        <v>300</v>
      </c>
      <c r="J34" s="172">
        <f>J35</f>
        <v>0</v>
      </c>
      <c r="K34" s="173">
        <f t="shared" si="12"/>
        <v>300</v>
      </c>
      <c r="L34" s="172">
        <f>L35</f>
        <v>0</v>
      </c>
      <c r="M34" s="173">
        <f t="shared" si="13"/>
        <v>300</v>
      </c>
      <c r="N34" s="172">
        <f>N35</f>
        <v>0</v>
      </c>
      <c r="O34" s="173">
        <f t="shared" si="14"/>
        <v>300</v>
      </c>
      <c r="P34" s="172">
        <f>P35</f>
        <v>0</v>
      </c>
      <c r="Q34" s="173">
        <f t="shared" si="15"/>
        <v>300</v>
      </c>
      <c r="R34" s="172">
        <f>R35</f>
        <v>0</v>
      </c>
      <c r="S34" s="173">
        <f t="shared" si="16"/>
        <v>300</v>
      </c>
    </row>
    <row r="35" spans="1:19" s="91" customFormat="1" ht="18.75">
      <c r="A35" s="83" t="s">
        <v>267</v>
      </c>
      <c r="B35" s="20" t="s">
        <v>260</v>
      </c>
      <c r="C35" s="20" t="s">
        <v>803</v>
      </c>
      <c r="D35" s="20" t="s">
        <v>268</v>
      </c>
      <c r="E35" s="173"/>
      <c r="F35" s="172">
        <v>300</v>
      </c>
      <c r="G35" s="173">
        <f>E35+F35</f>
        <v>300</v>
      </c>
      <c r="H35" s="172"/>
      <c r="I35" s="173">
        <f t="shared" si="11"/>
        <v>300</v>
      </c>
      <c r="J35" s="172"/>
      <c r="K35" s="173">
        <f t="shared" si="12"/>
        <v>300</v>
      </c>
      <c r="L35" s="172"/>
      <c r="M35" s="173">
        <f t="shared" si="13"/>
        <v>300</v>
      </c>
      <c r="N35" s="172"/>
      <c r="O35" s="173">
        <f t="shared" si="14"/>
        <v>300</v>
      </c>
      <c r="P35" s="172"/>
      <c r="Q35" s="173">
        <f t="shared" si="15"/>
        <v>300</v>
      </c>
      <c r="R35" s="172"/>
      <c r="S35" s="173">
        <f t="shared" si="16"/>
        <v>300</v>
      </c>
    </row>
    <row r="36" spans="1:19" s="91" customFormat="1" ht="73.5" customHeight="1">
      <c r="A36" s="60" t="s">
        <v>862</v>
      </c>
      <c r="B36" s="20" t="s">
        <v>260</v>
      </c>
      <c r="C36" s="20" t="s">
        <v>861</v>
      </c>
      <c r="D36" s="20"/>
      <c r="E36" s="173"/>
      <c r="F36" s="172"/>
      <c r="G36" s="173"/>
      <c r="H36" s="172"/>
      <c r="I36" s="173"/>
      <c r="J36" s="172"/>
      <c r="K36" s="173"/>
      <c r="L36" s="172">
        <f>L37</f>
        <v>800</v>
      </c>
      <c r="M36" s="173">
        <f>K36+L36</f>
        <v>800</v>
      </c>
      <c r="N36" s="172">
        <f>N37</f>
        <v>400</v>
      </c>
      <c r="O36" s="173">
        <f t="shared" si="14"/>
        <v>1200</v>
      </c>
      <c r="P36" s="172">
        <f>P37</f>
        <v>0</v>
      </c>
      <c r="Q36" s="173">
        <f>Q37</f>
        <v>1200</v>
      </c>
      <c r="R36" s="172">
        <f>R37</f>
        <v>0</v>
      </c>
      <c r="S36" s="173">
        <f t="shared" si="16"/>
        <v>1200</v>
      </c>
    </row>
    <row r="37" spans="1:19" s="91" customFormat="1" ht="18.75">
      <c r="A37" s="60" t="s">
        <v>267</v>
      </c>
      <c r="B37" s="20" t="s">
        <v>260</v>
      </c>
      <c r="C37" s="20" t="s">
        <v>861</v>
      </c>
      <c r="D37" s="20" t="s">
        <v>268</v>
      </c>
      <c r="E37" s="173"/>
      <c r="F37" s="172"/>
      <c r="G37" s="173"/>
      <c r="H37" s="172"/>
      <c r="I37" s="173"/>
      <c r="J37" s="172"/>
      <c r="K37" s="173"/>
      <c r="L37" s="172">
        <v>800</v>
      </c>
      <c r="M37" s="173">
        <f>K37+L37</f>
        <v>800</v>
      </c>
      <c r="N37" s="181">
        <v>400</v>
      </c>
      <c r="O37" s="173">
        <f t="shared" si="14"/>
        <v>1200</v>
      </c>
      <c r="P37" s="172"/>
      <c r="Q37" s="173">
        <v>1200</v>
      </c>
      <c r="R37" s="172"/>
      <c r="S37" s="173">
        <f t="shared" si="16"/>
        <v>1200</v>
      </c>
    </row>
    <row r="38" spans="1:19" s="91" customFormat="1" ht="56.25">
      <c r="A38" s="60" t="s">
        <v>906</v>
      </c>
      <c r="B38" s="20" t="s">
        <v>260</v>
      </c>
      <c r="C38" s="20" t="s">
        <v>905</v>
      </c>
      <c r="D38" s="20"/>
      <c r="E38" s="173"/>
      <c r="F38" s="172"/>
      <c r="G38" s="173"/>
      <c r="H38" s="172"/>
      <c r="I38" s="173"/>
      <c r="J38" s="172"/>
      <c r="K38" s="173"/>
      <c r="L38" s="172"/>
      <c r="M38" s="173"/>
      <c r="N38" s="181"/>
      <c r="O38" s="173"/>
      <c r="P38" s="172"/>
      <c r="Q38" s="173">
        <f>Q39</f>
        <v>0</v>
      </c>
      <c r="R38" s="172">
        <f>R39</f>
        <v>885.62</v>
      </c>
      <c r="S38" s="173">
        <f t="shared" si="16"/>
        <v>885.62</v>
      </c>
    </row>
    <row r="39" spans="1:19" s="91" customFormat="1" ht="18.75">
      <c r="A39" s="60" t="s">
        <v>267</v>
      </c>
      <c r="B39" s="20" t="s">
        <v>260</v>
      </c>
      <c r="C39" s="20" t="s">
        <v>905</v>
      </c>
      <c r="D39" s="20" t="s">
        <v>268</v>
      </c>
      <c r="E39" s="173"/>
      <c r="F39" s="172"/>
      <c r="G39" s="173"/>
      <c r="H39" s="172"/>
      <c r="I39" s="173"/>
      <c r="J39" s="172"/>
      <c r="K39" s="173"/>
      <c r="L39" s="172"/>
      <c r="M39" s="173"/>
      <c r="N39" s="181"/>
      <c r="O39" s="173"/>
      <c r="P39" s="172"/>
      <c r="Q39" s="173"/>
      <c r="R39" s="172">
        <v>885.62</v>
      </c>
      <c r="S39" s="173">
        <f>Q39+R39</f>
        <v>885.62</v>
      </c>
    </row>
    <row r="40" spans="1:19" s="91" customFormat="1" ht="75">
      <c r="A40" s="234" t="s">
        <v>907</v>
      </c>
      <c r="B40" s="20" t="s">
        <v>260</v>
      </c>
      <c r="C40" s="20" t="s">
        <v>872</v>
      </c>
      <c r="D40" s="20"/>
      <c r="E40" s="173"/>
      <c r="F40" s="172"/>
      <c r="G40" s="173"/>
      <c r="H40" s="172"/>
      <c r="I40" s="173"/>
      <c r="J40" s="172"/>
      <c r="K40" s="173"/>
      <c r="L40" s="172"/>
      <c r="M40" s="173"/>
      <c r="N40" s="181"/>
      <c r="O40" s="173">
        <f>O41</f>
        <v>0</v>
      </c>
      <c r="P40" s="181">
        <f>P41</f>
        <v>1041.75</v>
      </c>
      <c r="Q40" s="173">
        <f>O40+P40</f>
        <v>1041.75</v>
      </c>
      <c r="R40" s="181">
        <f>R41</f>
        <v>-885.62</v>
      </c>
      <c r="S40" s="173">
        <f t="shared" si="16"/>
        <v>156.13</v>
      </c>
    </row>
    <row r="41" spans="1:19" s="91" customFormat="1" ht="18.75">
      <c r="A41" s="60" t="s">
        <v>267</v>
      </c>
      <c r="B41" s="20"/>
      <c r="C41" s="20"/>
      <c r="D41" s="20" t="s">
        <v>268</v>
      </c>
      <c r="E41" s="173"/>
      <c r="F41" s="172"/>
      <c r="G41" s="173"/>
      <c r="H41" s="172"/>
      <c r="I41" s="173"/>
      <c r="J41" s="172"/>
      <c r="K41" s="173"/>
      <c r="L41" s="172"/>
      <c r="M41" s="173"/>
      <c r="N41" s="181"/>
      <c r="O41" s="173"/>
      <c r="P41" s="181">
        <v>1041.75</v>
      </c>
      <c r="Q41" s="173">
        <f>O41+P41</f>
        <v>1041.75</v>
      </c>
      <c r="R41" s="181">
        <v>-885.62</v>
      </c>
      <c r="S41" s="173">
        <f t="shared" si="16"/>
        <v>156.13</v>
      </c>
    </row>
    <row r="42" spans="1:19" s="91" customFormat="1" ht="37.5">
      <c r="A42" s="83" t="s">
        <v>820</v>
      </c>
      <c r="B42" s="20" t="s">
        <v>260</v>
      </c>
      <c r="C42" s="20" t="s">
        <v>821</v>
      </c>
      <c r="D42" s="20"/>
      <c r="E42" s="173"/>
      <c r="F42" s="172"/>
      <c r="G42" s="173">
        <f>G43</f>
        <v>0</v>
      </c>
      <c r="H42" s="181">
        <f>H43</f>
        <v>284.6</v>
      </c>
      <c r="I42" s="173">
        <f t="shared" si="11"/>
        <v>284.6</v>
      </c>
      <c r="J42" s="172">
        <f>J43</f>
        <v>0</v>
      </c>
      <c r="K42" s="173">
        <f t="shared" si="12"/>
        <v>284.6</v>
      </c>
      <c r="L42" s="172">
        <f>L43</f>
        <v>0</v>
      </c>
      <c r="M42" s="173">
        <f t="shared" si="13"/>
        <v>284.6</v>
      </c>
      <c r="N42" s="172">
        <f>N43</f>
        <v>0</v>
      </c>
      <c r="O42" s="173">
        <f t="shared" si="14"/>
        <v>284.6</v>
      </c>
      <c r="P42" s="172">
        <f>P43</f>
        <v>0</v>
      </c>
      <c r="Q42" s="173">
        <f t="shared" si="15"/>
        <v>284.6</v>
      </c>
      <c r="R42" s="172">
        <f>R43</f>
        <v>0</v>
      </c>
      <c r="S42" s="173">
        <f t="shared" si="16"/>
        <v>284.6</v>
      </c>
    </row>
    <row r="43" spans="1:19" s="91" customFormat="1" ht="18.75">
      <c r="A43" s="83" t="s">
        <v>267</v>
      </c>
      <c r="B43" s="20" t="s">
        <v>260</v>
      </c>
      <c r="C43" s="20" t="s">
        <v>821</v>
      </c>
      <c r="D43" s="20" t="s">
        <v>268</v>
      </c>
      <c r="E43" s="173"/>
      <c r="F43" s="172"/>
      <c r="G43" s="173"/>
      <c r="H43" s="172">
        <v>284.6</v>
      </c>
      <c r="I43" s="173">
        <f t="shared" si="11"/>
        <v>284.6</v>
      </c>
      <c r="J43" s="172"/>
      <c r="K43" s="173">
        <f t="shared" si="12"/>
        <v>284.6</v>
      </c>
      <c r="L43" s="172"/>
      <c r="M43" s="173">
        <f t="shared" si="13"/>
        <v>284.6</v>
      </c>
      <c r="N43" s="172"/>
      <c r="O43" s="173">
        <f t="shared" si="14"/>
        <v>284.6</v>
      </c>
      <c r="P43" s="172"/>
      <c r="Q43" s="173">
        <f t="shared" si="15"/>
        <v>284.6</v>
      </c>
      <c r="R43" s="172"/>
      <c r="S43" s="173">
        <f t="shared" si="16"/>
        <v>284.6</v>
      </c>
    </row>
    <row r="44" spans="1:19" s="91" customFormat="1" ht="58.5">
      <c r="A44" s="92" t="s">
        <v>273</v>
      </c>
      <c r="B44" s="124" t="s">
        <v>260</v>
      </c>
      <c r="C44" s="124" t="s">
        <v>274</v>
      </c>
      <c r="D44" s="178"/>
      <c r="E44" s="179">
        <f>E45</f>
        <v>0</v>
      </c>
      <c r="F44" s="179">
        <f>F45</f>
        <v>71.43</v>
      </c>
      <c r="G44" s="179">
        <f>E44+F44</f>
        <v>71.43</v>
      </c>
      <c r="H44" s="179">
        <f>H45+H47</f>
        <v>463.421</v>
      </c>
      <c r="I44" s="179">
        <f t="shared" si="11"/>
        <v>534.851</v>
      </c>
      <c r="J44" s="179">
        <f>J45+J47</f>
        <v>0</v>
      </c>
      <c r="K44" s="179">
        <f t="shared" si="12"/>
        <v>534.851</v>
      </c>
      <c r="L44" s="179">
        <f>L45+L47</f>
        <v>0</v>
      </c>
      <c r="M44" s="179">
        <f t="shared" si="13"/>
        <v>534.851</v>
      </c>
      <c r="N44" s="179">
        <f>N45+N47</f>
        <v>0</v>
      </c>
      <c r="O44" s="179">
        <f t="shared" si="14"/>
        <v>534.851</v>
      </c>
      <c r="P44" s="179">
        <f>P45+P47</f>
        <v>0</v>
      </c>
      <c r="Q44" s="179">
        <f t="shared" si="15"/>
        <v>534.851</v>
      </c>
      <c r="R44" s="179">
        <f>R45+R47</f>
        <v>0</v>
      </c>
      <c r="S44" s="179">
        <f t="shared" si="16"/>
        <v>534.851</v>
      </c>
    </row>
    <row r="45" spans="1:19" s="91" customFormat="1" ht="56.25">
      <c r="A45" s="83" t="s">
        <v>792</v>
      </c>
      <c r="B45" s="18" t="s">
        <v>260</v>
      </c>
      <c r="C45" s="18" t="s">
        <v>770</v>
      </c>
      <c r="D45" s="83"/>
      <c r="E45" s="173">
        <f>E46</f>
        <v>0</v>
      </c>
      <c r="F45" s="173">
        <f>F46</f>
        <v>71.43</v>
      </c>
      <c r="G45" s="173">
        <f aca="true" t="shared" si="17" ref="G45:S45">G46</f>
        <v>71.43</v>
      </c>
      <c r="H45" s="173">
        <f t="shared" si="17"/>
        <v>0</v>
      </c>
      <c r="I45" s="173">
        <f t="shared" si="17"/>
        <v>71.43</v>
      </c>
      <c r="J45" s="173">
        <f t="shared" si="17"/>
        <v>0</v>
      </c>
      <c r="K45" s="173">
        <f t="shared" si="17"/>
        <v>71.43</v>
      </c>
      <c r="L45" s="173">
        <f t="shared" si="17"/>
        <v>0</v>
      </c>
      <c r="M45" s="173">
        <f t="shared" si="17"/>
        <v>71.43</v>
      </c>
      <c r="N45" s="173">
        <f t="shared" si="17"/>
        <v>0</v>
      </c>
      <c r="O45" s="173">
        <f t="shared" si="17"/>
        <v>71.43</v>
      </c>
      <c r="P45" s="173">
        <f t="shared" si="17"/>
        <v>0</v>
      </c>
      <c r="Q45" s="173">
        <f t="shared" si="17"/>
        <v>71.43</v>
      </c>
      <c r="R45" s="173">
        <f t="shared" si="17"/>
        <v>0</v>
      </c>
      <c r="S45" s="173">
        <f t="shared" si="17"/>
        <v>71.43</v>
      </c>
    </row>
    <row r="46" spans="1:19" s="91" customFormat="1" ht="18.75">
      <c r="A46" s="83" t="s">
        <v>267</v>
      </c>
      <c r="B46" s="18" t="s">
        <v>260</v>
      </c>
      <c r="C46" s="18" t="s">
        <v>770</v>
      </c>
      <c r="D46" s="83" t="s">
        <v>268</v>
      </c>
      <c r="E46" s="173">
        <v>0</v>
      </c>
      <c r="F46" s="173">
        <v>71.43</v>
      </c>
      <c r="G46" s="173">
        <f>E46+F46</f>
        <v>71.43</v>
      </c>
      <c r="H46" s="173"/>
      <c r="I46" s="173">
        <f>G46+H46</f>
        <v>71.43</v>
      </c>
      <c r="J46" s="173"/>
      <c r="K46" s="173">
        <f>I46+J46</f>
        <v>71.43</v>
      </c>
      <c r="L46" s="173"/>
      <c r="M46" s="173">
        <f>K46+L46</f>
        <v>71.43</v>
      </c>
      <c r="N46" s="173"/>
      <c r="O46" s="173">
        <f>M46+N46</f>
        <v>71.43</v>
      </c>
      <c r="P46" s="173"/>
      <c r="Q46" s="173">
        <f>O46+P46</f>
        <v>71.43</v>
      </c>
      <c r="R46" s="173"/>
      <c r="S46" s="173">
        <f>Q46+R46</f>
        <v>71.43</v>
      </c>
    </row>
    <row r="47" spans="1:19" s="91" customFormat="1" ht="37.5">
      <c r="A47" s="75" t="s">
        <v>819</v>
      </c>
      <c r="B47" s="18" t="s">
        <v>260</v>
      </c>
      <c r="C47" s="18" t="s">
        <v>822</v>
      </c>
      <c r="D47" s="83"/>
      <c r="E47" s="173"/>
      <c r="F47" s="173"/>
      <c r="G47" s="173">
        <f>G48</f>
        <v>0</v>
      </c>
      <c r="H47" s="173">
        <f>H48</f>
        <v>463.421</v>
      </c>
      <c r="I47" s="173">
        <f>G47+H47</f>
        <v>463.421</v>
      </c>
      <c r="J47" s="173">
        <f>J48</f>
        <v>0</v>
      </c>
      <c r="K47" s="173">
        <f>I47+J47</f>
        <v>463.421</v>
      </c>
      <c r="L47" s="173">
        <f>L48</f>
        <v>0</v>
      </c>
      <c r="M47" s="173">
        <f>K47+L47</f>
        <v>463.421</v>
      </c>
      <c r="N47" s="173">
        <f>N48</f>
        <v>0</v>
      </c>
      <c r="O47" s="173">
        <f>M47+N47</f>
        <v>463.421</v>
      </c>
      <c r="P47" s="173">
        <f>P48</f>
        <v>0</v>
      </c>
      <c r="Q47" s="173">
        <f>O47+P47</f>
        <v>463.421</v>
      </c>
      <c r="R47" s="173">
        <f>R48</f>
        <v>0</v>
      </c>
      <c r="S47" s="173">
        <f>Q47+R47</f>
        <v>463.421</v>
      </c>
    </row>
    <row r="48" spans="1:19" s="91" customFormat="1" ht="18.75">
      <c r="A48" s="83" t="s">
        <v>267</v>
      </c>
      <c r="B48" s="18" t="s">
        <v>260</v>
      </c>
      <c r="C48" s="18" t="s">
        <v>822</v>
      </c>
      <c r="D48" s="83" t="s">
        <v>268</v>
      </c>
      <c r="E48" s="173"/>
      <c r="F48" s="173"/>
      <c r="G48" s="173"/>
      <c r="H48" s="173">
        <v>463.421</v>
      </c>
      <c r="I48" s="173">
        <f>G48+H48</f>
        <v>463.421</v>
      </c>
      <c r="J48" s="173"/>
      <c r="K48" s="173">
        <f>I48+J48</f>
        <v>463.421</v>
      </c>
      <c r="L48" s="173"/>
      <c r="M48" s="173">
        <f>K48+L48</f>
        <v>463.421</v>
      </c>
      <c r="N48" s="173"/>
      <c r="O48" s="173">
        <f>M48+N48</f>
        <v>463.421</v>
      </c>
      <c r="P48" s="173"/>
      <c r="Q48" s="173">
        <f>O48+P48</f>
        <v>463.421</v>
      </c>
      <c r="R48" s="173"/>
      <c r="S48" s="173">
        <f>Q48+R48</f>
        <v>463.421</v>
      </c>
    </row>
    <row r="49" spans="1:19" s="91" customFormat="1" ht="19.5">
      <c r="A49" s="92" t="s">
        <v>275</v>
      </c>
      <c r="B49" s="124" t="s">
        <v>260</v>
      </c>
      <c r="C49" s="124" t="s">
        <v>276</v>
      </c>
      <c r="D49" s="178"/>
      <c r="E49" s="179">
        <f>E54+E50+E52</f>
        <v>2143</v>
      </c>
      <c r="F49" s="179">
        <f>F54</f>
        <v>0</v>
      </c>
      <c r="G49" s="179">
        <f>G54+G50+G52</f>
        <v>2143</v>
      </c>
      <c r="H49" s="179">
        <f>H54</f>
        <v>0</v>
      </c>
      <c r="I49" s="179">
        <f>I54+I50+I52</f>
        <v>2143</v>
      </c>
      <c r="J49" s="179">
        <f>J54</f>
        <v>0</v>
      </c>
      <c r="K49" s="179">
        <f aca="true" t="shared" si="18" ref="K49:Q49">K54+K50+K52</f>
        <v>2143</v>
      </c>
      <c r="L49" s="179">
        <f t="shared" si="18"/>
        <v>-943</v>
      </c>
      <c r="M49" s="179">
        <f t="shared" si="18"/>
        <v>1200</v>
      </c>
      <c r="N49" s="179">
        <f t="shared" si="18"/>
        <v>0</v>
      </c>
      <c r="O49" s="179">
        <f t="shared" si="18"/>
        <v>1200</v>
      </c>
      <c r="P49" s="179">
        <f t="shared" si="18"/>
        <v>-1000</v>
      </c>
      <c r="Q49" s="179">
        <f t="shared" si="18"/>
        <v>200</v>
      </c>
      <c r="R49" s="179">
        <f>R54+R50+R52</f>
        <v>-120</v>
      </c>
      <c r="S49" s="179">
        <f>S54+S50+S52</f>
        <v>80</v>
      </c>
    </row>
    <row r="50" spans="1:19" s="91" customFormat="1" ht="56.25">
      <c r="A50" s="177" t="s">
        <v>743</v>
      </c>
      <c r="B50" s="18" t="s">
        <v>260</v>
      </c>
      <c r="C50" s="18" t="s">
        <v>745</v>
      </c>
      <c r="D50" s="83"/>
      <c r="E50" s="173">
        <f>E51</f>
        <v>830</v>
      </c>
      <c r="F50" s="173"/>
      <c r="G50" s="173">
        <f>E50+F50</f>
        <v>830</v>
      </c>
      <c r="H50" s="173"/>
      <c r="I50" s="173">
        <f>G50+H50</f>
        <v>830</v>
      </c>
      <c r="J50" s="173"/>
      <c r="K50" s="173">
        <f>I50+J50</f>
        <v>830</v>
      </c>
      <c r="L50" s="173">
        <f>L51</f>
        <v>-830</v>
      </c>
      <c r="M50" s="173">
        <f>K50+L50</f>
        <v>0</v>
      </c>
      <c r="N50" s="173">
        <f>N51</f>
        <v>0</v>
      </c>
      <c r="O50" s="173">
        <f>M50+N50</f>
        <v>0</v>
      </c>
      <c r="P50" s="173">
        <f>P51</f>
        <v>0</v>
      </c>
      <c r="Q50" s="173">
        <f>O50+P50</f>
        <v>0</v>
      </c>
      <c r="R50" s="173">
        <f>R51</f>
        <v>0</v>
      </c>
      <c r="S50" s="173">
        <f>Q50+R50</f>
        <v>0</v>
      </c>
    </row>
    <row r="51" spans="1:19" s="91" customFormat="1" ht="37.5">
      <c r="A51" s="83" t="s">
        <v>257</v>
      </c>
      <c r="B51" s="18" t="s">
        <v>260</v>
      </c>
      <c r="C51" s="18" t="s">
        <v>745</v>
      </c>
      <c r="D51" s="83" t="s">
        <v>258</v>
      </c>
      <c r="E51" s="173">
        <v>830</v>
      </c>
      <c r="F51" s="173"/>
      <c r="G51" s="173">
        <f>E51+F51</f>
        <v>830</v>
      </c>
      <c r="H51" s="173"/>
      <c r="I51" s="173">
        <f>G51+H51</f>
        <v>830</v>
      </c>
      <c r="J51" s="173"/>
      <c r="K51" s="173">
        <f>I51+J51</f>
        <v>830</v>
      </c>
      <c r="L51" s="173">
        <v>-830</v>
      </c>
      <c r="M51" s="173">
        <f>K51+L51</f>
        <v>0</v>
      </c>
      <c r="N51" s="173"/>
      <c r="O51" s="173">
        <f>M51+N51</f>
        <v>0</v>
      </c>
      <c r="P51" s="173"/>
      <c r="Q51" s="173">
        <f>O51+P51</f>
        <v>0</v>
      </c>
      <c r="R51" s="173"/>
      <c r="S51" s="173">
        <f>Q51+R51</f>
        <v>0</v>
      </c>
    </row>
    <row r="52" spans="1:19" s="91" customFormat="1" ht="37.5">
      <c r="A52" s="177" t="s">
        <v>744</v>
      </c>
      <c r="B52" s="18" t="s">
        <v>260</v>
      </c>
      <c r="C52" s="18" t="s">
        <v>742</v>
      </c>
      <c r="D52" s="83"/>
      <c r="E52" s="173">
        <f>E53</f>
        <v>113</v>
      </c>
      <c r="F52" s="173"/>
      <c r="G52" s="173">
        <f>E52+F52</f>
        <v>113</v>
      </c>
      <c r="H52" s="173"/>
      <c r="I52" s="173">
        <f>G52+H52</f>
        <v>113</v>
      </c>
      <c r="J52" s="173"/>
      <c r="K52" s="173">
        <f>I52+J52</f>
        <v>113</v>
      </c>
      <c r="L52" s="173">
        <f>L53</f>
        <v>-113</v>
      </c>
      <c r="M52" s="173">
        <f>K52+L52</f>
        <v>0</v>
      </c>
      <c r="N52" s="173">
        <f>N53</f>
        <v>0</v>
      </c>
      <c r="O52" s="173">
        <f>M52+N52</f>
        <v>0</v>
      </c>
      <c r="P52" s="173">
        <f>P53</f>
        <v>0</v>
      </c>
      <c r="Q52" s="173">
        <f>O52+P52</f>
        <v>0</v>
      </c>
      <c r="R52" s="173">
        <f>R53</f>
        <v>0</v>
      </c>
      <c r="S52" s="173">
        <f>Q52+R52</f>
        <v>0</v>
      </c>
    </row>
    <row r="53" spans="1:19" s="91" customFormat="1" ht="37.5">
      <c r="A53" s="83" t="s">
        <v>257</v>
      </c>
      <c r="B53" s="18" t="s">
        <v>260</v>
      </c>
      <c r="C53" s="18" t="s">
        <v>742</v>
      </c>
      <c r="D53" s="83" t="s">
        <v>258</v>
      </c>
      <c r="E53" s="173">
        <v>113</v>
      </c>
      <c r="F53" s="173"/>
      <c r="G53" s="173">
        <f>E53+F53</f>
        <v>113</v>
      </c>
      <c r="H53" s="173"/>
      <c r="I53" s="173">
        <f>G53+H53</f>
        <v>113</v>
      </c>
      <c r="J53" s="173"/>
      <c r="K53" s="173">
        <f>I53+J53</f>
        <v>113</v>
      </c>
      <c r="L53" s="173">
        <v>-113</v>
      </c>
      <c r="M53" s="173">
        <f>K53+L53</f>
        <v>0</v>
      </c>
      <c r="N53" s="173"/>
      <c r="O53" s="173">
        <f>M53+N53</f>
        <v>0</v>
      </c>
      <c r="P53" s="173"/>
      <c r="Q53" s="173">
        <f>O53+P53</f>
        <v>0</v>
      </c>
      <c r="R53" s="173"/>
      <c r="S53" s="173">
        <f>Q53+R53</f>
        <v>0</v>
      </c>
    </row>
    <row r="54" spans="1:19" s="91" customFormat="1" ht="81" customHeight="1">
      <c r="A54" s="83" t="s">
        <v>277</v>
      </c>
      <c r="B54" s="18" t="s">
        <v>260</v>
      </c>
      <c r="C54" s="18" t="s">
        <v>278</v>
      </c>
      <c r="D54" s="18"/>
      <c r="E54" s="173">
        <f aca="true" t="shared" si="19" ref="E54:S54">E55</f>
        <v>1200</v>
      </c>
      <c r="F54" s="173">
        <f t="shared" si="19"/>
        <v>0</v>
      </c>
      <c r="G54" s="173">
        <f t="shared" si="19"/>
        <v>1200</v>
      </c>
      <c r="H54" s="173">
        <f t="shared" si="19"/>
        <v>0</v>
      </c>
      <c r="I54" s="173">
        <f t="shared" si="19"/>
        <v>1200</v>
      </c>
      <c r="J54" s="173">
        <f t="shared" si="19"/>
        <v>0</v>
      </c>
      <c r="K54" s="173">
        <f t="shared" si="19"/>
        <v>1200</v>
      </c>
      <c r="L54" s="173">
        <f t="shared" si="19"/>
        <v>0</v>
      </c>
      <c r="M54" s="173">
        <f t="shared" si="19"/>
        <v>1200</v>
      </c>
      <c r="N54" s="173">
        <f t="shared" si="19"/>
        <v>0</v>
      </c>
      <c r="O54" s="173">
        <f t="shared" si="19"/>
        <v>1200</v>
      </c>
      <c r="P54" s="173">
        <f t="shared" si="19"/>
        <v>-1000</v>
      </c>
      <c r="Q54" s="173">
        <f t="shared" si="19"/>
        <v>200</v>
      </c>
      <c r="R54" s="173">
        <f t="shared" si="19"/>
        <v>-120</v>
      </c>
      <c r="S54" s="173">
        <f t="shared" si="19"/>
        <v>80</v>
      </c>
    </row>
    <row r="55" spans="1:19" s="91" customFormat="1" ht="18.75">
      <c r="A55" s="83" t="s">
        <v>267</v>
      </c>
      <c r="B55" s="18" t="s">
        <v>260</v>
      </c>
      <c r="C55" s="18" t="s">
        <v>278</v>
      </c>
      <c r="D55" s="18" t="s">
        <v>268</v>
      </c>
      <c r="E55" s="173">
        <v>1200</v>
      </c>
      <c r="F55" s="173"/>
      <c r="G55" s="173">
        <f>E55+F55</f>
        <v>1200</v>
      </c>
      <c r="H55" s="173"/>
      <c r="I55" s="173">
        <f>G55+H55</f>
        <v>1200</v>
      </c>
      <c r="J55" s="173"/>
      <c r="K55" s="173">
        <f aca="true" t="shared" si="20" ref="K55:K69">I55+J55</f>
        <v>1200</v>
      </c>
      <c r="L55" s="173"/>
      <c r="M55" s="173">
        <f aca="true" t="shared" si="21" ref="M55:M69">K55+L55</f>
        <v>1200</v>
      </c>
      <c r="N55" s="173"/>
      <c r="O55" s="173">
        <f aca="true" t="shared" si="22" ref="O55:O70">M55+N55</f>
        <v>1200</v>
      </c>
      <c r="P55" s="275">
        <v>-1000</v>
      </c>
      <c r="Q55" s="173">
        <f aca="true" t="shared" si="23" ref="Q55:Q70">O55+P55</f>
        <v>200</v>
      </c>
      <c r="R55" s="173">
        <v>-120</v>
      </c>
      <c r="S55" s="173">
        <f aca="true" t="shared" si="24" ref="S55:S70">Q55+R55</f>
        <v>80</v>
      </c>
    </row>
    <row r="56" spans="1:19" s="91" customFormat="1" ht="56.25">
      <c r="A56" s="17" t="s">
        <v>439</v>
      </c>
      <c r="B56" s="18" t="s">
        <v>260</v>
      </c>
      <c r="C56" s="126" t="s">
        <v>440</v>
      </c>
      <c r="D56" s="18"/>
      <c r="E56" s="173"/>
      <c r="F56" s="173"/>
      <c r="G56" s="173"/>
      <c r="H56" s="173"/>
      <c r="I56" s="173">
        <f aca="true" t="shared" si="25" ref="I56:R58">I57</f>
        <v>0</v>
      </c>
      <c r="J56" s="173">
        <f t="shared" si="25"/>
        <v>100</v>
      </c>
      <c r="K56" s="173">
        <f t="shared" si="20"/>
        <v>100</v>
      </c>
      <c r="L56" s="173">
        <f t="shared" si="25"/>
        <v>0</v>
      </c>
      <c r="M56" s="173">
        <f t="shared" si="21"/>
        <v>100</v>
      </c>
      <c r="N56" s="173">
        <f t="shared" si="25"/>
        <v>0</v>
      </c>
      <c r="O56" s="173">
        <f t="shared" si="22"/>
        <v>100</v>
      </c>
      <c r="P56" s="173">
        <f t="shared" si="25"/>
        <v>0</v>
      </c>
      <c r="Q56" s="173">
        <f t="shared" si="23"/>
        <v>100</v>
      </c>
      <c r="R56" s="173">
        <f t="shared" si="25"/>
        <v>-100</v>
      </c>
      <c r="S56" s="173">
        <f t="shared" si="24"/>
        <v>0</v>
      </c>
    </row>
    <row r="57" spans="1:19" s="91" customFormat="1" ht="78">
      <c r="A57" s="23" t="s">
        <v>441</v>
      </c>
      <c r="B57" s="18" t="s">
        <v>260</v>
      </c>
      <c r="C57" s="20" t="s">
        <v>442</v>
      </c>
      <c r="D57" s="18"/>
      <c r="E57" s="173"/>
      <c r="F57" s="173"/>
      <c r="G57" s="173"/>
      <c r="H57" s="173"/>
      <c r="I57" s="173">
        <f t="shared" si="25"/>
        <v>0</v>
      </c>
      <c r="J57" s="173">
        <f t="shared" si="25"/>
        <v>100</v>
      </c>
      <c r="K57" s="173">
        <f t="shared" si="20"/>
        <v>100</v>
      </c>
      <c r="L57" s="173">
        <f t="shared" si="25"/>
        <v>0</v>
      </c>
      <c r="M57" s="173">
        <f t="shared" si="21"/>
        <v>100</v>
      </c>
      <c r="N57" s="173">
        <f t="shared" si="25"/>
        <v>0</v>
      </c>
      <c r="O57" s="173">
        <f t="shared" si="22"/>
        <v>100</v>
      </c>
      <c r="P57" s="173">
        <f t="shared" si="25"/>
        <v>0</v>
      </c>
      <c r="Q57" s="173">
        <f t="shared" si="23"/>
        <v>100</v>
      </c>
      <c r="R57" s="173">
        <f t="shared" si="25"/>
        <v>-100</v>
      </c>
      <c r="S57" s="173">
        <f t="shared" si="24"/>
        <v>0</v>
      </c>
    </row>
    <row r="58" spans="1:19" s="91" customFormat="1" ht="56.25">
      <c r="A58" s="83" t="s">
        <v>840</v>
      </c>
      <c r="B58" s="18" t="s">
        <v>260</v>
      </c>
      <c r="C58" s="19" t="s">
        <v>839</v>
      </c>
      <c r="D58" s="19"/>
      <c r="E58" s="173"/>
      <c r="F58" s="173"/>
      <c r="G58" s="173"/>
      <c r="H58" s="173"/>
      <c r="I58" s="173">
        <f t="shared" si="25"/>
        <v>0</v>
      </c>
      <c r="J58" s="173">
        <f t="shared" si="25"/>
        <v>100</v>
      </c>
      <c r="K58" s="173">
        <f t="shared" si="20"/>
        <v>100</v>
      </c>
      <c r="L58" s="173">
        <f t="shared" si="25"/>
        <v>0</v>
      </c>
      <c r="M58" s="173">
        <f t="shared" si="21"/>
        <v>100</v>
      </c>
      <c r="N58" s="173">
        <f t="shared" si="25"/>
        <v>0</v>
      </c>
      <c r="O58" s="173">
        <f t="shared" si="22"/>
        <v>100</v>
      </c>
      <c r="P58" s="173">
        <f t="shared" si="25"/>
        <v>0</v>
      </c>
      <c r="Q58" s="173">
        <f t="shared" si="23"/>
        <v>100</v>
      </c>
      <c r="R58" s="173">
        <f t="shared" si="25"/>
        <v>-100</v>
      </c>
      <c r="S58" s="173">
        <f t="shared" si="24"/>
        <v>0</v>
      </c>
    </row>
    <row r="59" spans="1:19" s="91" customFormat="1" ht="18.75">
      <c r="A59" s="60" t="s">
        <v>267</v>
      </c>
      <c r="B59" s="18" t="s">
        <v>260</v>
      </c>
      <c r="C59" s="19" t="s">
        <v>839</v>
      </c>
      <c r="D59" s="19" t="s">
        <v>268</v>
      </c>
      <c r="E59" s="173"/>
      <c r="F59" s="173"/>
      <c r="G59" s="173"/>
      <c r="H59" s="173"/>
      <c r="I59" s="173"/>
      <c r="J59" s="173">
        <v>100</v>
      </c>
      <c r="K59" s="173">
        <f t="shared" si="20"/>
        <v>100</v>
      </c>
      <c r="L59" s="173"/>
      <c r="M59" s="173">
        <f t="shared" si="21"/>
        <v>100</v>
      </c>
      <c r="N59" s="173"/>
      <c r="O59" s="173">
        <f t="shared" si="22"/>
        <v>100</v>
      </c>
      <c r="P59" s="173"/>
      <c r="Q59" s="173">
        <f t="shared" si="23"/>
        <v>100</v>
      </c>
      <c r="R59" s="173">
        <v>-100</v>
      </c>
      <c r="S59" s="173">
        <f t="shared" si="24"/>
        <v>0</v>
      </c>
    </row>
    <row r="60" spans="1:19" s="91" customFormat="1" ht="75">
      <c r="A60" s="17" t="s">
        <v>279</v>
      </c>
      <c r="B60" s="126" t="s">
        <v>260</v>
      </c>
      <c r="C60" s="126" t="s">
        <v>280</v>
      </c>
      <c r="D60" s="18"/>
      <c r="E60" s="173"/>
      <c r="F60" s="173"/>
      <c r="G60" s="173">
        <f>G67</f>
        <v>0</v>
      </c>
      <c r="H60" s="173">
        <f>H67</f>
        <v>856.608</v>
      </c>
      <c r="I60" s="179">
        <f>G60+H60</f>
        <v>856.608</v>
      </c>
      <c r="J60" s="179">
        <f>J67+J61</f>
        <v>56608.577000000005</v>
      </c>
      <c r="K60" s="179">
        <f t="shared" si="20"/>
        <v>57465.185000000005</v>
      </c>
      <c r="L60" s="179">
        <f>L67+L61</f>
        <v>-856.608</v>
      </c>
      <c r="M60" s="179">
        <f t="shared" si="21"/>
        <v>56608.577000000005</v>
      </c>
      <c r="N60" s="179">
        <f>N67+N61+N70</f>
        <v>250</v>
      </c>
      <c r="O60" s="179">
        <f t="shared" si="22"/>
        <v>56858.577000000005</v>
      </c>
      <c r="P60" s="179">
        <f>P67+P61+P70</f>
        <v>0</v>
      </c>
      <c r="Q60" s="179">
        <f t="shared" si="23"/>
        <v>56858.577000000005</v>
      </c>
      <c r="R60" s="179">
        <f>R67+R61+R70</f>
        <v>-250</v>
      </c>
      <c r="S60" s="179">
        <f t="shared" si="24"/>
        <v>56608.577000000005</v>
      </c>
    </row>
    <row r="61" spans="1:19" s="91" customFormat="1" ht="58.5">
      <c r="A61" s="23" t="s">
        <v>444</v>
      </c>
      <c r="B61" s="126" t="s">
        <v>260</v>
      </c>
      <c r="C61" s="126" t="s">
        <v>445</v>
      </c>
      <c r="D61" s="18"/>
      <c r="E61" s="173"/>
      <c r="F61" s="173"/>
      <c r="G61" s="173"/>
      <c r="H61" s="173"/>
      <c r="I61" s="179">
        <f>I62+I64</f>
        <v>0</v>
      </c>
      <c r="J61" s="179">
        <f>J62+J64</f>
        <v>56608.577000000005</v>
      </c>
      <c r="K61" s="179">
        <f t="shared" si="20"/>
        <v>56608.577000000005</v>
      </c>
      <c r="L61" s="179">
        <f>L62+L64</f>
        <v>0</v>
      </c>
      <c r="M61" s="179">
        <f t="shared" si="21"/>
        <v>56608.577000000005</v>
      </c>
      <c r="N61" s="179">
        <f>N62+N64</f>
        <v>0</v>
      </c>
      <c r="O61" s="179">
        <f t="shared" si="22"/>
        <v>56608.577000000005</v>
      </c>
      <c r="P61" s="179">
        <f>P62+P64</f>
        <v>0</v>
      </c>
      <c r="Q61" s="179">
        <f t="shared" si="23"/>
        <v>56608.577000000005</v>
      </c>
      <c r="R61" s="179">
        <f>R62+R64</f>
        <v>0</v>
      </c>
      <c r="S61" s="179">
        <f t="shared" si="24"/>
        <v>56608.577000000005</v>
      </c>
    </row>
    <row r="62" spans="1:19" s="91" customFormat="1" ht="56.25">
      <c r="A62" s="60" t="s">
        <v>460</v>
      </c>
      <c r="B62" s="20" t="s">
        <v>260</v>
      </c>
      <c r="C62" s="18" t="s">
        <v>461</v>
      </c>
      <c r="D62" s="18"/>
      <c r="E62" s="173">
        <f>E63</f>
        <v>31614.13</v>
      </c>
      <c r="F62" s="173"/>
      <c r="G62" s="173"/>
      <c r="H62" s="173"/>
      <c r="I62" s="173">
        <f>I63</f>
        <v>0</v>
      </c>
      <c r="J62" s="173">
        <f>J63</f>
        <v>31614.13</v>
      </c>
      <c r="K62" s="173">
        <f t="shared" si="20"/>
        <v>31614.13</v>
      </c>
      <c r="L62" s="173">
        <f>L63</f>
        <v>0</v>
      </c>
      <c r="M62" s="173">
        <f t="shared" si="21"/>
        <v>31614.13</v>
      </c>
      <c r="N62" s="173">
        <f>N63</f>
        <v>0</v>
      </c>
      <c r="O62" s="173">
        <f t="shared" si="22"/>
        <v>31614.13</v>
      </c>
      <c r="P62" s="173">
        <f>P63</f>
        <v>0</v>
      </c>
      <c r="Q62" s="173">
        <f t="shared" si="23"/>
        <v>31614.13</v>
      </c>
      <c r="R62" s="173">
        <f>R63</f>
        <v>0</v>
      </c>
      <c r="S62" s="173">
        <f t="shared" si="24"/>
        <v>31614.13</v>
      </c>
    </row>
    <row r="63" spans="1:19" s="91" customFormat="1" ht="56.25">
      <c r="A63" s="60" t="s">
        <v>419</v>
      </c>
      <c r="B63" s="20" t="s">
        <v>260</v>
      </c>
      <c r="C63" s="20" t="s">
        <v>461</v>
      </c>
      <c r="D63" s="20" t="s">
        <v>283</v>
      </c>
      <c r="E63" s="172">
        <v>31614.13</v>
      </c>
      <c r="F63" s="173"/>
      <c r="G63" s="173"/>
      <c r="H63" s="173"/>
      <c r="I63" s="173"/>
      <c r="J63" s="172">
        <v>31614.13</v>
      </c>
      <c r="K63" s="173">
        <f t="shared" si="20"/>
        <v>31614.13</v>
      </c>
      <c r="L63" s="172"/>
      <c r="M63" s="173">
        <f t="shared" si="21"/>
        <v>31614.13</v>
      </c>
      <c r="N63" s="172"/>
      <c r="O63" s="173">
        <f t="shared" si="22"/>
        <v>31614.13</v>
      </c>
      <c r="P63" s="172"/>
      <c r="Q63" s="173">
        <f t="shared" si="23"/>
        <v>31614.13</v>
      </c>
      <c r="R63" s="172"/>
      <c r="S63" s="173">
        <f t="shared" si="24"/>
        <v>31614.13</v>
      </c>
    </row>
    <row r="64" spans="1:19" s="91" customFormat="1" ht="56.25">
      <c r="A64" s="60" t="s">
        <v>828</v>
      </c>
      <c r="B64" s="20" t="s">
        <v>260</v>
      </c>
      <c r="C64" s="20" t="s">
        <v>467</v>
      </c>
      <c r="D64" s="20"/>
      <c r="E64" s="172"/>
      <c r="F64" s="173"/>
      <c r="G64" s="173"/>
      <c r="H64" s="173"/>
      <c r="I64" s="173">
        <v>0</v>
      </c>
      <c r="J64" s="173">
        <f>J65+J66</f>
        <v>24994.447</v>
      </c>
      <c r="K64" s="173">
        <f t="shared" si="20"/>
        <v>24994.447</v>
      </c>
      <c r="L64" s="173">
        <f>L65+L66</f>
        <v>0</v>
      </c>
      <c r="M64" s="173">
        <f t="shared" si="21"/>
        <v>24994.447</v>
      </c>
      <c r="N64" s="173">
        <f>N65+N66</f>
        <v>0</v>
      </c>
      <c r="O64" s="173">
        <f t="shared" si="22"/>
        <v>24994.447</v>
      </c>
      <c r="P64" s="173">
        <f>P65+P66</f>
        <v>0</v>
      </c>
      <c r="Q64" s="173">
        <f t="shared" si="23"/>
        <v>24994.447</v>
      </c>
      <c r="R64" s="173">
        <f>R65+R66</f>
        <v>0</v>
      </c>
      <c r="S64" s="173">
        <f t="shared" si="24"/>
        <v>24994.447</v>
      </c>
    </row>
    <row r="65" spans="1:19" s="91" customFormat="1" ht="75">
      <c r="A65" s="60" t="s">
        <v>841</v>
      </c>
      <c r="B65" s="20" t="s">
        <v>260</v>
      </c>
      <c r="C65" s="20" t="s">
        <v>467</v>
      </c>
      <c r="D65" s="20" t="s">
        <v>283</v>
      </c>
      <c r="E65" s="172"/>
      <c r="F65" s="173"/>
      <c r="G65" s="173"/>
      <c r="H65" s="173"/>
      <c r="I65" s="173"/>
      <c r="J65" s="173">
        <v>13850.682</v>
      </c>
      <c r="K65" s="173">
        <f t="shared" si="20"/>
        <v>13850.682</v>
      </c>
      <c r="L65" s="173"/>
      <c r="M65" s="173">
        <f t="shared" si="21"/>
        <v>13850.682</v>
      </c>
      <c r="N65" s="173"/>
      <c r="O65" s="173">
        <f t="shared" si="22"/>
        <v>13850.682</v>
      </c>
      <c r="P65" s="173"/>
      <c r="Q65" s="173">
        <f t="shared" si="23"/>
        <v>13850.682</v>
      </c>
      <c r="R65" s="173"/>
      <c r="S65" s="173">
        <f t="shared" si="24"/>
        <v>13850.682</v>
      </c>
    </row>
    <row r="66" spans="1:19" s="91" customFormat="1" ht="75">
      <c r="A66" s="60" t="s">
        <v>842</v>
      </c>
      <c r="B66" s="20" t="s">
        <v>260</v>
      </c>
      <c r="C66" s="20" t="s">
        <v>467</v>
      </c>
      <c r="D66" s="20" t="s">
        <v>283</v>
      </c>
      <c r="E66" s="172"/>
      <c r="F66" s="173"/>
      <c r="G66" s="173"/>
      <c r="H66" s="173"/>
      <c r="I66" s="173"/>
      <c r="J66" s="173">
        <v>11143.765</v>
      </c>
      <c r="K66" s="173">
        <f t="shared" si="20"/>
        <v>11143.765</v>
      </c>
      <c r="L66" s="173"/>
      <c r="M66" s="173">
        <f t="shared" si="21"/>
        <v>11143.765</v>
      </c>
      <c r="N66" s="173"/>
      <c r="O66" s="173">
        <f t="shared" si="22"/>
        <v>11143.765</v>
      </c>
      <c r="P66" s="173"/>
      <c r="Q66" s="173">
        <f t="shared" si="23"/>
        <v>11143.765</v>
      </c>
      <c r="R66" s="173"/>
      <c r="S66" s="173">
        <f t="shared" si="24"/>
        <v>11143.765</v>
      </c>
    </row>
    <row r="67" spans="1:19" s="91" customFormat="1" ht="58.5">
      <c r="A67" s="92" t="s">
        <v>281</v>
      </c>
      <c r="B67" s="18" t="s">
        <v>260</v>
      </c>
      <c r="C67" s="18" t="s">
        <v>282</v>
      </c>
      <c r="D67" s="18"/>
      <c r="E67" s="173"/>
      <c r="F67" s="173"/>
      <c r="G67" s="173">
        <v>0</v>
      </c>
      <c r="H67" s="173">
        <f>H68</f>
        <v>856.608</v>
      </c>
      <c r="I67" s="173">
        <f>G67+H67</f>
        <v>856.608</v>
      </c>
      <c r="J67" s="173">
        <f>J68</f>
        <v>0</v>
      </c>
      <c r="K67" s="173">
        <f t="shared" si="20"/>
        <v>856.608</v>
      </c>
      <c r="L67" s="173">
        <f>L68</f>
        <v>-856.608</v>
      </c>
      <c r="M67" s="173">
        <f t="shared" si="21"/>
        <v>0</v>
      </c>
      <c r="N67" s="173">
        <f>N68</f>
        <v>0</v>
      </c>
      <c r="O67" s="173">
        <f t="shared" si="22"/>
        <v>0</v>
      </c>
      <c r="P67" s="173">
        <f>P68</f>
        <v>0</v>
      </c>
      <c r="Q67" s="173">
        <f t="shared" si="23"/>
        <v>0</v>
      </c>
      <c r="R67" s="173">
        <f>R68</f>
        <v>0</v>
      </c>
      <c r="S67" s="173">
        <f t="shared" si="24"/>
        <v>0</v>
      </c>
    </row>
    <row r="68" spans="1:19" s="91" customFormat="1" ht="18.75">
      <c r="A68" s="60" t="s">
        <v>590</v>
      </c>
      <c r="B68" s="18" t="s">
        <v>260</v>
      </c>
      <c r="C68" s="18" t="s">
        <v>591</v>
      </c>
      <c r="D68" s="18"/>
      <c r="E68" s="173"/>
      <c r="F68" s="173"/>
      <c r="G68" s="173">
        <v>0</v>
      </c>
      <c r="H68" s="173">
        <f>H69</f>
        <v>856.608</v>
      </c>
      <c r="I68" s="173">
        <f>G68+H68</f>
        <v>856.608</v>
      </c>
      <c r="J68" s="173">
        <f>J69</f>
        <v>0</v>
      </c>
      <c r="K68" s="173">
        <f t="shared" si="20"/>
        <v>856.608</v>
      </c>
      <c r="L68" s="173">
        <f>L69</f>
        <v>-856.608</v>
      </c>
      <c r="M68" s="173">
        <f t="shared" si="21"/>
        <v>0</v>
      </c>
      <c r="N68" s="173">
        <f>N69</f>
        <v>0</v>
      </c>
      <c r="O68" s="173">
        <f t="shared" si="22"/>
        <v>0</v>
      </c>
      <c r="P68" s="173">
        <f>P69</f>
        <v>0</v>
      </c>
      <c r="Q68" s="173">
        <f t="shared" si="23"/>
        <v>0</v>
      </c>
      <c r="R68" s="173">
        <f>R69</f>
        <v>0</v>
      </c>
      <c r="S68" s="173">
        <f t="shared" si="24"/>
        <v>0</v>
      </c>
    </row>
    <row r="69" spans="1:19" s="91" customFormat="1" ht="37.5">
      <c r="A69" s="83" t="s">
        <v>257</v>
      </c>
      <c r="B69" s="18" t="s">
        <v>260</v>
      </c>
      <c r="C69" s="18" t="s">
        <v>591</v>
      </c>
      <c r="D69" s="18" t="s">
        <v>258</v>
      </c>
      <c r="E69" s="173"/>
      <c r="F69" s="173"/>
      <c r="G69" s="173">
        <v>0</v>
      </c>
      <c r="H69" s="275">
        <v>856.608</v>
      </c>
      <c r="I69" s="173">
        <f>G69+H69</f>
        <v>856.608</v>
      </c>
      <c r="J69" s="275"/>
      <c r="K69" s="173">
        <f t="shared" si="20"/>
        <v>856.608</v>
      </c>
      <c r="L69" s="275">
        <v>-856.608</v>
      </c>
      <c r="M69" s="173">
        <f t="shared" si="21"/>
        <v>0</v>
      </c>
      <c r="N69" s="173"/>
      <c r="O69" s="173">
        <f t="shared" si="22"/>
        <v>0</v>
      </c>
      <c r="P69" s="173"/>
      <c r="Q69" s="173">
        <f t="shared" si="23"/>
        <v>0</v>
      </c>
      <c r="R69" s="173"/>
      <c r="S69" s="173">
        <f t="shared" si="24"/>
        <v>0</v>
      </c>
    </row>
    <row r="70" spans="1:19" s="91" customFormat="1" ht="39">
      <c r="A70" s="92" t="s">
        <v>597</v>
      </c>
      <c r="B70" s="124" t="s">
        <v>260</v>
      </c>
      <c r="C70" s="124" t="s">
        <v>284</v>
      </c>
      <c r="D70" s="18"/>
      <c r="E70" s="173"/>
      <c r="F70" s="173"/>
      <c r="G70" s="173"/>
      <c r="H70" s="275"/>
      <c r="I70" s="173"/>
      <c r="J70" s="275"/>
      <c r="K70" s="173"/>
      <c r="L70" s="275"/>
      <c r="M70" s="173">
        <f>M71</f>
        <v>0</v>
      </c>
      <c r="N70" s="173">
        <f>N71</f>
        <v>250</v>
      </c>
      <c r="O70" s="173">
        <f t="shared" si="22"/>
        <v>250</v>
      </c>
      <c r="P70" s="173">
        <f>P71</f>
        <v>0</v>
      </c>
      <c r="Q70" s="173">
        <f t="shared" si="23"/>
        <v>250</v>
      </c>
      <c r="R70" s="173">
        <f>R71</f>
        <v>-250</v>
      </c>
      <c r="S70" s="173">
        <f t="shared" si="24"/>
        <v>0</v>
      </c>
    </row>
    <row r="71" spans="1:19" s="91" customFormat="1" ht="37.5">
      <c r="A71" s="83" t="s">
        <v>816</v>
      </c>
      <c r="B71" s="18" t="s">
        <v>260</v>
      </c>
      <c r="C71" s="18" t="s">
        <v>815</v>
      </c>
      <c r="D71" s="18"/>
      <c r="E71" s="173"/>
      <c r="F71" s="173"/>
      <c r="G71" s="173"/>
      <c r="H71" s="275"/>
      <c r="I71" s="173"/>
      <c r="J71" s="275"/>
      <c r="K71" s="173"/>
      <c r="L71" s="275"/>
      <c r="M71" s="173">
        <f>M72</f>
        <v>0</v>
      </c>
      <c r="N71" s="173">
        <f>N72</f>
        <v>250</v>
      </c>
      <c r="O71" s="173">
        <f>M71+N71</f>
        <v>250</v>
      </c>
      <c r="P71" s="173">
        <f>P72</f>
        <v>0</v>
      </c>
      <c r="Q71" s="173">
        <f>O71+P71</f>
        <v>250</v>
      </c>
      <c r="R71" s="173">
        <f>R72</f>
        <v>-250</v>
      </c>
      <c r="S71" s="173">
        <f>Q71+R71</f>
        <v>0</v>
      </c>
    </row>
    <row r="72" spans="1:19" s="91" customFormat="1" ht="37.5">
      <c r="A72" s="83" t="s">
        <v>257</v>
      </c>
      <c r="B72" s="18" t="s">
        <v>260</v>
      </c>
      <c r="C72" s="18" t="s">
        <v>815</v>
      </c>
      <c r="D72" s="18" t="s">
        <v>258</v>
      </c>
      <c r="E72" s="173"/>
      <c r="F72" s="173"/>
      <c r="G72" s="173"/>
      <c r="H72" s="275"/>
      <c r="I72" s="173"/>
      <c r="J72" s="275"/>
      <c r="K72" s="173"/>
      <c r="L72" s="275"/>
      <c r="M72" s="173"/>
      <c r="N72" s="173">
        <v>250</v>
      </c>
      <c r="O72" s="173">
        <f>M72+N72</f>
        <v>250</v>
      </c>
      <c r="P72" s="173"/>
      <c r="Q72" s="173">
        <f>O72+P72</f>
        <v>250</v>
      </c>
      <c r="R72" s="173">
        <v>-250</v>
      </c>
      <c r="S72" s="173">
        <f>Q72+R72</f>
        <v>0</v>
      </c>
    </row>
    <row r="73" spans="1:19" s="91" customFormat="1" ht="56.25">
      <c r="A73" s="93" t="s">
        <v>285</v>
      </c>
      <c r="B73" s="124" t="s">
        <v>260</v>
      </c>
      <c r="C73" s="126" t="s">
        <v>286</v>
      </c>
      <c r="D73" s="126"/>
      <c r="E73" s="180">
        <f aca="true" t="shared" si="26" ref="E73:K73">E74+E77+E82</f>
        <v>600</v>
      </c>
      <c r="F73" s="180">
        <f t="shared" si="26"/>
        <v>0</v>
      </c>
      <c r="G73" s="180">
        <f t="shared" si="26"/>
        <v>600</v>
      </c>
      <c r="H73" s="180">
        <f t="shared" si="26"/>
        <v>0</v>
      </c>
      <c r="I73" s="180">
        <f t="shared" si="26"/>
        <v>600</v>
      </c>
      <c r="J73" s="180">
        <f t="shared" si="26"/>
        <v>0</v>
      </c>
      <c r="K73" s="180">
        <f t="shared" si="26"/>
        <v>600</v>
      </c>
      <c r="L73" s="180">
        <f aca="true" t="shared" si="27" ref="L73:Q73">L74+L77+L82</f>
        <v>0</v>
      </c>
      <c r="M73" s="180">
        <f t="shared" si="27"/>
        <v>600</v>
      </c>
      <c r="N73" s="180">
        <f t="shared" si="27"/>
        <v>0</v>
      </c>
      <c r="O73" s="180">
        <f t="shared" si="27"/>
        <v>600</v>
      </c>
      <c r="P73" s="180">
        <f t="shared" si="27"/>
        <v>0</v>
      </c>
      <c r="Q73" s="180">
        <f t="shared" si="27"/>
        <v>600</v>
      </c>
      <c r="R73" s="180">
        <f>R74+R77+R82</f>
        <v>-89.27</v>
      </c>
      <c r="S73" s="180">
        <f>S74+S77+S82</f>
        <v>510.73</v>
      </c>
    </row>
    <row r="74" spans="1:19" s="91" customFormat="1" ht="39">
      <c r="A74" s="92" t="s">
        <v>287</v>
      </c>
      <c r="B74" s="124" t="s">
        <v>260</v>
      </c>
      <c r="C74" s="126" t="s">
        <v>288</v>
      </c>
      <c r="D74" s="126"/>
      <c r="E74" s="180">
        <f aca="true" t="shared" si="28" ref="E74:S75">E75</f>
        <v>0</v>
      </c>
      <c r="F74" s="180">
        <f t="shared" si="28"/>
        <v>0</v>
      </c>
      <c r="G74" s="180">
        <f t="shared" si="28"/>
        <v>0</v>
      </c>
      <c r="H74" s="180">
        <f t="shared" si="28"/>
        <v>0</v>
      </c>
      <c r="I74" s="180">
        <f t="shared" si="28"/>
        <v>0</v>
      </c>
      <c r="J74" s="180">
        <f t="shared" si="28"/>
        <v>0</v>
      </c>
      <c r="K74" s="180">
        <f t="shared" si="28"/>
        <v>0</v>
      </c>
      <c r="L74" s="180">
        <f t="shared" si="28"/>
        <v>0</v>
      </c>
      <c r="M74" s="180">
        <f t="shared" si="28"/>
        <v>0</v>
      </c>
      <c r="N74" s="180">
        <f t="shared" si="28"/>
        <v>0</v>
      </c>
      <c r="O74" s="180">
        <f t="shared" si="28"/>
        <v>0</v>
      </c>
      <c r="P74" s="180">
        <f t="shared" si="28"/>
        <v>0</v>
      </c>
      <c r="Q74" s="180">
        <f t="shared" si="28"/>
        <v>0</v>
      </c>
      <c r="R74" s="180">
        <f t="shared" si="28"/>
        <v>0</v>
      </c>
      <c r="S74" s="180">
        <f t="shared" si="28"/>
        <v>0</v>
      </c>
    </row>
    <row r="75" spans="1:19" s="91" customFormat="1" ht="56.25">
      <c r="A75" s="83" t="s">
        <v>289</v>
      </c>
      <c r="B75" s="124" t="s">
        <v>260</v>
      </c>
      <c r="C75" s="126" t="s">
        <v>290</v>
      </c>
      <c r="D75" s="126"/>
      <c r="E75" s="180">
        <f t="shared" si="28"/>
        <v>0</v>
      </c>
      <c r="F75" s="180">
        <f t="shared" si="28"/>
        <v>0</v>
      </c>
      <c r="G75" s="180">
        <f t="shared" si="28"/>
        <v>0</v>
      </c>
      <c r="H75" s="180">
        <f t="shared" si="28"/>
        <v>0</v>
      </c>
      <c r="I75" s="180">
        <f t="shared" si="28"/>
        <v>0</v>
      </c>
      <c r="J75" s="180">
        <f t="shared" si="28"/>
        <v>0</v>
      </c>
      <c r="K75" s="180">
        <f t="shared" si="28"/>
        <v>0</v>
      </c>
      <c r="L75" s="180">
        <f t="shared" si="28"/>
        <v>0</v>
      </c>
      <c r="M75" s="180">
        <f t="shared" si="28"/>
        <v>0</v>
      </c>
      <c r="N75" s="180">
        <f t="shared" si="28"/>
        <v>0</v>
      </c>
      <c r="O75" s="180">
        <f t="shared" si="28"/>
        <v>0</v>
      </c>
      <c r="P75" s="180">
        <f t="shared" si="28"/>
        <v>0</v>
      </c>
      <c r="Q75" s="180">
        <f t="shared" si="28"/>
        <v>0</v>
      </c>
      <c r="R75" s="180">
        <f t="shared" si="28"/>
        <v>0</v>
      </c>
      <c r="S75" s="180">
        <f t="shared" si="28"/>
        <v>0</v>
      </c>
    </row>
    <row r="76" spans="1:19" s="91" customFormat="1" ht="37.5">
      <c r="A76" s="83" t="s">
        <v>257</v>
      </c>
      <c r="B76" s="124" t="s">
        <v>260</v>
      </c>
      <c r="C76" s="126" t="s">
        <v>290</v>
      </c>
      <c r="D76" s="126" t="s">
        <v>258</v>
      </c>
      <c r="E76" s="180">
        <v>0</v>
      </c>
      <c r="F76" s="180">
        <v>0</v>
      </c>
      <c r="G76" s="180">
        <f>E76+F76</f>
        <v>0</v>
      </c>
      <c r="H76" s="180">
        <v>0</v>
      </c>
      <c r="I76" s="180">
        <f>G76+H76</f>
        <v>0</v>
      </c>
      <c r="J76" s="180">
        <v>0</v>
      </c>
      <c r="K76" s="180">
        <f>I76+J76</f>
        <v>0</v>
      </c>
      <c r="L76" s="180">
        <v>0</v>
      </c>
      <c r="M76" s="180">
        <f>K76+L76</f>
        <v>0</v>
      </c>
      <c r="N76" s="180">
        <v>0</v>
      </c>
      <c r="O76" s="180">
        <f>M76+N76</f>
        <v>0</v>
      </c>
      <c r="P76" s="180">
        <v>0</v>
      </c>
      <c r="Q76" s="180">
        <f>O76+P76</f>
        <v>0</v>
      </c>
      <c r="R76" s="180">
        <v>0</v>
      </c>
      <c r="S76" s="180">
        <f>Q76+R76</f>
        <v>0</v>
      </c>
    </row>
    <row r="77" spans="1:19" s="91" customFormat="1" ht="39">
      <c r="A77" s="92" t="s">
        <v>291</v>
      </c>
      <c r="B77" s="124" t="s">
        <v>260</v>
      </c>
      <c r="C77" s="126" t="s">
        <v>292</v>
      </c>
      <c r="D77" s="126"/>
      <c r="E77" s="180">
        <f>E78+E80</f>
        <v>300</v>
      </c>
      <c r="F77" s="180">
        <f>F78+F80</f>
        <v>-128</v>
      </c>
      <c r="G77" s="180">
        <f>E77+F77</f>
        <v>172</v>
      </c>
      <c r="H77" s="180">
        <f>H78+H80</f>
        <v>0</v>
      </c>
      <c r="I77" s="180">
        <f>G77+H77</f>
        <v>172</v>
      </c>
      <c r="J77" s="180">
        <f>J78+J80</f>
        <v>0</v>
      </c>
      <c r="K77" s="180">
        <f>I77+J77</f>
        <v>172</v>
      </c>
      <c r="L77" s="180">
        <f>L78+L80</f>
        <v>0</v>
      </c>
      <c r="M77" s="180">
        <f>K77+L77</f>
        <v>172</v>
      </c>
      <c r="N77" s="180">
        <f>N78+N80</f>
        <v>0</v>
      </c>
      <c r="O77" s="180">
        <f>M77+N77</f>
        <v>172</v>
      </c>
      <c r="P77" s="180">
        <f>P78+P80</f>
        <v>0</v>
      </c>
      <c r="Q77" s="180">
        <f>O77+P77</f>
        <v>172</v>
      </c>
      <c r="R77" s="180">
        <f>R78+R80</f>
        <v>-2.008</v>
      </c>
      <c r="S77" s="180">
        <f>Q77+R77</f>
        <v>169.992</v>
      </c>
    </row>
    <row r="78" spans="1:19" s="91" customFormat="1" ht="56.25">
      <c r="A78" s="83" t="s">
        <v>293</v>
      </c>
      <c r="B78" s="18" t="s">
        <v>260</v>
      </c>
      <c r="C78" s="20" t="s">
        <v>294</v>
      </c>
      <c r="D78" s="20"/>
      <c r="E78" s="172">
        <f aca="true" t="shared" si="29" ref="E78:S78">E79</f>
        <v>0</v>
      </c>
      <c r="F78" s="172">
        <f t="shared" si="29"/>
        <v>0</v>
      </c>
      <c r="G78" s="172">
        <f t="shared" si="29"/>
        <v>0</v>
      </c>
      <c r="H78" s="172">
        <f t="shared" si="29"/>
        <v>0</v>
      </c>
      <c r="I78" s="172">
        <f t="shared" si="29"/>
        <v>0</v>
      </c>
      <c r="J78" s="172">
        <f t="shared" si="29"/>
        <v>0</v>
      </c>
      <c r="K78" s="172">
        <f t="shared" si="29"/>
        <v>0</v>
      </c>
      <c r="L78" s="172">
        <f t="shared" si="29"/>
        <v>0</v>
      </c>
      <c r="M78" s="172">
        <f t="shared" si="29"/>
        <v>0</v>
      </c>
      <c r="N78" s="172">
        <f t="shared" si="29"/>
        <v>0</v>
      </c>
      <c r="O78" s="172">
        <f t="shared" si="29"/>
        <v>0</v>
      </c>
      <c r="P78" s="172">
        <f t="shared" si="29"/>
        <v>0</v>
      </c>
      <c r="Q78" s="172">
        <f t="shared" si="29"/>
        <v>0</v>
      </c>
      <c r="R78" s="172">
        <f t="shared" si="29"/>
        <v>0</v>
      </c>
      <c r="S78" s="172">
        <f t="shared" si="29"/>
        <v>0</v>
      </c>
    </row>
    <row r="79" spans="1:19" s="91" customFormat="1" ht="37.5">
      <c r="A79" s="83" t="s">
        <v>257</v>
      </c>
      <c r="B79" s="18" t="s">
        <v>260</v>
      </c>
      <c r="C79" s="20" t="s">
        <v>294</v>
      </c>
      <c r="D79" s="20" t="s">
        <v>258</v>
      </c>
      <c r="E79" s="172"/>
      <c r="F79" s="172">
        <v>0</v>
      </c>
      <c r="G79" s="172">
        <f>E79+F79</f>
        <v>0</v>
      </c>
      <c r="H79" s="172">
        <v>0</v>
      </c>
      <c r="I79" s="172">
        <f>G79+H79</f>
        <v>0</v>
      </c>
      <c r="J79" s="172">
        <v>0</v>
      </c>
      <c r="K79" s="172">
        <f>I79+J79</f>
        <v>0</v>
      </c>
      <c r="L79" s="172">
        <v>0</v>
      </c>
      <c r="M79" s="172">
        <f>K79+L79</f>
        <v>0</v>
      </c>
      <c r="N79" s="172">
        <v>0</v>
      </c>
      <c r="O79" s="172">
        <f>M79+N79</f>
        <v>0</v>
      </c>
      <c r="P79" s="172">
        <v>0</v>
      </c>
      <c r="Q79" s="172">
        <f>O79+P79</f>
        <v>0</v>
      </c>
      <c r="R79" s="172">
        <v>0</v>
      </c>
      <c r="S79" s="172">
        <f>Q79+R79</f>
        <v>0</v>
      </c>
    </row>
    <row r="80" spans="1:19" s="91" customFormat="1" ht="75">
      <c r="A80" s="83" t="s">
        <v>295</v>
      </c>
      <c r="B80" s="18" t="s">
        <v>260</v>
      </c>
      <c r="C80" s="20" t="s">
        <v>296</v>
      </c>
      <c r="D80" s="20"/>
      <c r="E80" s="172">
        <f aca="true" t="shared" si="30" ref="E80:S80">E81</f>
        <v>300</v>
      </c>
      <c r="F80" s="172">
        <f t="shared" si="30"/>
        <v>-128</v>
      </c>
      <c r="G80" s="172">
        <f t="shared" si="30"/>
        <v>172</v>
      </c>
      <c r="H80" s="172">
        <f t="shared" si="30"/>
        <v>0</v>
      </c>
      <c r="I80" s="172">
        <f t="shared" si="30"/>
        <v>172</v>
      </c>
      <c r="J80" s="172">
        <f t="shared" si="30"/>
        <v>0</v>
      </c>
      <c r="K80" s="172">
        <f t="shared" si="30"/>
        <v>172</v>
      </c>
      <c r="L80" s="172">
        <f t="shared" si="30"/>
        <v>0</v>
      </c>
      <c r="M80" s="172">
        <f t="shared" si="30"/>
        <v>172</v>
      </c>
      <c r="N80" s="172">
        <f t="shared" si="30"/>
        <v>0</v>
      </c>
      <c r="O80" s="172">
        <f t="shared" si="30"/>
        <v>172</v>
      </c>
      <c r="P80" s="172">
        <f t="shared" si="30"/>
        <v>0</v>
      </c>
      <c r="Q80" s="172">
        <f t="shared" si="30"/>
        <v>172</v>
      </c>
      <c r="R80" s="172">
        <f t="shared" si="30"/>
        <v>-2.008</v>
      </c>
      <c r="S80" s="172">
        <f t="shared" si="30"/>
        <v>169.992</v>
      </c>
    </row>
    <row r="81" spans="1:19" s="91" customFormat="1" ht="37.5">
      <c r="A81" s="83" t="s">
        <v>257</v>
      </c>
      <c r="B81" s="18" t="s">
        <v>260</v>
      </c>
      <c r="C81" s="20" t="s">
        <v>296</v>
      </c>
      <c r="D81" s="20" t="s">
        <v>258</v>
      </c>
      <c r="E81" s="172">
        <v>300</v>
      </c>
      <c r="F81" s="172">
        <v>-128</v>
      </c>
      <c r="G81" s="172">
        <f>E81+F81</f>
        <v>172</v>
      </c>
      <c r="H81" s="172"/>
      <c r="I81" s="172">
        <f>G81+H81</f>
        <v>172</v>
      </c>
      <c r="J81" s="172"/>
      <c r="K81" s="172">
        <f>I81+J81</f>
        <v>172</v>
      </c>
      <c r="L81" s="172"/>
      <c r="M81" s="172">
        <f>K81+L81</f>
        <v>172</v>
      </c>
      <c r="N81" s="172"/>
      <c r="O81" s="172">
        <f>M81+N81</f>
        <v>172</v>
      </c>
      <c r="P81" s="172"/>
      <c r="Q81" s="172">
        <f>O81+P81</f>
        <v>172</v>
      </c>
      <c r="R81" s="172">
        <v>-2.008</v>
      </c>
      <c r="S81" s="172">
        <f>Q81+R81</f>
        <v>169.992</v>
      </c>
    </row>
    <row r="82" spans="1:19" s="90" customFormat="1" ht="39">
      <c r="A82" s="92" t="s">
        <v>297</v>
      </c>
      <c r="B82" s="124" t="s">
        <v>260</v>
      </c>
      <c r="C82" s="126" t="s">
        <v>298</v>
      </c>
      <c r="D82" s="126"/>
      <c r="E82" s="180">
        <f aca="true" t="shared" si="31" ref="E82:S82">E83</f>
        <v>300</v>
      </c>
      <c r="F82" s="180">
        <f t="shared" si="31"/>
        <v>128</v>
      </c>
      <c r="G82" s="180">
        <f t="shared" si="31"/>
        <v>428</v>
      </c>
      <c r="H82" s="180">
        <f t="shared" si="31"/>
        <v>0</v>
      </c>
      <c r="I82" s="180">
        <f t="shared" si="31"/>
        <v>428</v>
      </c>
      <c r="J82" s="180">
        <f t="shared" si="31"/>
        <v>0</v>
      </c>
      <c r="K82" s="180">
        <f t="shared" si="31"/>
        <v>428</v>
      </c>
      <c r="L82" s="180">
        <f t="shared" si="31"/>
        <v>0</v>
      </c>
      <c r="M82" s="180">
        <f t="shared" si="31"/>
        <v>428</v>
      </c>
      <c r="N82" s="180">
        <f t="shared" si="31"/>
        <v>0</v>
      </c>
      <c r="O82" s="180">
        <f t="shared" si="31"/>
        <v>428</v>
      </c>
      <c r="P82" s="180">
        <f t="shared" si="31"/>
        <v>0</v>
      </c>
      <c r="Q82" s="180">
        <f t="shared" si="31"/>
        <v>428</v>
      </c>
      <c r="R82" s="180">
        <f t="shared" si="31"/>
        <v>-87.262</v>
      </c>
      <c r="S82" s="180">
        <f t="shared" si="31"/>
        <v>340.738</v>
      </c>
    </row>
    <row r="83" spans="1:19" s="90" customFormat="1" ht="56.25">
      <c r="A83" s="83" t="s">
        <v>299</v>
      </c>
      <c r="B83" s="18" t="s">
        <v>260</v>
      </c>
      <c r="C83" s="20" t="s">
        <v>300</v>
      </c>
      <c r="D83" s="20"/>
      <c r="E83" s="172">
        <f>E85+E84+E86</f>
        <v>300</v>
      </c>
      <c r="F83" s="172">
        <f>F85+F84+F86</f>
        <v>128</v>
      </c>
      <c r="G83" s="172">
        <f>E83+F83</f>
        <v>428</v>
      </c>
      <c r="H83" s="172">
        <f>H85+H84+H86</f>
        <v>0</v>
      </c>
      <c r="I83" s="172">
        <f>G83+H83</f>
        <v>428</v>
      </c>
      <c r="J83" s="172">
        <f>J85+J84+J86</f>
        <v>0</v>
      </c>
      <c r="K83" s="172">
        <f>I83+J83</f>
        <v>428</v>
      </c>
      <c r="L83" s="172">
        <f>L85+L84+L86</f>
        <v>0</v>
      </c>
      <c r="M83" s="172">
        <f>K83+L83</f>
        <v>428</v>
      </c>
      <c r="N83" s="172">
        <f>N85+N84+N86</f>
        <v>0</v>
      </c>
      <c r="O83" s="172">
        <f>M83+N83</f>
        <v>428</v>
      </c>
      <c r="P83" s="172">
        <f>P85+P84+P86</f>
        <v>0</v>
      </c>
      <c r="Q83" s="172">
        <f>O83+P83</f>
        <v>428</v>
      </c>
      <c r="R83" s="172">
        <f>R85+R84+R86</f>
        <v>-87.262</v>
      </c>
      <c r="S83" s="172">
        <f>Q83+R83</f>
        <v>340.738</v>
      </c>
    </row>
    <row r="84" spans="1:19" s="90" customFormat="1" ht="93.75">
      <c r="A84" s="83" t="s">
        <v>253</v>
      </c>
      <c r="B84" s="18" t="s">
        <v>260</v>
      </c>
      <c r="C84" s="20" t="s">
        <v>300</v>
      </c>
      <c r="D84" s="20" t="s">
        <v>254</v>
      </c>
      <c r="E84" s="172">
        <v>27</v>
      </c>
      <c r="F84" s="172">
        <v>14</v>
      </c>
      <c r="G84" s="172">
        <f>E84+F84</f>
        <v>41</v>
      </c>
      <c r="H84" s="172"/>
      <c r="I84" s="172">
        <f>G84+H84</f>
        <v>41</v>
      </c>
      <c r="J84" s="172"/>
      <c r="K84" s="172">
        <f>I84+J84</f>
        <v>41</v>
      </c>
      <c r="L84" s="172"/>
      <c r="M84" s="172">
        <f>K84+L84</f>
        <v>41</v>
      </c>
      <c r="N84" s="172">
        <v>-26</v>
      </c>
      <c r="O84" s="172">
        <f>M84+N84</f>
        <v>15</v>
      </c>
      <c r="P84" s="172"/>
      <c r="Q84" s="172">
        <f>O84+P84</f>
        <v>15</v>
      </c>
      <c r="R84" s="181">
        <v>-6.262</v>
      </c>
      <c r="S84" s="172">
        <f>Q84+R84</f>
        <v>8.738</v>
      </c>
    </row>
    <row r="85" spans="1:19" s="90" customFormat="1" ht="37.5">
      <c r="A85" s="83" t="s">
        <v>257</v>
      </c>
      <c r="B85" s="18" t="s">
        <v>260</v>
      </c>
      <c r="C85" s="20" t="s">
        <v>300</v>
      </c>
      <c r="D85" s="20" t="s">
        <v>258</v>
      </c>
      <c r="E85" s="172">
        <v>93</v>
      </c>
      <c r="F85" s="172">
        <v>-30</v>
      </c>
      <c r="G85" s="172">
        <f>E85+F85</f>
        <v>63</v>
      </c>
      <c r="H85" s="172"/>
      <c r="I85" s="172">
        <f>G85+H85</f>
        <v>63</v>
      </c>
      <c r="J85" s="172"/>
      <c r="K85" s="172">
        <f>I85+J85</f>
        <v>63</v>
      </c>
      <c r="L85" s="172"/>
      <c r="M85" s="172">
        <f>K85+L85</f>
        <v>63</v>
      </c>
      <c r="N85" s="172"/>
      <c r="O85" s="172">
        <f>M85+N85</f>
        <v>63</v>
      </c>
      <c r="P85" s="172"/>
      <c r="Q85" s="172">
        <f>O85+P85</f>
        <v>63</v>
      </c>
      <c r="R85" s="181">
        <v>-36</v>
      </c>
      <c r="S85" s="172">
        <f>Q85+R85</f>
        <v>27</v>
      </c>
    </row>
    <row r="86" spans="1:19" s="90" customFormat="1" ht="37.5">
      <c r="A86" s="83" t="s">
        <v>301</v>
      </c>
      <c r="B86" s="18" t="s">
        <v>260</v>
      </c>
      <c r="C86" s="20" t="s">
        <v>300</v>
      </c>
      <c r="D86" s="20" t="s">
        <v>302</v>
      </c>
      <c r="E86" s="172">
        <v>180</v>
      </c>
      <c r="F86" s="172">
        <v>144</v>
      </c>
      <c r="G86" s="172">
        <f>E86+F86</f>
        <v>324</v>
      </c>
      <c r="H86" s="172"/>
      <c r="I86" s="172">
        <f>G86+H86</f>
        <v>324</v>
      </c>
      <c r="J86" s="172"/>
      <c r="K86" s="172">
        <f>I86+J86</f>
        <v>324</v>
      </c>
      <c r="L86" s="172"/>
      <c r="M86" s="172">
        <f>K86+L86</f>
        <v>324</v>
      </c>
      <c r="N86" s="172">
        <v>26</v>
      </c>
      <c r="O86" s="172">
        <f>M86+N86</f>
        <v>350</v>
      </c>
      <c r="P86" s="172"/>
      <c r="Q86" s="172">
        <f>O86+P86</f>
        <v>350</v>
      </c>
      <c r="R86" s="181">
        <v>-45</v>
      </c>
      <c r="S86" s="172">
        <f>Q86+R86</f>
        <v>305</v>
      </c>
    </row>
    <row r="87" spans="1:19" s="90" customFormat="1" ht="56.25">
      <c r="A87" s="17" t="s">
        <v>303</v>
      </c>
      <c r="B87" s="124" t="s">
        <v>260</v>
      </c>
      <c r="C87" s="126" t="s">
        <v>304</v>
      </c>
      <c r="D87" s="126"/>
      <c r="E87" s="180">
        <f>E88+E93+E98+E101</f>
        <v>30037.242000000002</v>
      </c>
      <c r="F87" s="180">
        <f>F88+F93+F98+F101</f>
        <v>653.94</v>
      </c>
      <c r="G87" s="180">
        <f>G88+G93+G98+G101+G96</f>
        <v>30691.182</v>
      </c>
      <c r="H87" s="180">
        <f>H88+H93+H98+H101</f>
        <v>1294.853</v>
      </c>
      <c r="I87" s="180">
        <f>I88+I93+I98+I101+I96</f>
        <v>31986.035</v>
      </c>
      <c r="J87" s="180">
        <f>J88+J93+J98+J101</f>
        <v>284.656</v>
      </c>
      <c r="K87" s="180">
        <f>K88+K93+K98+K101+K96</f>
        <v>32270.691</v>
      </c>
      <c r="L87" s="180">
        <f>L88+L93+L98+L101</f>
        <v>-1085</v>
      </c>
      <c r="M87" s="180">
        <f>M88+M93+M98+M101+M96</f>
        <v>31185.691</v>
      </c>
      <c r="N87" s="180">
        <f>N88+N93+N98+N101</f>
        <v>-305.587</v>
      </c>
      <c r="O87" s="180">
        <f>O88+O93+O98+O101+O96</f>
        <v>30880.104</v>
      </c>
      <c r="P87" s="180">
        <f>P88+P93+P98+P101</f>
        <v>-371.449</v>
      </c>
      <c r="Q87" s="180">
        <f>Q88+Q93+Q98+Q101+Q96</f>
        <v>30508.655</v>
      </c>
      <c r="R87" s="180">
        <f>R88+R93+R98+R101</f>
        <v>-90.72500000000002</v>
      </c>
      <c r="S87" s="180">
        <f>S88+S93+S98+S101+S96</f>
        <v>30417.93</v>
      </c>
    </row>
    <row r="88" spans="1:19" s="90" customFormat="1" ht="78">
      <c r="A88" s="23" t="s">
        <v>305</v>
      </c>
      <c r="B88" s="124" t="s">
        <v>260</v>
      </c>
      <c r="C88" s="126" t="s">
        <v>306</v>
      </c>
      <c r="D88" s="126"/>
      <c r="E88" s="180">
        <f>E89+E91</f>
        <v>10</v>
      </c>
      <c r="F88" s="180">
        <f>F89</f>
        <v>0</v>
      </c>
      <c r="G88" s="180">
        <f>G89+G91</f>
        <v>10</v>
      </c>
      <c r="H88" s="180">
        <f>H89</f>
        <v>0</v>
      </c>
      <c r="I88" s="180">
        <f>I89+I91</f>
        <v>10</v>
      </c>
      <c r="J88" s="180">
        <f>J89</f>
        <v>0</v>
      </c>
      <c r="K88" s="180">
        <f>K89+K91</f>
        <v>10</v>
      </c>
      <c r="L88" s="180">
        <f>L89</f>
        <v>0</v>
      </c>
      <c r="M88" s="180">
        <f aca="true" t="shared" si="32" ref="M88:S88">M89+M91</f>
        <v>10</v>
      </c>
      <c r="N88" s="180">
        <f t="shared" si="32"/>
        <v>-10</v>
      </c>
      <c r="O88" s="180">
        <f t="shared" si="32"/>
        <v>0</v>
      </c>
      <c r="P88" s="180">
        <f t="shared" si="32"/>
        <v>0</v>
      </c>
      <c r="Q88" s="180">
        <f t="shared" si="32"/>
        <v>0</v>
      </c>
      <c r="R88" s="180">
        <f t="shared" si="32"/>
        <v>0</v>
      </c>
      <c r="S88" s="180">
        <f t="shared" si="32"/>
        <v>0</v>
      </c>
    </row>
    <row r="89" spans="1:19" s="90" customFormat="1" ht="18.75">
      <c r="A89" s="21" t="s">
        <v>307</v>
      </c>
      <c r="B89" s="18" t="s">
        <v>260</v>
      </c>
      <c r="C89" s="20" t="s">
        <v>308</v>
      </c>
      <c r="D89" s="20"/>
      <c r="E89" s="172">
        <f>E90</f>
        <v>5</v>
      </c>
      <c r="F89" s="172">
        <f>F90</f>
        <v>0</v>
      </c>
      <c r="G89" s="172">
        <f>G90</f>
        <v>5</v>
      </c>
      <c r="H89" s="172">
        <f>H90</f>
        <v>0</v>
      </c>
      <c r="I89" s="172">
        <f>I90</f>
        <v>5</v>
      </c>
      <c r="J89" s="172">
        <f>J90</f>
        <v>0</v>
      </c>
      <c r="K89" s="172">
        <f>K90</f>
        <v>5</v>
      </c>
      <c r="L89" s="172">
        <f>L90</f>
        <v>0</v>
      </c>
      <c r="M89" s="172">
        <f aca="true" t="shared" si="33" ref="M89:S89">M90</f>
        <v>5</v>
      </c>
      <c r="N89" s="172">
        <f t="shared" si="33"/>
        <v>-5</v>
      </c>
      <c r="O89" s="172">
        <f t="shared" si="33"/>
        <v>0</v>
      </c>
      <c r="P89" s="172">
        <f t="shared" si="33"/>
        <v>0</v>
      </c>
      <c r="Q89" s="172">
        <f t="shared" si="33"/>
        <v>0</v>
      </c>
      <c r="R89" s="172">
        <f t="shared" si="33"/>
        <v>0</v>
      </c>
      <c r="S89" s="172">
        <f t="shared" si="33"/>
        <v>0</v>
      </c>
    </row>
    <row r="90" spans="1:19" s="90" customFormat="1" ht="37.5">
      <c r="A90" s="83" t="s">
        <v>257</v>
      </c>
      <c r="B90" s="18" t="s">
        <v>260</v>
      </c>
      <c r="C90" s="20" t="s">
        <v>308</v>
      </c>
      <c r="D90" s="20" t="s">
        <v>258</v>
      </c>
      <c r="E90" s="172">
        <v>5</v>
      </c>
      <c r="F90" s="172">
        <v>0</v>
      </c>
      <c r="G90" s="172">
        <f>E90+F90</f>
        <v>5</v>
      </c>
      <c r="H90" s="172">
        <v>0</v>
      </c>
      <c r="I90" s="172">
        <f>G90+H90</f>
        <v>5</v>
      </c>
      <c r="J90" s="172">
        <v>0</v>
      </c>
      <c r="K90" s="172">
        <f>I90+J90</f>
        <v>5</v>
      </c>
      <c r="L90" s="172">
        <v>0</v>
      </c>
      <c r="M90" s="172">
        <f>K90+L90</f>
        <v>5</v>
      </c>
      <c r="N90" s="172">
        <v>-5</v>
      </c>
      <c r="O90" s="172">
        <f>M90+N90</f>
        <v>0</v>
      </c>
      <c r="P90" s="172"/>
      <c r="Q90" s="172">
        <f>O90+P90</f>
        <v>0</v>
      </c>
      <c r="R90" s="172"/>
      <c r="S90" s="172">
        <f>Q90+R90</f>
        <v>0</v>
      </c>
    </row>
    <row r="91" spans="1:19" s="90" customFormat="1" ht="37.5">
      <c r="A91" s="83" t="s">
        <v>309</v>
      </c>
      <c r="B91" s="18" t="s">
        <v>260</v>
      </c>
      <c r="C91" s="20" t="s">
        <v>310</v>
      </c>
      <c r="D91" s="20"/>
      <c r="E91" s="172">
        <f aca="true" t="shared" si="34" ref="E91:S91">E92</f>
        <v>5</v>
      </c>
      <c r="F91" s="172">
        <f t="shared" si="34"/>
        <v>0</v>
      </c>
      <c r="G91" s="172">
        <f t="shared" si="34"/>
        <v>5</v>
      </c>
      <c r="H91" s="172">
        <f t="shared" si="34"/>
        <v>0</v>
      </c>
      <c r="I91" s="172">
        <f t="shared" si="34"/>
        <v>5</v>
      </c>
      <c r="J91" s="172">
        <f t="shared" si="34"/>
        <v>0</v>
      </c>
      <c r="K91" s="172">
        <f t="shared" si="34"/>
        <v>5</v>
      </c>
      <c r="L91" s="172">
        <f t="shared" si="34"/>
        <v>0</v>
      </c>
      <c r="M91" s="172">
        <f t="shared" si="34"/>
        <v>5</v>
      </c>
      <c r="N91" s="172">
        <f t="shared" si="34"/>
        <v>-5</v>
      </c>
      <c r="O91" s="172">
        <f t="shared" si="34"/>
        <v>0</v>
      </c>
      <c r="P91" s="172">
        <f t="shared" si="34"/>
        <v>0</v>
      </c>
      <c r="Q91" s="172">
        <f t="shared" si="34"/>
        <v>0</v>
      </c>
      <c r="R91" s="172">
        <f t="shared" si="34"/>
        <v>0</v>
      </c>
      <c r="S91" s="172">
        <f t="shared" si="34"/>
        <v>0</v>
      </c>
    </row>
    <row r="92" spans="1:19" s="90" customFormat="1" ht="37.5">
      <c r="A92" s="83" t="s">
        <v>257</v>
      </c>
      <c r="B92" s="18" t="s">
        <v>260</v>
      </c>
      <c r="C92" s="20" t="s">
        <v>310</v>
      </c>
      <c r="D92" s="20" t="s">
        <v>258</v>
      </c>
      <c r="E92" s="172">
        <v>5</v>
      </c>
      <c r="F92" s="172">
        <v>0</v>
      </c>
      <c r="G92" s="172">
        <f>E92+F92</f>
        <v>5</v>
      </c>
      <c r="H92" s="172">
        <v>0</v>
      </c>
      <c r="I92" s="172">
        <f>G92+H92</f>
        <v>5</v>
      </c>
      <c r="J92" s="172">
        <v>0</v>
      </c>
      <c r="K92" s="172">
        <f>I92+J92</f>
        <v>5</v>
      </c>
      <c r="L92" s="172">
        <v>0</v>
      </c>
      <c r="M92" s="172">
        <f>K92+L92</f>
        <v>5</v>
      </c>
      <c r="N92" s="172">
        <v>-5</v>
      </c>
      <c r="O92" s="172">
        <f>M92+N92</f>
        <v>0</v>
      </c>
      <c r="P92" s="172"/>
      <c r="Q92" s="172">
        <f>O92+P92</f>
        <v>0</v>
      </c>
      <c r="R92" s="172"/>
      <c r="S92" s="172">
        <f>Q92+R92</f>
        <v>0</v>
      </c>
    </row>
    <row r="93" spans="1:19" s="90" customFormat="1" ht="58.5">
      <c r="A93" s="92" t="s">
        <v>311</v>
      </c>
      <c r="B93" s="124" t="s">
        <v>260</v>
      </c>
      <c r="C93" s="126" t="s">
        <v>312</v>
      </c>
      <c r="D93" s="126"/>
      <c r="E93" s="180">
        <f>E94+E96</f>
        <v>2349.7</v>
      </c>
      <c r="F93" s="180">
        <f>F94+F96</f>
        <v>0</v>
      </c>
      <c r="G93" s="180">
        <f aca="true" t="shared" si="35" ref="E93:S94">G94</f>
        <v>10</v>
      </c>
      <c r="H93" s="180">
        <f>H94+H96</f>
        <v>0</v>
      </c>
      <c r="I93" s="180">
        <f t="shared" si="35"/>
        <v>10</v>
      </c>
      <c r="J93" s="180">
        <f>J94+J96</f>
        <v>0</v>
      </c>
      <c r="K93" s="180">
        <f t="shared" si="35"/>
        <v>10</v>
      </c>
      <c r="L93" s="180">
        <f>L94+L96</f>
        <v>-524.2</v>
      </c>
      <c r="M93" s="180">
        <f t="shared" si="35"/>
        <v>10</v>
      </c>
      <c r="N93" s="180">
        <f>N94+N96</f>
        <v>-110</v>
      </c>
      <c r="O93" s="180">
        <f t="shared" si="35"/>
        <v>0</v>
      </c>
      <c r="P93" s="180">
        <f>P94+P96</f>
        <v>0</v>
      </c>
      <c r="Q93" s="180">
        <f t="shared" si="35"/>
        <v>0</v>
      </c>
      <c r="R93" s="180">
        <f>R94+R96</f>
        <v>-668</v>
      </c>
      <c r="S93" s="180">
        <f t="shared" si="35"/>
        <v>0</v>
      </c>
    </row>
    <row r="94" spans="1:19" s="90" customFormat="1" ht="37.5">
      <c r="A94" s="21" t="s">
        <v>313</v>
      </c>
      <c r="B94" s="18" t="s">
        <v>314</v>
      </c>
      <c r="C94" s="20" t="s">
        <v>315</v>
      </c>
      <c r="D94" s="20"/>
      <c r="E94" s="172">
        <f t="shared" si="35"/>
        <v>10</v>
      </c>
      <c r="F94" s="172">
        <f t="shared" si="35"/>
        <v>0</v>
      </c>
      <c r="G94" s="172">
        <f t="shared" si="35"/>
        <v>10</v>
      </c>
      <c r="H94" s="172">
        <f t="shared" si="35"/>
        <v>0</v>
      </c>
      <c r="I94" s="172">
        <f t="shared" si="35"/>
        <v>10</v>
      </c>
      <c r="J94" s="172">
        <f t="shared" si="35"/>
        <v>0</v>
      </c>
      <c r="K94" s="172">
        <f t="shared" si="35"/>
        <v>10</v>
      </c>
      <c r="L94" s="172">
        <f t="shared" si="35"/>
        <v>0</v>
      </c>
      <c r="M94" s="172">
        <f t="shared" si="35"/>
        <v>10</v>
      </c>
      <c r="N94" s="172">
        <f t="shared" si="35"/>
        <v>-10</v>
      </c>
      <c r="O94" s="172">
        <f t="shared" si="35"/>
        <v>0</v>
      </c>
      <c r="P94" s="172">
        <f t="shared" si="35"/>
        <v>0</v>
      </c>
      <c r="Q94" s="172">
        <f t="shared" si="35"/>
        <v>0</v>
      </c>
      <c r="R94" s="172">
        <f t="shared" si="35"/>
        <v>0</v>
      </c>
      <c r="S94" s="172">
        <f t="shared" si="35"/>
        <v>0</v>
      </c>
    </row>
    <row r="95" spans="1:19" s="90" customFormat="1" ht="37.5">
      <c r="A95" s="83" t="s">
        <v>257</v>
      </c>
      <c r="B95" s="18" t="s">
        <v>314</v>
      </c>
      <c r="C95" s="20" t="s">
        <v>315</v>
      </c>
      <c r="D95" s="20" t="s">
        <v>258</v>
      </c>
      <c r="E95" s="172">
        <v>10</v>
      </c>
      <c r="F95" s="172">
        <v>0</v>
      </c>
      <c r="G95" s="172">
        <f>E95+F95</f>
        <v>10</v>
      </c>
      <c r="H95" s="172">
        <v>0</v>
      </c>
      <c r="I95" s="172">
        <f>G95+H95</f>
        <v>10</v>
      </c>
      <c r="J95" s="172">
        <v>0</v>
      </c>
      <c r="K95" s="172">
        <f>I95+J95</f>
        <v>10</v>
      </c>
      <c r="L95" s="172">
        <v>0</v>
      </c>
      <c r="M95" s="172">
        <f>K95+L95</f>
        <v>10</v>
      </c>
      <c r="N95" s="172">
        <v>-10</v>
      </c>
      <c r="O95" s="172">
        <f>M95+N95</f>
        <v>0</v>
      </c>
      <c r="P95" s="172"/>
      <c r="Q95" s="172">
        <f>O95+P95</f>
        <v>0</v>
      </c>
      <c r="R95" s="172"/>
      <c r="S95" s="172">
        <f>Q95+R95</f>
        <v>0</v>
      </c>
    </row>
    <row r="96" spans="1:19" s="90" customFormat="1" ht="26.25" customHeight="1">
      <c r="A96" s="83" t="s">
        <v>741</v>
      </c>
      <c r="B96" s="18" t="s">
        <v>260</v>
      </c>
      <c r="C96" s="20" t="s">
        <v>740</v>
      </c>
      <c r="D96" s="20"/>
      <c r="E96" s="172">
        <f>E97</f>
        <v>2339.7</v>
      </c>
      <c r="F96" s="172">
        <f>F97</f>
        <v>0</v>
      </c>
      <c r="G96" s="172">
        <f>E96+F96</f>
        <v>2339.7</v>
      </c>
      <c r="H96" s="172">
        <f>H97</f>
        <v>0</v>
      </c>
      <c r="I96" s="172">
        <f>G96+H96</f>
        <v>2339.7</v>
      </c>
      <c r="J96" s="172">
        <f>J97</f>
        <v>0</v>
      </c>
      <c r="K96" s="172">
        <f>I96+J96</f>
        <v>2339.7</v>
      </c>
      <c r="L96" s="172">
        <f>L97</f>
        <v>-524.2</v>
      </c>
      <c r="M96" s="172">
        <f>K96+L96</f>
        <v>1815.4999999999998</v>
      </c>
      <c r="N96" s="172">
        <f>N97</f>
        <v>-100</v>
      </c>
      <c r="O96" s="172">
        <f>M96+N96</f>
        <v>1715.4999999999998</v>
      </c>
      <c r="P96" s="172">
        <f>P97</f>
        <v>0</v>
      </c>
      <c r="Q96" s="172">
        <f>O96+P96</f>
        <v>1715.4999999999998</v>
      </c>
      <c r="R96" s="172">
        <f>R97</f>
        <v>-668</v>
      </c>
      <c r="S96" s="172">
        <f>Q96+R96</f>
        <v>1047.4999999999998</v>
      </c>
    </row>
    <row r="97" spans="1:19" s="90" customFormat="1" ht="56.25">
      <c r="A97" s="83" t="s">
        <v>385</v>
      </c>
      <c r="B97" s="18" t="s">
        <v>260</v>
      </c>
      <c r="C97" s="20" t="s">
        <v>740</v>
      </c>
      <c r="D97" s="20" t="s">
        <v>365</v>
      </c>
      <c r="E97" s="172">
        <v>2339.7</v>
      </c>
      <c r="F97" s="172"/>
      <c r="G97" s="172">
        <f>E97+F97</f>
        <v>2339.7</v>
      </c>
      <c r="H97" s="172"/>
      <c r="I97" s="172">
        <f>G97+H97</f>
        <v>2339.7</v>
      </c>
      <c r="J97" s="172"/>
      <c r="K97" s="172">
        <f>I97+J97</f>
        <v>2339.7</v>
      </c>
      <c r="L97" s="172">
        <v>-524.2</v>
      </c>
      <c r="M97" s="172">
        <f>K97+L97</f>
        <v>1815.4999999999998</v>
      </c>
      <c r="N97" s="172">
        <v>-100</v>
      </c>
      <c r="O97" s="172">
        <f>M97+N97</f>
        <v>1715.4999999999998</v>
      </c>
      <c r="P97" s="172"/>
      <c r="Q97" s="172">
        <f>O97+P97</f>
        <v>1715.4999999999998</v>
      </c>
      <c r="R97" s="181">
        <v>-668</v>
      </c>
      <c r="S97" s="172">
        <f>Q97+R97</f>
        <v>1047.4999999999998</v>
      </c>
    </row>
    <row r="98" spans="1:19" s="90" customFormat="1" ht="58.5">
      <c r="A98" s="92" t="s">
        <v>316</v>
      </c>
      <c r="B98" s="124" t="s">
        <v>314</v>
      </c>
      <c r="C98" s="126" t="s">
        <v>317</v>
      </c>
      <c r="D98" s="126"/>
      <c r="E98" s="180">
        <f aca="true" t="shared" si="36" ref="E98:S99">E99</f>
        <v>60</v>
      </c>
      <c r="F98" s="180">
        <f t="shared" si="36"/>
        <v>0</v>
      </c>
      <c r="G98" s="180">
        <f t="shared" si="36"/>
        <v>60</v>
      </c>
      <c r="H98" s="180">
        <f t="shared" si="36"/>
        <v>0</v>
      </c>
      <c r="I98" s="180">
        <f t="shared" si="36"/>
        <v>60</v>
      </c>
      <c r="J98" s="180">
        <f t="shared" si="36"/>
        <v>0</v>
      </c>
      <c r="K98" s="180">
        <f t="shared" si="36"/>
        <v>60</v>
      </c>
      <c r="L98" s="180">
        <f t="shared" si="36"/>
        <v>-40</v>
      </c>
      <c r="M98" s="180">
        <f t="shared" si="36"/>
        <v>20</v>
      </c>
      <c r="N98" s="180">
        <f t="shared" si="36"/>
        <v>-16.2</v>
      </c>
      <c r="O98" s="180">
        <f t="shared" si="36"/>
        <v>3.8000000000000007</v>
      </c>
      <c r="P98" s="180">
        <f t="shared" si="36"/>
        <v>0</v>
      </c>
      <c r="Q98" s="180">
        <f t="shared" si="36"/>
        <v>3.8000000000000007</v>
      </c>
      <c r="R98" s="180">
        <f t="shared" si="36"/>
        <v>0</v>
      </c>
      <c r="S98" s="180">
        <f t="shared" si="36"/>
        <v>3.8000000000000007</v>
      </c>
    </row>
    <row r="99" spans="1:19" s="90" customFormat="1" ht="93.75">
      <c r="A99" s="60" t="s">
        <v>835</v>
      </c>
      <c r="B99" s="18" t="s">
        <v>314</v>
      </c>
      <c r="C99" s="20" t="s">
        <v>318</v>
      </c>
      <c r="D99" s="20"/>
      <c r="E99" s="172">
        <f t="shared" si="36"/>
        <v>60</v>
      </c>
      <c r="F99" s="172">
        <f t="shared" si="36"/>
        <v>0</v>
      </c>
      <c r="G99" s="172">
        <f t="shared" si="36"/>
        <v>60</v>
      </c>
      <c r="H99" s="172">
        <f t="shared" si="36"/>
        <v>0</v>
      </c>
      <c r="I99" s="172">
        <f t="shared" si="36"/>
        <v>60</v>
      </c>
      <c r="J99" s="172">
        <f t="shared" si="36"/>
        <v>0</v>
      </c>
      <c r="K99" s="172">
        <f t="shared" si="36"/>
        <v>60</v>
      </c>
      <c r="L99" s="172">
        <f t="shared" si="36"/>
        <v>-40</v>
      </c>
      <c r="M99" s="172">
        <f t="shared" si="36"/>
        <v>20</v>
      </c>
      <c r="N99" s="172">
        <f t="shared" si="36"/>
        <v>-16.2</v>
      </c>
      <c r="O99" s="172">
        <f t="shared" si="36"/>
        <v>3.8000000000000007</v>
      </c>
      <c r="P99" s="172">
        <f t="shared" si="36"/>
        <v>0</v>
      </c>
      <c r="Q99" s="172">
        <f t="shared" si="36"/>
        <v>3.8000000000000007</v>
      </c>
      <c r="R99" s="172">
        <f t="shared" si="36"/>
        <v>0</v>
      </c>
      <c r="S99" s="172">
        <f t="shared" si="36"/>
        <v>3.8000000000000007</v>
      </c>
    </row>
    <row r="100" spans="1:19" s="90" customFormat="1" ht="37.5">
      <c r="A100" s="83" t="s">
        <v>257</v>
      </c>
      <c r="B100" s="18" t="s">
        <v>260</v>
      </c>
      <c r="C100" s="20" t="s">
        <v>318</v>
      </c>
      <c r="D100" s="20" t="s">
        <v>258</v>
      </c>
      <c r="E100" s="172">
        <v>60</v>
      </c>
      <c r="F100" s="172"/>
      <c r="G100" s="172">
        <f>E100+F100</f>
        <v>60</v>
      </c>
      <c r="H100" s="172"/>
      <c r="I100" s="172">
        <f>G100+H100</f>
        <v>60</v>
      </c>
      <c r="J100" s="172"/>
      <c r="K100" s="172">
        <f>I100+J100</f>
        <v>60</v>
      </c>
      <c r="L100" s="172">
        <v>-40</v>
      </c>
      <c r="M100" s="172">
        <f>K100+L100</f>
        <v>20</v>
      </c>
      <c r="N100" s="172">
        <v>-16.2</v>
      </c>
      <c r="O100" s="172">
        <f>M100+N100</f>
        <v>3.8000000000000007</v>
      </c>
      <c r="P100" s="172"/>
      <c r="Q100" s="172">
        <f>O100+P100</f>
        <v>3.8000000000000007</v>
      </c>
      <c r="R100" s="172"/>
      <c r="S100" s="172">
        <f>Q100+R100</f>
        <v>3.8000000000000007</v>
      </c>
    </row>
    <row r="101" spans="1:19" s="90" customFormat="1" ht="37.5">
      <c r="A101" s="93" t="s">
        <v>319</v>
      </c>
      <c r="B101" s="124" t="s">
        <v>314</v>
      </c>
      <c r="C101" s="126" t="s">
        <v>320</v>
      </c>
      <c r="D101" s="126"/>
      <c r="E101" s="180">
        <f aca="true" t="shared" si="37" ref="E101:S101">E102</f>
        <v>27617.542</v>
      </c>
      <c r="F101" s="180">
        <f t="shared" si="37"/>
        <v>653.94</v>
      </c>
      <c r="G101" s="180">
        <f t="shared" si="37"/>
        <v>28271.482</v>
      </c>
      <c r="H101" s="180">
        <f t="shared" si="37"/>
        <v>1294.853</v>
      </c>
      <c r="I101" s="180">
        <f t="shared" si="37"/>
        <v>29566.335</v>
      </c>
      <c r="J101" s="180">
        <f t="shared" si="37"/>
        <v>284.656</v>
      </c>
      <c r="K101" s="180">
        <f t="shared" si="37"/>
        <v>29850.990999999998</v>
      </c>
      <c r="L101" s="180">
        <f t="shared" si="37"/>
        <v>-520.8</v>
      </c>
      <c r="M101" s="180">
        <f t="shared" si="37"/>
        <v>29330.191</v>
      </c>
      <c r="N101" s="180">
        <f t="shared" si="37"/>
        <v>-169.387</v>
      </c>
      <c r="O101" s="180">
        <f t="shared" si="37"/>
        <v>29160.804</v>
      </c>
      <c r="P101" s="180">
        <f t="shared" si="37"/>
        <v>-371.449</v>
      </c>
      <c r="Q101" s="180">
        <f t="shared" si="37"/>
        <v>28789.355</v>
      </c>
      <c r="R101" s="180">
        <f t="shared" si="37"/>
        <v>577.275</v>
      </c>
      <c r="S101" s="180">
        <f t="shared" si="37"/>
        <v>29366.63</v>
      </c>
    </row>
    <row r="102" spans="1:19" s="90" customFormat="1" ht="45.75" customHeight="1">
      <c r="A102" s="83" t="s">
        <v>321</v>
      </c>
      <c r="B102" s="18" t="s">
        <v>314</v>
      </c>
      <c r="C102" s="20" t="s">
        <v>322</v>
      </c>
      <c r="D102" s="20"/>
      <c r="E102" s="172">
        <f aca="true" t="shared" si="38" ref="E102:K102">E103+E104+E105</f>
        <v>27617.542</v>
      </c>
      <c r="F102" s="172">
        <f t="shared" si="38"/>
        <v>653.94</v>
      </c>
      <c r="G102" s="172">
        <f t="shared" si="38"/>
        <v>28271.482</v>
      </c>
      <c r="H102" s="172">
        <f t="shared" si="38"/>
        <v>1294.853</v>
      </c>
      <c r="I102" s="172">
        <f t="shared" si="38"/>
        <v>29566.335</v>
      </c>
      <c r="J102" s="172">
        <f t="shared" si="38"/>
        <v>284.656</v>
      </c>
      <c r="K102" s="172">
        <f t="shared" si="38"/>
        <v>29850.990999999998</v>
      </c>
      <c r="L102" s="172">
        <f aca="true" t="shared" si="39" ref="L102:Q102">L103+L104+L105</f>
        <v>-520.8</v>
      </c>
      <c r="M102" s="172">
        <f t="shared" si="39"/>
        <v>29330.191</v>
      </c>
      <c r="N102" s="172">
        <f t="shared" si="39"/>
        <v>-169.387</v>
      </c>
      <c r="O102" s="172">
        <f t="shared" si="39"/>
        <v>29160.804</v>
      </c>
      <c r="P102" s="172">
        <f t="shared" si="39"/>
        <v>-371.449</v>
      </c>
      <c r="Q102" s="172">
        <f t="shared" si="39"/>
        <v>28789.355</v>
      </c>
      <c r="R102" s="172">
        <f>R103+R104+R105</f>
        <v>577.275</v>
      </c>
      <c r="S102" s="172">
        <f>S103+S104+S105</f>
        <v>29366.63</v>
      </c>
    </row>
    <row r="103" spans="1:19" s="90" customFormat="1" ht="93.75">
      <c r="A103" s="83" t="s">
        <v>253</v>
      </c>
      <c r="B103" s="18" t="s">
        <v>314</v>
      </c>
      <c r="C103" s="20" t="s">
        <v>322</v>
      </c>
      <c r="D103" s="18" t="s">
        <v>254</v>
      </c>
      <c r="E103" s="173">
        <v>23538.572</v>
      </c>
      <c r="F103" s="173">
        <v>653.94</v>
      </c>
      <c r="G103" s="173">
        <f>E103+F103</f>
        <v>24192.512</v>
      </c>
      <c r="H103" s="275">
        <v>30</v>
      </c>
      <c r="I103" s="173">
        <f>G103+H103</f>
        <v>24222.512</v>
      </c>
      <c r="J103" s="173">
        <v>284.656</v>
      </c>
      <c r="K103" s="173">
        <f>I103+J103</f>
        <v>24507.167999999998</v>
      </c>
      <c r="L103" s="173">
        <v>-520.8</v>
      </c>
      <c r="M103" s="173">
        <f>K103+L103</f>
        <v>23986.368</v>
      </c>
      <c r="N103" s="173">
        <v>75</v>
      </c>
      <c r="O103" s="173">
        <f>M103+N103</f>
        <v>24061.368</v>
      </c>
      <c r="P103" s="173">
        <f>-403.62+12.171</f>
        <v>-391.449</v>
      </c>
      <c r="Q103" s="173">
        <f>O103+P103</f>
        <v>23669.918999999998</v>
      </c>
      <c r="R103" s="275">
        <f>815.052-7.777</f>
        <v>807.275</v>
      </c>
      <c r="S103" s="173">
        <f>Q103+R103</f>
        <v>24477.194</v>
      </c>
    </row>
    <row r="104" spans="1:19" s="90" customFormat="1" ht="37.5">
      <c r="A104" s="83" t="s">
        <v>257</v>
      </c>
      <c r="B104" s="18" t="s">
        <v>314</v>
      </c>
      <c r="C104" s="20" t="s">
        <v>322</v>
      </c>
      <c r="D104" s="18" t="s">
        <v>258</v>
      </c>
      <c r="E104" s="173">
        <v>4062.97</v>
      </c>
      <c r="F104" s="173"/>
      <c r="G104" s="173">
        <f>E104+F104</f>
        <v>4062.97</v>
      </c>
      <c r="H104" s="275">
        <v>1264.853</v>
      </c>
      <c r="I104" s="173">
        <f>G104+H104</f>
        <v>5327.823</v>
      </c>
      <c r="J104" s="173"/>
      <c r="K104" s="173">
        <f>I104+J104</f>
        <v>5327.823</v>
      </c>
      <c r="L104" s="173"/>
      <c r="M104" s="173">
        <f>K104+L104</f>
        <v>5327.823</v>
      </c>
      <c r="N104" s="173">
        <v>-244.387</v>
      </c>
      <c r="O104" s="173">
        <f>M104+N104</f>
        <v>5083.436000000001</v>
      </c>
      <c r="P104" s="173">
        <v>30</v>
      </c>
      <c r="Q104" s="173">
        <f>O104+P104</f>
        <v>5113.436000000001</v>
      </c>
      <c r="R104" s="275">
        <v>-230</v>
      </c>
      <c r="S104" s="173">
        <f>Q104+R104</f>
        <v>4883.436000000001</v>
      </c>
    </row>
    <row r="105" spans="1:19" s="90" customFormat="1" ht="18.75">
      <c r="A105" s="83" t="s">
        <v>267</v>
      </c>
      <c r="B105" s="18" t="s">
        <v>314</v>
      </c>
      <c r="C105" s="20" t="s">
        <v>322</v>
      </c>
      <c r="D105" s="18" t="s">
        <v>268</v>
      </c>
      <c r="E105" s="173">
        <v>16</v>
      </c>
      <c r="F105" s="173"/>
      <c r="G105" s="173">
        <f>E105+F105</f>
        <v>16</v>
      </c>
      <c r="H105" s="173"/>
      <c r="I105" s="173">
        <f>G105+H105</f>
        <v>16</v>
      </c>
      <c r="J105" s="173"/>
      <c r="K105" s="173">
        <f>I105+J105</f>
        <v>16</v>
      </c>
      <c r="L105" s="173"/>
      <c r="M105" s="173">
        <f>K105+L105</f>
        <v>16</v>
      </c>
      <c r="N105" s="173"/>
      <c r="O105" s="173">
        <f>M105+N105</f>
        <v>16</v>
      </c>
      <c r="P105" s="173">
        <v>-10</v>
      </c>
      <c r="Q105" s="173">
        <f>O105+P105</f>
        <v>6</v>
      </c>
      <c r="R105" s="173"/>
      <c r="S105" s="173">
        <f>Q105+R105</f>
        <v>6</v>
      </c>
    </row>
    <row r="106" spans="1:19" s="90" customFormat="1" ht="56.25">
      <c r="A106" s="93" t="s">
        <v>323</v>
      </c>
      <c r="B106" s="124" t="s">
        <v>260</v>
      </c>
      <c r="C106" s="124" t="s">
        <v>324</v>
      </c>
      <c r="D106" s="126"/>
      <c r="E106" s="180">
        <f aca="true" t="shared" si="40" ref="E106:S106">E107</f>
        <v>223.934</v>
      </c>
      <c r="F106" s="180">
        <f t="shared" si="40"/>
        <v>-0.034</v>
      </c>
      <c r="G106" s="180">
        <f t="shared" si="40"/>
        <v>223.9</v>
      </c>
      <c r="H106" s="180">
        <f t="shared" si="40"/>
        <v>2200</v>
      </c>
      <c r="I106" s="180">
        <f t="shared" si="40"/>
        <v>2423.9</v>
      </c>
      <c r="J106" s="180">
        <f t="shared" si="40"/>
        <v>0</v>
      </c>
      <c r="K106" s="180">
        <f t="shared" si="40"/>
        <v>2423.9</v>
      </c>
      <c r="L106" s="180">
        <f t="shared" si="40"/>
        <v>0</v>
      </c>
      <c r="M106" s="180">
        <f t="shared" si="40"/>
        <v>2423.9</v>
      </c>
      <c r="N106" s="180">
        <f t="shared" si="40"/>
        <v>0</v>
      </c>
      <c r="O106" s="180">
        <f t="shared" si="40"/>
        <v>2423.9</v>
      </c>
      <c r="P106" s="180">
        <f t="shared" si="40"/>
        <v>0</v>
      </c>
      <c r="Q106" s="180">
        <f t="shared" si="40"/>
        <v>2423.9</v>
      </c>
      <c r="R106" s="180">
        <f t="shared" si="40"/>
        <v>0</v>
      </c>
      <c r="S106" s="180">
        <f t="shared" si="40"/>
        <v>2423.9</v>
      </c>
    </row>
    <row r="107" spans="1:19" s="90" customFormat="1" ht="19.5">
      <c r="A107" s="92" t="s">
        <v>325</v>
      </c>
      <c r="B107" s="124" t="s">
        <v>260</v>
      </c>
      <c r="C107" s="124" t="s">
        <v>326</v>
      </c>
      <c r="D107" s="124"/>
      <c r="E107" s="179">
        <f>E110</f>
        <v>223.934</v>
      </c>
      <c r="F107" s="179">
        <f>F110</f>
        <v>-0.034</v>
      </c>
      <c r="G107" s="179">
        <f>E107+F107+G108</f>
        <v>223.9</v>
      </c>
      <c r="H107" s="179">
        <f>H110+H108</f>
        <v>2200</v>
      </c>
      <c r="I107" s="179">
        <f>G107+H107</f>
        <v>2423.9</v>
      </c>
      <c r="J107" s="179">
        <f>J110+J108</f>
        <v>0</v>
      </c>
      <c r="K107" s="179">
        <f>I107+J107</f>
        <v>2423.9</v>
      </c>
      <c r="L107" s="179">
        <f>L110+L108</f>
        <v>0</v>
      </c>
      <c r="M107" s="179">
        <f>K107+L107</f>
        <v>2423.9</v>
      </c>
      <c r="N107" s="179">
        <f>N110+N108</f>
        <v>0</v>
      </c>
      <c r="O107" s="179">
        <f>M107+N107</f>
        <v>2423.9</v>
      </c>
      <c r="P107" s="179">
        <f>P110+P108</f>
        <v>0</v>
      </c>
      <c r="Q107" s="179">
        <f>O107+P107</f>
        <v>2423.9</v>
      </c>
      <c r="R107" s="179">
        <f>R110+R108</f>
        <v>0</v>
      </c>
      <c r="S107" s="179">
        <f>Q107+R107</f>
        <v>2423.9</v>
      </c>
    </row>
    <row r="108" spans="1:19" s="90" customFormat="1" ht="18.75">
      <c r="A108" s="83" t="s">
        <v>386</v>
      </c>
      <c r="B108" s="18" t="s">
        <v>260</v>
      </c>
      <c r="C108" s="18" t="s">
        <v>479</v>
      </c>
      <c r="D108" s="18"/>
      <c r="E108" s="179"/>
      <c r="F108" s="179"/>
      <c r="G108" s="179">
        <f aca="true" t="shared" si="41" ref="G108:S108">G109</f>
        <v>0</v>
      </c>
      <c r="H108" s="179">
        <f t="shared" si="41"/>
        <v>2200</v>
      </c>
      <c r="I108" s="179">
        <f t="shared" si="41"/>
        <v>2200</v>
      </c>
      <c r="J108" s="179">
        <f t="shared" si="41"/>
        <v>0</v>
      </c>
      <c r="K108" s="179">
        <f t="shared" si="41"/>
        <v>2200</v>
      </c>
      <c r="L108" s="179">
        <f t="shared" si="41"/>
        <v>0</v>
      </c>
      <c r="M108" s="179">
        <f t="shared" si="41"/>
        <v>2200</v>
      </c>
      <c r="N108" s="179">
        <f t="shared" si="41"/>
        <v>0</v>
      </c>
      <c r="O108" s="179">
        <f t="shared" si="41"/>
        <v>2200</v>
      </c>
      <c r="P108" s="179">
        <f t="shared" si="41"/>
        <v>0</v>
      </c>
      <c r="Q108" s="179">
        <f t="shared" si="41"/>
        <v>2200</v>
      </c>
      <c r="R108" s="179">
        <f t="shared" si="41"/>
        <v>0</v>
      </c>
      <c r="S108" s="179">
        <f t="shared" si="41"/>
        <v>2200</v>
      </c>
    </row>
    <row r="109" spans="1:19" s="90" customFormat="1" ht="37.5">
      <c r="A109" s="60" t="s">
        <v>257</v>
      </c>
      <c r="B109" s="18" t="s">
        <v>260</v>
      </c>
      <c r="C109" s="18" t="s">
        <v>479</v>
      </c>
      <c r="D109" s="18" t="s">
        <v>258</v>
      </c>
      <c r="E109" s="179"/>
      <c r="F109" s="179"/>
      <c r="G109" s="173"/>
      <c r="H109" s="173">
        <v>2200</v>
      </c>
      <c r="I109" s="173">
        <f>G109+H109</f>
        <v>2200</v>
      </c>
      <c r="J109" s="173"/>
      <c r="K109" s="173">
        <f>I109+J109</f>
        <v>2200</v>
      </c>
      <c r="L109" s="173"/>
      <c r="M109" s="173">
        <f>K109+L109</f>
        <v>2200</v>
      </c>
      <c r="N109" s="173"/>
      <c r="O109" s="173">
        <f>M109+N109</f>
        <v>2200</v>
      </c>
      <c r="P109" s="173"/>
      <c r="Q109" s="173">
        <f>O109+P109</f>
        <v>2200</v>
      </c>
      <c r="R109" s="173"/>
      <c r="S109" s="173">
        <f>Q109+R109</f>
        <v>2200</v>
      </c>
    </row>
    <row r="110" spans="1:19" s="90" customFormat="1" ht="75">
      <c r="A110" s="83" t="s">
        <v>327</v>
      </c>
      <c r="B110" s="18" t="s">
        <v>260</v>
      </c>
      <c r="C110" s="18" t="s">
        <v>328</v>
      </c>
      <c r="D110" s="18"/>
      <c r="E110" s="172">
        <f>E112</f>
        <v>223.934</v>
      </c>
      <c r="F110" s="173">
        <f>F112</f>
        <v>-0.034</v>
      </c>
      <c r="G110" s="172">
        <f>E110+F110</f>
        <v>223.9</v>
      </c>
      <c r="H110" s="173">
        <f>H112</f>
        <v>0</v>
      </c>
      <c r="I110" s="172">
        <f>G110+H110</f>
        <v>223.9</v>
      </c>
      <c r="J110" s="173">
        <f>J112</f>
        <v>0</v>
      </c>
      <c r="K110" s="172">
        <f>I110+J110</f>
        <v>223.9</v>
      </c>
      <c r="L110" s="173">
        <f>L112</f>
        <v>0</v>
      </c>
      <c r="M110" s="172">
        <f>K110+L110</f>
        <v>223.9</v>
      </c>
      <c r="N110" s="173">
        <f>N112</f>
        <v>0</v>
      </c>
      <c r="O110" s="172">
        <f>M110+N110</f>
        <v>223.9</v>
      </c>
      <c r="P110" s="173">
        <f>P112+P111</f>
        <v>0</v>
      </c>
      <c r="Q110" s="172">
        <f>O110+P110</f>
        <v>223.9</v>
      </c>
      <c r="R110" s="173">
        <f>R112+R111</f>
        <v>0</v>
      </c>
      <c r="S110" s="172">
        <f>Q110+R110</f>
        <v>223.9</v>
      </c>
    </row>
    <row r="111" spans="1:19" s="90" customFormat="1" ht="93.75">
      <c r="A111" s="83" t="s">
        <v>253</v>
      </c>
      <c r="B111" s="18" t="s">
        <v>260</v>
      </c>
      <c r="C111" s="18" t="s">
        <v>328</v>
      </c>
      <c r="D111" s="18" t="s">
        <v>254</v>
      </c>
      <c r="E111" s="172"/>
      <c r="F111" s="173"/>
      <c r="G111" s="172"/>
      <c r="H111" s="173"/>
      <c r="I111" s="172"/>
      <c r="J111" s="173"/>
      <c r="K111" s="172"/>
      <c r="L111" s="173"/>
      <c r="M111" s="172"/>
      <c r="N111" s="173"/>
      <c r="O111" s="172"/>
      <c r="P111" s="173">
        <v>44.8</v>
      </c>
      <c r="Q111" s="172">
        <f>O111+P111</f>
        <v>44.8</v>
      </c>
      <c r="R111" s="173"/>
      <c r="S111" s="172">
        <f>Q111+R111</f>
        <v>44.8</v>
      </c>
    </row>
    <row r="112" spans="1:19" s="90" customFormat="1" ht="37.5">
      <c r="A112" s="83" t="s">
        <v>257</v>
      </c>
      <c r="B112" s="18" t="s">
        <v>260</v>
      </c>
      <c r="C112" s="18" t="s">
        <v>328</v>
      </c>
      <c r="D112" s="18" t="s">
        <v>258</v>
      </c>
      <c r="E112" s="172">
        <v>223.934</v>
      </c>
      <c r="F112" s="173">
        <v>-0.034</v>
      </c>
      <c r="G112" s="172">
        <f>E112+F112</f>
        <v>223.9</v>
      </c>
      <c r="H112" s="173"/>
      <c r="I112" s="172">
        <f>G112+H112</f>
        <v>223.9</v>
      </c>
      <c r="J112" s="173"/>
      <c r="K112" s="172">
        <f>I112+J112</f>
        <v>223.9</v>
      </c>
      <c r="L112" s="173"/>
      <c r="M112" s="172">
        <f>K112+L112</f>
        <v>223.9</v>
      </c>
      <c r="N112" s="173"/>
      <c r="O112" s="172">
        <f>M112+N112</f>
        <v>223.9</v>
      </c>
      <c r="P112" s="173">
        <v>-44.8</v>
      </c>
      <c r="Q112" s="172">
        <f>O112+P112</f>
        <v>179.10000000000002</v>
      </c>
      <c r="R112" s="173"/>
      <c r="S112" s="172">
        <f>Q112+R112</f>
        <v>179.10000000000002</v>
      </c>
    </row>
    <row r="113" spans="1:19" s="90" customFormat="1" ht="37.5">
      <c r="A113" s="93" t="s">
        <v>329</v>
      </c>
      <c r="B113" s="124" t="s">
        <v>260</v>
      </c>
      <c r="C113" s="126" t="s">
        <v>330</v>
      </c>
      <c r="D113" s="126"/>
      <c r="E113" s="180">
        <f aca="true" t="shared" si="42" ref="E113:K113">E114+E125</f>
        <v>1000</v>
      </c>
      <c r="F113" s="180">
        <f t="shared" si="42"/>
        <v>-400</v>
      </c>
      <c r="G113" s="180">
        <f t="shared" si="42"/>
        <v>600</v>
      </c>
      <c r="H113" s="180">
        <f t="shared" si="42"/>
        <v>-60</v>
      </c>
      <c r="I113" s="180">
        <f t="shared" si="42"/>
        <v>540</v>
      </c>
      <c r="J113" s="180">
        <f t="shared" si="42"/>
        <v>0</v>
      </c>
      <c r="K113" s="180">
        <f t="shared" si="42"/>
        <v>540</v>
      </c>
      <c r="L113" s="180">
        <f aca="true" t="shared" si="43" ref="L113:Q113">L114+L125</f>
        <v>-55</v>
      </c>
      <c r="M113" s="180">
        <f t="shared" si="43"/>
        <v>485</v>
      </c>
      <c r="N113" s="180">
        <f t="shared" si="43"/>
        <v>-55</v>
      </c>
      <c r="O113" s="180">
        <f t="shared" si="43"/>
        <v>430</v>
      </c>
      <c r="P113" s="180">
        <f t="shared" si="43"/>
        <v>-19.171</v>
      </c>
      <c r="Q113" s="180">
        <f t="shared" si="43"/>
        <v>410.829</v>
      </c>
      <c r="R113" s="180">
        <f>R114+R125</f>
        <v>0</v>
      </c>
      <c r="S113" s="180">
        <f>S114+S125</f>
        <v>410.829</v>
      </c>
    </row>
    <row r="114" spans="1:19" s="90" customFormat="1" ht="78">
      <c r="A114" s="92" t="s">
        <v>331</v>
      </c>
      <c r="B114" s="124" t="s">
        <v>314</v>
      </c>
      <c r="C114" s="126" t="s">
        <v>332</v>
      </c>
      <c r="D114" s="126"/>
      <c r="E114" s="180">
        <f aca="true" t="shared" si="44" ref="E114:K114">E115+E117+E119+E122</f>
        <v>900</v>
      </c>
      <c r="F114" s="180">
        <f t="shared" si="44"/>
        <v>-300</v>
      </c>
      <c r="G114" s="180">
        <f t="shared" si="44"/>
        <v>600</v>
      </c>
      <c r="H114" s="180">
        <f t="shared" si="44"/>
        <v>-60</v>
      </c>
      <c r="I114" s="180">
        <f t="shared" si="44"/>
        <v>540</v>
      </c>
      <c r="J114" s="180">
        <f t="shared" si="44"/>
        <v>0</v>
      </c>
      <c r="K114" s="180">
        <f t="shared" si="44"/>
        <v>540</v>
      </c>
      <c r="L114" s="180">
        <f aca="true" t="shared" si="45" ref="L114:Q114">L115+L117+L119+L122</f>
        <v>-55</v>
      </c>
      <c r="M114" s="180">
        <f t="shared" si="45"/>
        <v>485</v>
      </c>
      <c r="N114" s="180">
        <f t="shared" si="45"/>
        <v>-55</v>
      </c>
      <c r="O114" s="180">
        <f t="shared" si="45"/>
        <v>430</v>
      </c>
      <c r="P114" s="180">
        <f t="shared" si="45"/>
        <v>-19.171</v>
      </c>
      <c r="Q114" s="180">
        <f t="shared" si="45"/>
        <v>410.829</v>
      </c>
      <c r="R114" s="180">
        <f>R115+R117+R119+R122</f>
        <v>0</v>
      </c>
      <c r="S114" s="180">
        <f>S115+S117+S119+S122</f>
        <v>410.829</v>
      </c>
    </row>
    <row r="115" spans="1:19" s="90" customFormat="1" ht="75">
      <c r="A115" s="83" t="s">
        <v>333</v>
      </c>
      <c r="B115" s="18" t="s">
        <v>314</v>
      </c>
      <c r="C115" s="20" t="s">
        <v>334</v>
      </c>
      <c r="D115" s="20"/>
      <c r="E115" s="172">
        <f aca="true" t="shared" si="46" ref="E115:S115">E116</f>
        <v>150</v>
      </c>
      <c r="F115" s="172">
        <f t="shared" si="46"/>
        <v>-100</v>
      </c>
      <c r="G115" s="172">
        <f t="shared" si="46"/>
        <v>50</v>
      </c>
      <c r="H115" s="172">
        <f t="shared" si="46"/>
        <v>0</v>
      </c>
      <c r="I115" s="172">
        <f t="shared" si="46"/>
        <v>50</v>
      </c>
      <c r="J115" s="172">
        <f t="shared" si="46"/>
        <v>200</v>
      </c>
      <c r="K115" s="172">
        <f t="shared" si="46"/>
        <v>250</v>
      </c>
      <c r="L115" s="172">
        <f t="shared" si="46"/>
        <v>0</v>
      </c>
      <c r="M115" s="172">
        <f t="shared" si="46"/>
        <v>250</v>
      </c>
      <c r="N115" s="172">
        <f t="shared" si="46"/>
        <v>-40</v>
      </c>
      <c r="O115" s="172">
        <f t="shared" si="46"/>
        <v>210</v>
      </c>
      <c r="P115" s="172">
        <f t="shared" si="46"/>
        <v>-14.821</v>
      </c>
      <c r="Q115" s="172">
        <f t="shared" si="46"/>
        <v>195.179</v>
      </c>
      <c r="R115" s="172">
        <f t="shared" si="46"/>
        <v>0</v>
      </c>
      <c r="S115" s="172">
        <f t="shared" si="46"/>
        <v>195.179</v>
      </c>
    </row>
    <row r="116" spans="1:19" s="90" customFormat="1" ht="37.5">
      <c r="A116" s="83" t="s">
        <v>301</v>
      </c>
      <c r="B116" s="18" t="s">
        <v>314</v>
      </c>
      <c r="C116" s="20" t="s">
        <v>334</v>
      </c>
      <c r="D116" s="20" t="s">
        <v>302</v>
      </c>
      <c r="E116" s="172">
        <v>150</v>
      </c>
      <c r="F116" s="172">
        <v>-100</v>
      </c>
      <c r="G116" s="172">
        <f>E116+F116</f>
        <v>50</v>
      </c>
      <c r="H116" s="181"/>
      <c r="I116" s="172">
        <f>G116+H116</f>
        <v>50</v>
      </c>
      <c r="J116" s="172">
        <v>200</v>
      </c>
      <c r="K116" s="172">
        <f>I116+J116</f>
        <v>250</v>
      </c>
      <c r="L116" s="172"/>
      <c r="M116" s="172">
        <f>K116+L116</f>
        <v>250</v>
      </c>
      <c r="N116" s="172">
        <v>-40</v>
      </c>
      <c r="O116" s="172">
        <f>M116+N116</f>
        <v>210</v>
      </c>
      <c r="P116" s="172">
        <v>-14.821</v>
      </c>
      <c r="Q116" s="172">
        <f>O116+P116</f>
        <v>195.179</v>
      </c>
      <c r="R116" s="172"/>
      <c r="S116" s="172">
        <f>Q116+R116</f>
        <v>195.179</v>
      </c>
    </row>
    <row r="117" spans="1:19" s="90" customFormat="1" ht="37.5">
      <c r="A117" s="83" t="s">
        <v>335</v>
      </c>
      <c r="B117" s="18" t="s">
        <v>260</v>
      </c>
      <c r="C117" s="20" t="s">
        <v>336</v>
      </c>
      <c r="D117" s="20"/>
      <c r="E117" s="172">
        <f aca="true" t="shared" si="47" ref="E117:S117">E118</f>
        <v>50</v>
      </c>
      <c r="F117" s="172">
        <f t="shared" si="47"/>
        <v>0</v>
      </c>
      <c r="G117" s="172">
        <f t="shared" si="47"/>
        <v>50</v>
      </c>
      <c r="H117" s="172">
        <f t="shared" si="47"/>
        <v>0</v>
      </c>
      <c r="I117" s="172">
        <f t="shared" si="47"/>
        <v>50</v>
      </c>
      <c r="J117" s="172">
        <f t="shared" si="47"/>
        <v>0</v>
      </c>
      <c r="K117" s="172">
        <f t="shared" si="47"/>
        <v>50</v>
      </c>
      <c r="L117" s="172">
        <f t="shared" si="47"/>
        <v>0</v>
      </c>
      <c r="M117" s="172">
        <f t="shared" si="47"/>
        <v>50</v>
      </c>
      <c r="N117" s="172">
        <f t="shared" si="47"/>
        <v>-15</v>
      </c>
      <c r="O117" s="172">
        <f t="shared" si="47"/>
        <v>35</v>
      </c>
      <c r="P117" s="172">
        <f t="shared" si="47"/>
        <v>-4.35</v>
      </c>
      <c r="Q117" s="172">
        <f t="shared" si="47"/>
        <v>30.65</v>
      </c>
      <c r="R117" s="172">
        <f t="shared" si="47"/>
        <v>0</v>
      </c>
      <c r="S117" s="172">
        <f t="shared" si="47"/>
        <v>30.65</v>
      </c>
    </row>
    <row r="118" spans="1:19" s="90" customFormat="1" ht="37.5">
      <c r="A118" s="83" t="s">
        <v>257</v>
      </c>
      <c r="B118" s="18" t="s">
        <v>260</v>
      </c>
      <c r="C118" s="20" t="s">
        <v>336</v>
      </c>
      <c r="D118" s="20" t="s">
        <v>258</v>
      </c>
      <c r="E118" s="172">
        <v>50</v>
      </c>
      <c r="F118" s="172"/>
      <c r="G118" s="172">
        <f>E118+F118</f>
        <v>50</v>
      </c>
      <c r="H118" s="172"/>
      <c r="I118" s="172">
        <f>G118+H118</f>
        <v>50</v>
      </c>
      <c r="J118" s="172"/>
      <c r="K118" s="172">
        <f>I118+J118</f>
        <v>50</v>
      </c>
      <c r="L118" s="172"/>
      <c r="M118" s="172">
        <f>K118+L118</f>
        <v>50</v>
      </c>
      <c r="N118" s="172">
        <v>-15</v>
      </c>
      <c r="O118" s="172">
        <f>M118+N118</f>
        <v>35</v>
      </c>
      <c r="P118" s="172">
        <v>-4.35</v>
      </c>
      <c r="Q118" s="172">
        <f>O118+P118</f>
        <v>30.65</v>
      </c>
      <c r="R118" s="172"/>
      <c r="S118" s="172">
        <f>Q118+R118</f>
        <v>30.65</v>
      </c>
    </row>
    <row r="119" spans="1:19" s="90" customFormat="1" ht="56.25">
      <c r="A119" s="60" t="s">
        <v>827</v>
      </c>
      <c r="B119" s="18" t="s">
        <v>260</v>
      </c>
      <c r="C119" s="20" t="s">
        <v>337</v>
      </c>
      <c r="D119" s="20"/>
      <c r="E119" s="172">
        <f>E121</f>
        <v>300</v>
      </c>
      <c r="F119" s="172">
        <f>F120+F121</f>
        <v>0</v>
      </c>
      <c r="G119" s="172">
        <f>G121+G120</f>
        <v>300</v>
      </c>
      <c r="H119" s="172">
        <f>H120+H121</f>
        <v>-60</v>
      </c>
      <c r="I119" s="172">
        <f>I121+I120</f>
        <v>240</v>
      </c>
      <c r="J119" s="172">
        <f>J120+J121</f>
        <v>0</v>
      </c>
      <c r="K119" s="172">
        <f>K121+K120</f>
        <v>240</v>
      </c>
      <c r="L119" s="172">
        <f>L120+L121</f>
        <v>-55</v>
      </c>
      <c r="M119" s="172">
        <f>M121+M120</f>
        <v>185</v>
      </c>
      <c r="N119" s="172">
        <f>N120+N121</f>
        <v>0</v>
      </c>
      <c r="O119" s="172">
        <f>O121+O120</f>
        <v>185</v>
      </c>
      <c r="P119" s="172">
        <f>P120+P121</f>
        <v>0</v>
      </c>
      <c r="Q119" s="172">
        <f>Q121+Q120</f>
        <v>185</v>
      </c>
      <c r="R119" s="172">
        <f>R120+R121</f>
        <v>0</v>
      </c>
      <c r="S119" s="172">
        <f>S121+S120</f>
        <v>185</v>
      </c>
    </row>
    <row r="120" spans="1:19" s="90" customFormat="1" ht="56.25">
      <c r="A120" s="83" t="s">
        <v>385</v>
      </c>
      <c r="B120" s="18" t="s">
        <v>314</v>
      </c>
      <c r="C120" s="20" t="s">
        <v>337</v>
      </c>
      <c r="D120" s="20" t="s">
        <v>365</v>
      </c>
      <c r="E120" s="172"/>
      <c r="F120" s="172">
        <v>300</v>
      </c>
      <c r="G120" s="172">
        <f>E120+F120</f>
        <v>300</v>
      </c>
      <c r="H120" s="181">
        <v>-60</v>
      </c>
      <c r="I120" s="172">
        <f>G120+H120</f>
        <v>240</v>
      </c>
      <c r="J120" s="172"/>
      <c r="K120" s="172">
        <f>I120+J120</f>
        <v>240</v>
      </c>
      <c r="L120" s="172">
        <v>-55</v>
      </c>
      <c r="M120" s="172">
        <f>K120+L120</f>
        <v>185</v>
      </c>
      <c r="N120" s="172"/>
      <c r="O120" s="172">
        <f>M120+N120</f>
        <v>185</v>
      </c>
      <c r="P120" s="172"/>
      <c r="Q120" s="172">
        <f>O120+P120</f>
        <v>185</v>
      </c>
      <c r="R120" s="172"/>
      <c r="S120" s="172">
        <f>Q120+R120</f>
        <v>185</v>
      </c>
    </row>
    <row r="121" spans="1:19" s="90" customFormat="1" ht="18.75">
      <c r="A121" s="83" t="s">
        <v>267</v>
      </c>
      <c r="B121" s="18" t="s">
        <v>260</v>
      </c>
      <c r="C121" s="20" t="s">
        <v>337</v>
      </c>
      <c r="D121" s="20" t="s">
        <v>268</v>
      </c>
      <c r="E121" s="172">
        <v>300</v>
      </c>
      <c r="F121" s="172">
        <v>-300</v>
      </c>
      <c r="G121" s="172">
        <f>E121+F121</f>
        <v>0</v>
      </c>
      <c r="H121" s="172"/>
      <c r="I121" s="172">
        <f>G121+H121</f>
        <v>0</v>
      </c>
      <c r="J121" s="172"/>
      <c r="K121" s="172">
        <f>I121+J121</f>
        <v>0</v>
      </c>
      <c r="L121" s="172"/>
      <c r="M121" s="172">
        <f>K121+L121</f>
        <v>0</v>
      </c>
      <c r="N121" s="172"/>
      <c r="O121" s="172">
        <f>M121+N121</f>
        <v>0</v>
      </c>
      <c r="P121" s="172"/>
      <c r="Q121" s="172">
        <f>O121+P121</f>
        <v>0</v>
      </c>
      <c r="R121" s="172"/>
      <c r="S121" s="172">
        <f>Q121+R121</f>
        <v>0</v>
      </c>
    </row>
    <row r="122" spans="1:19" s="90" customFormat="1" ht="37.5">
      <c r="A122" s="83" t="s">
        <v>338</v>
      </c>
      <c r="B122" s="18" t="s">
        <v>260</v>
      </c>
      <c r="C122" s="20" t="s">
        <v>339</v>
      </c>
      <c r="D122" s="20"/>
      <c r="E122" s="172">
        <f aca="true" t="shared" si="48" ref="E122:K122">E123+E124</f>
        <v>400</v>
      </c>
      <c r="F122" s="172">
        <f t="shared" si="48"/>
        <v>-200</v>
      </c>
      <c r="G122" s="172">
        <f t="shared" si="48"/>
        <v>200</v>
      </c>
      <c r="H122" s="172">
        <f t="shared" si="48"/>
        <v>0</v>
      </c>
      <c r="I122" s="172">
        <f t="shared" si="48"/>
        <v>200</v>
      </c>
      <c r="J122" s="172">
        <f t="shared" si="48"/>
        <v>-200</v>
      </c>
      <c r="K122" s="172">
        <f t="shared" si="48"/>
        <v>0</v>
      </c>
      <c r="L122" s="172">
        <f aca="true" t="shared" si="49" ref="L122:Q122">L123+L124</f>
        <v>0</v>
      </c>
      <c r="M122" s="172">
        <f t="shared" si="49"/>
        <v>0</v>
      </c>
      <c r="N122" s="172">
        <f t="shared" si="49"/>
        <v>0</v>
      </c>
      <c r="O122" s="172">
        <f t="shared" si="49"/>
        <v>0</v>
      </c>
      <c r="P122" s="172">
        <f t="shared" si="49"/>
        <v>0</v>
      </c>
      <c r="Q122" s="172">
        <f t="shared" si="49"/>
        <v>0</v>
      </c>
      <c r="R122" s="172">
        <f>R123+R124</f>
        <v>0</v>
      </c>
      <c r="S122" s="172">
        <f>S123+S124</f>
        <v>0</v>
      </c>
    </row>
    <row r="123" spans="1:19" s="90" customFormat="1" ht="56.25">
      <c r="A123" s="83" t="s">
        <v>385</v>
      </c>
      <c r="B123" s="18" t="s">
        <v>260</v>
      </c>
      <c r="C123" s="20" t="s">
        <v>339</v>
      </c>
      <c r="D123" s="20" t="s">
        <v>365</v>
      </c>
      <c r="E123" s="172">
        <v>0</v>
      </c>
      <c r="F123" s="172">
        <v>200</v>
      </c>
      <c r="G123" s="172">
        <f>E123+F123</f>
        <v>200</v>
      </c>
      <c r="H123" s="172"/>
      <c r="I123" s="172">
        <f>G123+H123</f>
        <v>200</v>
      </c>
      <c r="J123" s="172">
        <v>-200</v>
      </c>
      <c r="K123" s="172">
        <f>I123+J123</f>
        <v>0</v>
      </c>
      <c r="L123" s="172"/>
      <c r="M123" s="172">
        <f>K123+L123</f>
        <v>0</v>
      </c>
      <c r="N123" s="172"/>
      <c r="O123" s="172">
        <f>M123+N123</f>
        <v>0</v>
      </c>
      <c r="P123" s="172"/>
      <c r="Q123" s="172">
        <f>O123+P123</f>
        <v>0</v>
      </c>
      <c r="R123" s="172"/>
      <c r="S123" s="172">
        <f>Q123+R123</f>
        <v>0</v>
      </c>
    </row>
    <row r="124" spans="1:19" s="90" customFormat="1" ht="18.75">
      <c r="A124" s="83" t="s">
        <v>267</v>
      </c>
      <c r="B124" s="18" t="s">
        <v>260</v>
      </c>
      <c r="C124" s="20" t="s">
        <v>339</v>
      </c>
      <c r="D124" s="20" t="s">
        <v>268</v>
      </c>
      <c r="E124" s="172">
        <v>400</v>
      </c>
      <c r="F124" s="172">
        <v>-400</v>
      </c>
      <c r="G124" s="172">
        <f>E124+F124</f>
        <v>0</v>
      </c>
      <c r="H124" s="172"/>
      <c r="I124" s="172">
        <f>G124+H124</f>
        <v>0</v>
      </c>
      <c r="J124" s="172"/>
      <c r="K124" s="172">
        <f>I124+J124</f>
        <v>0</v>
      </c>
      <c r="L124" s="172"/>
      <c r="M124" s="172">
        <f>K124+L124</f>
        <v>0</v>
      </c>
      <c r="N124" s="172"/>
      <c r="O124" s="172">
        <f>M124+N124</f>
        <v>0</v>
      </c>
      <c r="P124" s="172"/>
      <c r="Q124" s="172">
        <f>O124+P124</f>
        <v>0</v>
      </c>
      <c r="R124" s="172"/>
      <c r="S124" s="172">
        <f>Q124+R124</f>
        <v>0</v>
      </c>
    </row>
    <row r="125" spans="1:19" s="90" customFormat="1" ht="39">
      <c r="A125" s="92" t="s">
        <v>340</v>
      </c>
      <c r="B125" s="124" t="s">
        <v>314</v>
      </c>
      <c r="C125" s="126" t="s">
        <v>341</v>
      </c>
      <c r="D125" s="126"/>
      <c r="E125" s="180">
        <f aca="true" t="shared" si="50" ref="E125:S126">E126</f>
        <v>100</v>
      </c>
      <c r="F125" s="180">
        <f t="shared" si="50"/>
        <v>-100</v>
      </c>
      <c r="G125" s="180">
        <f t="shared" si="50"/>
        <v>0</v>
      </c>
      <c r="H125" s="180">
        <f t="shared" si="50"/>
        <v>0</v>
      </c>
      <c r="I125" s="180">
        <f t="shared" si="50"/>
        <v>0</v>
      </c>
      <c r="J125" s="180">
        <f t="shared" si="50"/>
        <v>0</v>
      </c>
      <c r="K125" s="180">
        <f t="shared" si="50"/>
        <v>0</v>
      </c>
      <c r="L125" s="180">
        <f t="shared" si="50"/>
        <v>0</v>
      </c>
      <c r="M125" s="180">
        <f t="shared" si="50"/>
        <v>0</v>
      </c>
      <c r="N125" s="180">
        <f t="shared" si="50"/>
        <v>0</v>
      </c>
      <c r="O125" s="180">
        <f t="shared" si="50"/>
        <v>0</v>
      </c>
      <c r="P125" s="180">
        <f t="shared" si="50"/>
        <v>0</v>
      </c>
      <c r="Q125" s="180">
        <f t="shared" si="50"/>
        <v>0</v>
      </c>
      <c r="R125" s="180">
        <f t="shared" si="50"/>
        <v>0</v>
      </c>
      <c r="S125" s="180">
        <f t="shared" si="50"/>
        <v>0</v>
      </c>
    </row>
    <row r="126" spans="1:19" s="90" customFormat="1" ht="37.5">
      <c r="A126" s="83" t="s">
        <v>342</v>
      </c>
      <c r="B126" s="18" t="s">
        <v>260</v>
      </c>
      <c r="C126" s="20" t="s">
        <v>343</v>
      </c>
      <c r="D126" s="20"/>
      <c r="E126" s="172">
        <f t="shared" si="50"/>
        <v>100</v>
      </c>
      <c r="F126" s="172">
        <f t="shared" si="50"/>
        <v>-100</v>
      </c>
      <c r="G126" s="172">
        <f t="shared" si="50"/>
        <v>0</v>
      </c>
      <c r="H126" s="172">
        <f t="shared" si="50"/>
        <v>0</v>
      </c>
      <c r="I126" s="172">
        <f t="shared" si="50"/>
        <v>0</v>
      </c>
      <c r="J126" s="172">
        <f t="shared" si="50"/>
        <v>0</v>
      </c>
      <c r="K126" s="172">
        <f t="shared" si="50"/>
        <v>0</v>
      </c>
      <c r="L126" s="172">
        <f t="shared" si="50"/>
        <v>0</v>
      </c>
      <c r="M126" s="172">
        <f t="shared" si="50"/>
        <v>0</v>
      </c>
      <c r="N126" s="172">
        <f t="shared" si="50"/>
        <v>0</v>
      </c>
      <c r="O126" s="172">
        <f t="shared" si="50"/>
        <v>0</v>
      </c>
      <c r="P126" s="172">
        <f t="shared" si="50"/>
        <v>0</v>
      </c>
      <c r="Q126" s="172">
        <f t="shared" si="50"/>
        <v>0</v>
      </c>
      <c r="R126" s="172">
        <f t="shared" si="50"/>
        <v>0</v>
      </c>
      <c r="S126" s="172">
        <f t="shared" si="50"/>
        <v>0</v>
      </c>
    </row>
    <row r="127" spans="1:19" s="90" customFormat="1" ht="37.5">
      <c r="A127" s="83" t="s">
        <v>301</v>
      </c>
      <c r="B127" s="24">
        <v>923</v>
      </c>
      <c r="C127" s="24" t="s">
        <v>343</v>
      </c>
      <c r="D127" s="24">
        <v>300</v>
      </c>
      <c r="E127" s="172">
        <v>100</v>
      </c>
      <c r="F127" s="172">
        <v>-100</v>
      </c>
      <c r="G127" s="172">
        <f>E127+F127</f>
        <v>0</v>
      </c>
      <c r="H127" s="172"/>
      <c r="I127" s="172">
        <f>G127+H127</f>
        <v>0</v>
      </c>
      <c r="J127" s="172"/>
      <c r="K127" s="172">
        <f>I127+J127</f>
        <v>0</v>
      </c>
      <c r="L127" s="172"/>
      <c r="M127" s="172">
        <f>K127+L127</f>
        <v>0</v>
      </c>
      <c r="N127" s="172"/>
      <c r="O127" s="172">
        <f>M127+N127</f>
        <v>0</v>
      </c>
      <c r="P127" s="172"/>
      <c r="Q127" s="172">
        <f>O127+P127</f>
        <v>0</v>
      </c>
      <c r="R127" s="172"/>
      <c r="S127" s="172">
        <f>Q127+R127</f>
        <v>0</v>
      </c>
    </row>
    <row r="128" spans="1:19" s="90" customFormat="1" ht="18.75">
      <c r="A128" s="93" t="s">
        <v>249</v>
      </c>
      <c r="B128" s="124" t="s">
        <v>260</v>
      </c>
      <c r="C128" s="124" t="s">
        <v>344</v>
      </c>
      <c r="D128" s="124" t="s">
        <v>345</v>
      </c>
      <c r="E128" s="179">
        <f aca="true" t="shared" si="51" ref="E128:S128">E129</f>
        <v>8379.862000000001</v>
      </c>
      <c r="F128" s="179">
        <f t="shared" si="51"/>
        <v>-0.002</v>
      </c>
      <c r="G128" s="179">
        <f t="shared" si="51"/>
        <v>8379.86</v>
      </c>
      <c r="H128" s="179">
        <f t="shared" si="51"/>
        <v>27.842</v>
      </c>
      <c r="I128" s="179">
        <f t="shared" si="51"/>
        <v>8407.702000000001</v>
      </c>
      <c r="J128" s="179">
        <f t="shared" si="51"/>
        <v>0</v>
      </c>
      <c r="K128" s="179">
        <f t="shared" si="51"/>
        <v>8407.702000000001</v>
      </c>
      <c r="L128" s="179">
        <f t="shared" si="51"/>
        <v>615.8</v>
      </c>
      <c r="M128" s="179">
        <f t="shared" si="51"/>
        <v>9023.502</v>
      </c>
      <c r="N128" s="179">
        <f t="shared" si="51"/>
        <v>474.786</v>
      </c>
      <c r="O128" s="179">
        <f t="shared" si="51"/>
        <v>9498.288</v>
      </c>
      <c r="P128" s="179">
        <f t="shared" si="51"/>
        <v>359.66499999999996</v>
      </c>
      <c r="Q128" s="179">
        <f t="shared" si="51"/>
        <v>9857.953000000001</v>
      </c>
      <c r="R128" s="179">
        <f t="shared" si="51"/>
        <v>-1583.718</v>
      </c>
      <c r="S128" s="179">
        <f t="shared" si="51"/>
        <v>8274.235</v>
      </c>
    </row>
    <row r="129" spans="1:19" s="90" customFormat="1" ht="18.75">
      <c r="A129" s="83" t="s">
        <v>346</v>
      </c>
      <c r="B129" s="124" t="s">
        <v>260</v>
      </c>
      <c r="C129" s="124" t="s">
        <v>347</v>
      </c>
      <c r="D129" s="124"/>
      <c r="E129" s="179">
        <f>E130+E143+E145+E134+E137+E140+E132</f>
        <v>8379.862000000001</v>
      </c>
      <c r="F129" s="179">
        <f>F130+F143+F145+F134+F137+F140+F132</f>
        <v>-0.002</v>
      </c>
      <c r="G129" s="179">
        <f>E129+F129</f>
        <v>8379.86</v>
      </c>
      <c r="H129" s="179">
        <f>H130+H143+H145+H134+H137+H140+H132</f>
        <v>27.842</v>
      </c>
      <c r="I129" s="179">
        <f>G129+H129</f>
        <v>8407.702000000001</v>
      </c>
      <c r="J129" s="179">
        <f>J130+J143+J145+J134+J137+J140+J132</f>
        <v>0</v>
      </c>
      <c r="K129" s="179">
        <f>I129+J129</f>
        <v>8407.702000000001</v>
      </c>
      <c r="L129" s="179">
        <f>L130+L143+L145+L134+L137+L140+L132</f>
        <v>615.8</v>
      </c>
      <c r="M129" s="179">
        <f>K129+L129</f>
        <v>9023.502</v>
      </c>
      <c r="N129" s="179">
        <f>N130+N143+N145+N134+N137+N140+N132</f>
        <v>474.786</v>
      </c>
      <c r="O129" s="179">
        <f>M129+N129</f>
        <v>9498.288</v>
      </c>
      <c r="P129" s="179">
        <f>P130+P143+P145+P134+P137+P140+P132</f>
        <v>359.66499999999996</v>
      </c>
      <c r="Q129" s="179">
        <f>O129+P129</f>
        <v>9857.953000000001</v>
      </c>
      <c r="R129" s="179">
        <f>R130+R143+R145+R134+R137+R140+R132</f>
        <v>-1583.718</v>
      </c>
      <c r="S129" s="179">
        <f>Q129+R129</f>
        <v>8274.235</v>
      </c>
    </row>
    <row r="130" spans="1:19" s="90" customFormat="1" ht="18.75">
      <c r="A130" s="83" t="s">
        <v>348</v>
      </c>
      <c r="B130" s="18" t="s">
        <v>260</v>
      </c>
      <c r="C130" s="18" t="s">
        <v>349</v>
      </c>
      <c r="D130" s="18"/>
      <c r="E130" s="173">
        <f aca="true" t="shared" si="52" ref="E130:S130">E131</f>
        <v>1712.6</v>
      </c>
      <c r="F130" s="173">
        <f t="shared" si="52"/>
        <v>0</v>
      </c>
      <c r="G130" s="173">
        <f t="shared" si="52"/>
        <v>1712.6</v>
      </c>
      <c r="H130" s="173">
        <f t="shared" si="52"/>
        <v>0</v>
      </c>
      <c r="I130" s="173">
        <f t="shared" si="52"/>
        <v>1712.6</v>
      </c>
      <c r="J130" s="173">
        <f t="shared" si="52"/>
        <v>0</v>
      </c>
      <c r="K130" s="173">
        <f t="shared" si="52"/>
        <v>1712.6</v>
      </c>
      <c r="L130" s="173">
        <f t="shared" si="52"/>
        <v>520.8</v>
      </c>
      <c r="M130" s="173">
        <f t="shared" si="52"/>
        <v>2233.3999999999996</v>
      </c>
      <c r="N130" s="173">
        <f t="shared" si="52"/>
        <v>-11.109</v>
      </c>
      <c r="O130" s="173">
        <f t="shared" si="52"/>
        <v>2222.2909999999997</v>
      </c>
      <c r="P130" s="173">
        <f t="shared" si="52"/>
        <v>403.62</v>
      </c>
      <c r="Q130" s="173">
        <f t="shared" si="52"/>
        <v>2625.9109999999996</v>
      </c>
      <c r="R130" s="173">
        <f t="shared" si="52"/>
        <v>0</v>
      </c>
      <c r="S130" s="173">
        <f t="shared" si="52"/>
        <v>2625.9109999999996</v>
      </c>
    </row>
    <row r="131" spans="1:19" s="90" customFormat="1" ht="93.75">
      <c r="A131" s="83" t="s">
        <v>253</v>
      </c>
      <c r="B131" s="18" t="s">
        <v>314</v>
      </c>
      <c r="C131" s="18" t="s">
        <v>349</v>
      </c>
      <c r="D131" s="18" t="s">
        <v>254</v>
      </c>
      <c r="E131" s="173">
        <v>1712.6</v>
      </c>
      <c r="F131" s="173"/>
      <c r="G131" s="173">
        <f>E131+F131</f>
        <v>1712.6</v>
      </c>
      <c r="H131" s="173"/>
      <c r="I131" s="173">
        <f>G131+H131</f>
        <v>1712.6</v>
      </c>
      <c r="J131" s="173"/>
      <c r="K131" s="173">
        <f>I131+J131</f>
        <v>1712.6</v>
      </c>
      <c r="L131" s="173">
        <v>520.8</v>
      </c>
      <c r="M131" s="173">
        <f>K131+L131</f>
        <v>2233.3999999999996</v>
      </c>
      <c r="N131" s="173">
        <v>-11.109</v>
      </c>
      <c r="O131" s="173">
        <f>M131+N131</f>
        <v>2222.2909999999997</v>
      </c>
      <c r="P131" s="173">
        <v>403.62</v>
      </c>
      <c r="Q131" s="173">
        <f aca="true" t="shared" si="53" ref="Q131:Q136">O131+P131</f>
        <v>2625.9109999999996</v>
      </c>
      <c r="R131" s="173"/>
      <c r="S131" s="173">
        <f aca="true" t="shared" si="54" ref="S131:S136">Q131+R131</f>
        <v>2625.9109999999996</v>
      </c>
    </row>
    <row r="132" spans="1:19" s="90" customFormat="1" ht="112.5">
      <c r="A132" s="83" t="s">
        <v>725</v>
      </c>
      <c r="B132" s="18" t="s">
        <v>260</v>
      </c>
      <c r="C132" s="18" t="s">
        <v>724</v>
      </c>
      <c r="D132" s="18"/>
      <c r="E132" s="173">
        <f>E133</f>
        <v>0</v>
      </c>
      <c r="F132" s="173">
        <f>F133</f>
        <v>0</v>
      </c>
      <c r="G132" s="173">
        <f>E132+F132</f>
        <v>0</v>
      </c>
      <c r="H132" s="173">
        <f>H133</f>
        <v>0</v>
      </c>
      <c r="I132" s="173">
        <f>G132+H132</f>
        <v>0</v>
      </c>
      <c r="J132" s="173">
        <f>J133</f>
        <v>0</v>
      </c>
      <c r="K132" s="173">
        <f>I132+J132</f>
        <v>0</v>
      </c>
      <c r="L132" s="173">
        <f>L133</f>
        <v>0</v>
      </c>
      <c r="M132" s="173">
        <f>K132+L132</f>
        <v>0</v>
      </c>
      <c r="N132" s="173">
        <f>N133</f>
        <v>0</v>
      </c>
      <c r="O132" s="173">
        <f>M132+N132</f>
        <v>0</v>
      </c>
      <c r="P132" s="173">
        <f>P133</f>
        <v>11.7</v>
      </c>
      <c r="Q132" s="173">
        <f t="shared" si="53"/>
        <v>11.7</v>
      </c>
      <c r="R132" s="173">
        <f>R133</f>
        <v>0</v>
      </c>
      <c r="S132" s="173">
        <f t="shared" si="54"/>
        <v>11.7</v>
      </c>
    </row>
    <row r="133" spans="1:19" s="90" customFormat="1" ht="37.5">
      <c r="A133" s="83" t="s">
        <v>257</v>
      </c>
      <c r="B133" s="18" t="s">
        <v>260</v>
      </c>
      <c r="C133" s="18" t="s">
        <v>724</v>
      </c>
      <c r="D133" s="18" t="s">
        <v>258</v>
      </c>
      <c r="E133" s="173">
        <v>0</v>
      </c>
      <c r="F133" s="173"/>
      <c r="G133" s="173">
        <f>E133+F133</f>
        <v>0</v>
      </c>
      <c r="H133" s="173"/>
      <c r="I133" s="173">
        <f>G133+H133</f>
        <v>0</v>
      </c>
      <c r="J133" s="173"/>
      <c r="K133" s="173">
        <f>I133+J133</f>
        <v>0</v>
      </c>
      <c r="L133" s="173"/>
      <c r="M133" s="173">
        <f>K133+L133</f>
        <v>0</v>
      </c>
      <c r="N133" s="173"/>
      <c r="O133" s="173">
        <f>M133+N133</f>
        <v>0</v>
      </c>
      <c r="P133" s="275">
        <v>11.7</v>
      </c>
      <c r="Q133" s="173">
        <f t="shared" si="53"/>
        <v>11.7</v>
      </c>
      <c r="R133" s="173"/>
      <c r="S133" s="173">
        <f t="shared" si="54"/>
        <v>11.7</v>
      </c>
    </row>
    <row r="134" spans="1:19" s="90" customFormat="1" ht="112.5">
      <c r="A134" s="83" t="s">
        <v>350</v>
      </c>
      <c r="B134" s="18" t="s">
        <v>260</v>
      </c>
      <c r="C134" s="20" t="s">
        <v>351</v>
      </c>
      <c r="D134" s="20"/>
      <c r="E134" s="172">
        <f aca="true" t="shared" si="55" ref="E134:O134">E136</f>
        <v>48.844</v>
      </c>
      <c r="F134" s="172">
        <f t="shared" si="55"/>
        <v>0</v>
      </c>
      <c r="G134" s="172">
        <f t="shared" si="55"/>
        <v>48.844</v>
      </c>
      <c r="H134" s="172">
        <f t="shared" si="55"/>
        <v>0</v>
      </c>
      <c r="I134" s="172">
        <f t="shared" si="55"/>
        <v>48.844</v>
      </c>
      <c r="J134" s="172">
        <f t="shared" si="55"/>
        <v>0</v>
      </c>
      <c r="K134" s="172">
        <f t="shared" si="55"/>
        <v>48.844</v>
      </c>
      <c r="L134" s="172">
        <f t="shared" si="55"/>
        <v>0</v>
      </c>
      <c r="M134" s="172">
        <f t="shared" si="55"/>
        <v>48.844</v>
      </c>
      <c r="N134" s="172">
        <f t="shared" si="55"/>
        <v>0</v>
      </c>
      <c r="O134" s="172">
        <f t="shared" si="55"/>
        <v>48.844</v>
      </c>
      <c r="P134" s="172">
        <f>P136+P135</f>
        <v>-0.5660000000000025</v>
      </c>
      <c r="Q134" s="172">
        <f t="shared" si="53"/>
        <v>48.278</v>
      </c>
      <c r="R134" s="172">
        <f>R136+R135</f>
        <v>0</v>
      </c>
      <c r="S134" s="172">
        <f t="shared" si="54"/>
        <v>48.278</v>
      </c>
    </row>
    <row r="135" spans="1:19" s="90" customFormat="1" ht="93.75">
      <c r="A135" s="83" t="s">
        <v>253</v>
      </c>
      <c r="B135" s="18" t="s">
        <v>260</v>
      </c>
      <c r="C135" s="20" t="s">
        <v>351</v>
      </c>
      <c r="D135" s="20" t="s">
        <v>254</v>
      </c>
      <c r="E135" s="172"/>
      <c r="F135" s="172"/>
      <c r="G135" s="172"/>
      <c r="H135" s="172"/>
      <c r="I135" s="172"/>
      <c r="J135" s="172"/>
      <c r="K135" s="172"/>
      <c r="L135" s="172"/>
      <c r="M135" s="172"/>
      <c r="N135" s="172"/>
      <c r="O135" s="172"/>
      <c r="P135" s="172">
        <v>45.278</v>
      </c>
      <c r="Q135" s="172">
        <f t="shared" si="53"/>
        <v>45.278</v>
      </c>
      <c r="R135" s="172"/>
      <c r="S135" s="172">
        <f t="shared" si="54"/>
        <v>45.278</v>
      </c>
    </row>
    <row r="136" spans="1:19" s="90" customFormat="1" ht="37.5">
      <c r="A136" s="83" t="s">
        <v>257</v>
      </c>
      <c r="B136" s="18" t="s">
        <v>260</v>
      </c>
      <c r="C136" s="20" t="s">
        <v>351</v>
      </c>
      <c r="D136" s="20" t="s">
        <v>258</v>
      </c>
      <c r="E136" s="172">
        <v>48.844</v>
      </c>
      <c r="F136" s="172"/>
      <c r="G136" s="172">
        <f>E136+F136</f>
        <v>48.844</v>
      </c>
      <c r="H136" s="172"/>
      <c r="I136" s="172">
        <f>G136+H136</f>
        <v>48.844</v>
      </c>
      <c r="J136" s="172"/>
      <c r="K136" s="172">
        <f>I136+J136</f>
        <v>48.844</v>
      </c>
      <c r="L136" s="172"/>
      <c r="M136" s="172">
        <f>K136+L136</f>
        <v>48.844</v>
      </c>
      <c r="N136" s="172"/>
      <c r="O136" s="172">
        <f>M136+N136</f>
        <v>48.844</v>
      </c>
      <c r="P136" s="181">
        <f>-0.566-45.278</f>
        <v>-45.844</v>
      </c>
      <c r="Q136" s="172">
        <f t="shared" si="53"/>
        <v>3</v>
      </c>
      <c r="R136" s="172"/>
      <c r="S136" s="172">
        <f t="shared" si="54"/>
        <v>3</v>
      </c>
    </row>
    <row r="137" spans="1:19" s="90" customFormat="1" ht="262.5">
      <c r="A137" s="94" t="s">
        <v>352</v>
      </c>
      <c r="B137" s="18" t="s">
        <v>260</v>
      </c>
      <c r="C137" s="20" t="s">
        <v>353</v>
      </c>
      <c r="D137" s="18"/>
      <c r="E137" s="173">
        <f aca="true" t="shared" si="56" ref="E137:K137">E139+E138</f>
        <v>176.77100000000002</v>
      </c>
      <c r="F137" s="173">
        <f t="shared" si="56"/>
        <v>0</v>
      </c>
      <c r="G137" s="173">
        <f t="shared" si="56"/>
        <v>176.77100000000002</v>
      </c>
      <c r="H137" s="173">
        <f t="shared" si="56"/>
        <v>-2.103999999999999</v>
      </c>
      <c r="I137" s="173">
        <f t="shared" si="56"/>
        <v>174.66700000000003</v>
      </c>
      <c r="J137" s="173">
        <f t="shared" si="56"/>
        <v>0</v>
      </c>
      <c r="K137" s="173">
        <f t="shared" si="56"/>
        <v>174.66700000000003</v>
      </c>
      <c r="L137" s="173">
        <f aca="true" t="shared" si="57" ref="L137:Q137">L139+L138</f>
        <v>0</v>
      </c>
      <c r="M137" s="173">
        <f t="shared" si="57"/>
        <v>174.66700000000003</v>
      </c>
      <c r="N137" s="173">
        <f t="shared" si="57"/>
        <v>0</v>
      </c>
      <c r="O137" s="173">
        <f t="shared" si="57"/>
        <v>174.66700000000003</v>
      </c>
      <c r="P137" s="275">
        <f t="shared" si="57"/>
        <v>-42.089</v>
      </c>
      <c r="Q137" s="173">
        <f t="shared" si="57"/>
        <v>132.57800000000003</v>
      </c>
      <c r="R137" s="173">
        <f>R139+R138</f>
        <v>-16.133</v>
      </c>
      <c r="S137" s="173">
        <f>S139+S138</f>
        <v>116.44500000000004</v>
      </c>
    </row>
    <row r="138" spans="1:19" s="90" customFormat="1" ht="93.75">
      <c r="A138" s="83" t="s">
        <v>253</v>
      </c>
      <c r="B138" s="18" t="s">
        <v>260</v>
      </c>
      <c r="C138" s="20" t="s">
        <v>353</v>
      </c>
      <c r="D138" s="18" t="s">
        <v>254</v>
      </c>
      <c r="E138" s="173">
        <v>119.263</v>
      </c>
      <c r="F138" s="173"/>
      <c r="G138" s="173">
        <f>E138+F138</f>
        <v>119.263</v>
      </c>
      <c r="H138" s="173">
        <v>52.633</v>
      </c>
      <c r="I138" s="173">
        <f>G138+H138</f>
        <v>171.89600000000002</v>
      </c>
      <c r="J138" s="173"/>
      <c r="K138" s="173">
        <f>I138+J138</f>
        <v>171.89600000000002</v>
      </c>
      <c r="L138" s="173"/>
      <c r="M138" s="173">
        <f>K138+L138</f>
        <v>171.89600000000002</v>
      </c>
      <c r="N138" s="173"/>
      <c r="O138" s="173">
        <f>M138+N138</f>
        <v>171.89600000000002</v>
      </c>
      <c r="P138" s="173">
        <v>-39.318</v>
      </c>
      <c r="Q138" s="173">
        <f>O138+P138</f>
        <v>132.57800000000003</v>
      </c>
      <c r="R138" s="173">
        <v>-16.133</v>
      </c>
      <c r="S138" s="173">
        <f>Q138+R138</f>
        <v>116.44500000000004</v>
      </c>
    </row>
    <row r="139" spans="1:19" s="90" customFormat="1" ht="37.5">
      <c r="A139" s="83" t="s">
        <v>257</v>
      </c>
      <c r="B139" s="20" t="s">
        <v>260</v>
      </c>
      <c r="C139" s="20" t="s">
        <v>353</v>
      </c>
      <c r="D139" s="20" t="s">
        <v>258</v>
      </c>
      <c r="E139" s="172">
        <v>57.508</v>
      </c>
      <c r="F139" s="172"/>
      <c r="G139" s="172">
        <f>E139+F139</f>
        <v>57.508</v>
      </c>
      <c r="H139" s="172">
        <f>-2.104-52.633</f>
        <v>-54.737</v>
      </c>
      <c r="I139" s="172">
        <f>G139+H139</f>
        <v>2.771000000000001</v>
      </c>
      <c r="J139" s="172"/>
      <c r="K139" s="172">
        <f>I139+J139</f>
        <v>2.771000000000001</v>
      </c>
      <c r="L139" s="172"/>
      <c r="M139" s="172">
        <f>K139+L139</f>
        <v>2.771000000000001</v>
      </c>
      <c r="N139" s="172"/>
      <c r="O139" s="172">
        <f>M139+N139</f>
        <v>2.771000000000001</v>
      </c>
      <c r="P139" s="172">
        <v>-2.771</v>
      </c>
      <c r="Q139" s="172">
        <f>O139+P139</f>
        <v>0</v>
      </c>
      <c r="R139" s="172"/>
      <c r="S139" s="172">
        <f>Q139+R139</f>
        <v>0</v>
      </c>
    </row>
    <row r="140" spans="1:19" s="90" customFormat="1" ht="168.75">
      <c r="A140" s="83" t="s">
        <v>356</v>
      </c>
      <c r="B140" s="20" t="s">
        <v>260</v>
      </c>
      <c r="C140" s="20" t="s">
        <v>357</v>
      </c>
      <c r="D140" s="20"/>
      <c r="E140" s="172">
        <f>E142</f>
        <v>6.084</v>
      </c>
      <c r="F140" s="172">
        <f>F142</f>
        <v>-0.002</v>
      </c>
      <c r="G140" s="172">
        <f>E140+F140</f>
        <v>6.082</v>
      </c>
      <c r="H140" s="172">
        <f>H142+H141</f>
        <v>-0.05400000000000027</v>
      </c>
      <c r="I140" s="172">
        <f>G140+H140</f>
        <v>6.028</v>
      </c>
      <c r="J140" s="172">
        <f>J142+J141</f>
        <v>0</v>
      </c>
      <c r="K140" s="172">
        <f>I140+J140</f>
        <v>6.028</v>
      </c>
      <c r="L140" s="172">
        <f>L142+L141</f>
        <v>0</v>
      </c>
      <c r="M140" s="172">
        <f>K140+L140</f>
        <v>6.028</v>
      </c>
      <c r="N140" s="172">
        <f>N142+N141</f>
        <v>0</v>
      </c>
      <c r="O140" s="172">
        <f>M140+N140</f>
        <v>6.028</v>
      </c>
      <c r="P140" s="172">
        <f>P142+P141</f>
        <v>0</v>
      </c>
      <c r="Q140" s="172">
        <f>O140+P140</f>
        <v>6.028</v>
      </c>
      <c r="R140" s="172">
        <f>R142+R141</f>
        <v>0</v>
      </c>
      <c r="S140" s="172">
        <f>Q140+R140</f>
        <v>6.028</v>
      </c>
    </row>
    <row r="141" spans="1:19" s="90" customFormat="1" ht="93.75">
      <c r="A141" s="83" t="s">
        <v>253</v>
      </c>
      <c r="B141" s="20" t="s">
        <v>260</v>
      </c>
      <c r="C141" s="20" t="s">
        <v>357</v>
      </c>
      <c r="D141" s="20" t="s">
        <v>254</v>
      </c>
      <c r="E141" s="172"/>
      <c r="F141" s="172"/>
      <c r="G141" s="172">
        <v>0</v>
      </c>
      <c r="H141" s="172">
        <v>4.582</v>
      </c>
      <c r="I141" s="172">
        <f>G141+H141</f>
        <v>4.582</v>
      </c>
      <c r="J141" s="172"/>
      <c r="K141" s="172">
        <f>I141+J141</f>
        <v>4.582</v>
      </c>
      <c r="L141" s="172"/>
      <c r="M141" s="172">
        <f>K141+L141</f>
        <v>4.582</v>
      </c>
      <c r="N141" s="172"/>
      <c r="O141" s="172">
        <f>M141+N141</f>
        <v>4.582</v>
      </c>
      <c r="P141" s="172"/>
      <c r="Q141" s="172">
        <f>O141+P141</f>
        <v>4.582</v>
      </c>
      <c r="R141" s="172"/>
      <c r="S141" s="172">
        <f>Q141+R141</f>
        <v>4.582</v>
      </c>
    </row>
    <row r="142" spans="1:19" s="90" customFormat="1" ht="37.5">
      <c r="A142" s="83" t="s">
        <v>257</v>
      </c>
      <c r="B142" s="20" t="s">
        <v>260</v>
      </c>
      <c r="C142" s="20" t="s">
        <v>357</v>
      </c>
      <c r="D142" s="20" t="s">
        <v>258</v>
      </c>
      <c r="E142" s="172">
        <v>6.084</v>
      </c>
      <c r="F142" s="172">
        <v>-0.002</v>
      </c>
      <c r="G142" s="172">
        <f>E142+F142</f>
        <v>6.082</v>
      </c>
      <c r="H142" s="181">
        <f>-0.054-4.582</f>
        <v>-4.636</v>
      </c>
      <c r="I142" s="172">
        <f>G142+H142</f>
        <v>1.4459999999999997</v>
      </c>
      <c r="J142" s="172"/>
      <c r="K142" s="172">
        <f>I142+J142</f>
        <v>1.4459999999999997</v>
      </c>
      <c r="L142" s="172"/>
      <c r="M142" s="172">
        <f>K142+L142</f>
        <v>1.4459999999999997</v>
      </c>
      <c r="N142" s="172"/>
      <c r="O142" s="172">
        <f>M142+N142</f>
        <v>1.4459999999999997</v>
      </c>
      <c r="P142" s="172"/>
      <c r="Q142" s="172">
        <f>O142+P142</f>
        <v>1.4459999999999997</v>
      </c>
      <c r="R142" s="172"/>
      <c r="S142" s="172">
        <f>Q142+R142</f>
        <v>1.4459999999999997</v>
      </c>
    </row>
    <row r="143" spans="1:19" s="90" customFormat="1" ht="56.25">
      <c r="A143" s="83" t="s">
        <v>360</v>
      </c>
      <c r="B143" s="18" t="s">
        <v>260</v>
      </c>
      <c r="C143" s="18" t="s">
        <v>361</v>
      </c>
      <c r="D143" s="18"/>
      <c r="E143" s="173">
        <f aca="true" t="shared" si="58" ref="E143:S143">E144</f>
        <v>1500</v>
      </c>
      <c r="F143" s="173">
        <f t="shared" si="58"/>
        <v>0</v>
      </c>
      <c r="G143" s="173">
        <f t="shared" si="58"/>
        <v>1500</v>
      </c>
      <c r="H143" s="173">
        <f t="shared" si="58"/>
        <v>0</v>
      </c>
      <c r="I143" s="173">
        <f t="shared" si="58"/>
        <v>1500</v>
      </c>
      <c r="J143" s="173">
        <f t="shared" si="58"/>
        <v>0</v>
      </c>
      <c r="K143" s="173">
        <f t="shared" si="58"/>
        <v>1500</v>
      </c>
      <c r="L143" s="173">
        <f t="shared" si="58"/>
        <v>0</v>
      </c>
      <c r="M143" s="173">
        <f t="shared" si="58"/>
        <v>1500</v>
      </c>
      <c r="N143" s="173">
        <f t="shared" si="58"/>
        <v>0</v>
      </c>
      <c r="O143" s="173">
        <f t="shared" si="58"/>
        <v>1500</v>
      </c>
      <c r="P143" s="173">
        <f t="shared" si="58"/>
        <v>0</v>
      </c>
      <c r="Q143" s="173">
        <f t="shared" si="58"/>
        <v>1500</v>
      </c>
      <c r="R143" s="173">
        <f t="shared" si="58"/>
        <v>-1500</v>
      </c>
      <c r="S143" s="173">
        <f t="shared" si="58"/>
        <v>0</v>
      </c>
    </row>
    <row r="144" spans="1:19" s="90" customFormat="1" ht="18.75">
      <c r="A144" s="83" t="s">
        <v>267</v>
      </c>
      <c r="B144" s="18" t="s">
        <v>260</v>
      </c>
      <c r="C144" s="18" t="s">
        <v>361</v>
      </c>
      <c r="D144" s="18" t="s">
        <v>268</v>
      </c>
      <c r="E144" s="173">
        <v>1500</v>
      </c>
      <c r="F144" s="173"/>
      <c r="G144" s="173">
        <f aca="true" t="shared" si="59" ref="G144:G149">E144+F144</f>
        <v>1500</v>
      </c>
      <c r="H144" s="173"/>
      <c r="I144" s="173">
        <f aca="true" t="shared" si="60" ref="I144:I149">G144+H144</f>
        <v>1500</v>
      </c>
      <c r="J144" s="173"/>
      <c r="K144" s="173">
        <f aca="true" t="shared" si="61" ref="K144:K149">I144+J144</f>
        <v>1500</v>
      </c>
      <c r="L144" s="173"/>
      <c r="M144" s="173">
        <f aca="true" t="shared" si="62" ref="M144:M149">K144+L144</f>
        <v>1500</v>
      </c>
      <c r="N144" s="173"/>
      <c r="O144" s="173">
        <f aca="true" t="shared" si="63" ref="O144:O149">M144+N144</f>
        <v>1500</v>
      </c>
      <c r="P144" s="173"/>
      <c r="Q144" s="173">
        <f aca="true" t="shared" si="64" ref="Q144:Q149">O144+P144</f>
        <v>1500</v>
      </c>
      <c r="R144" s="173">
        <v>-1500</v>
      </c>
      <c r="S144" s="173">
        <f aca="true" t="shared" si="65" ref="S144:S149">Q144+R144</f>
        <v>0</v>
      </c>
    </row>
    <row r="145" spans="1:19" s="90" customFormat="1" ht="37.5">
      <c r="A145" s="83" t="s">
        <v>362</v>
      </c>
      <c r="B145" s="18" t="s">
        <v>260</v>
      </c>
      <c r="C145" s="18" t="s">
        <v>363</v>
      </c>
      <c r="D145" s="18"/>
      <c r="E145" s="173">
        <f>E146+E148+E147</f>
        <v>4935.563</v>
      </c>
      <c r="F145" s="173">
        <f>F146+F148</f>
        <v>0</v>
      </c>
      <c r="G145" s="173">
        <f t="shared" si="59"/>
        <v>4935.563</v>
      </c>
      <c r="H145" s="173">
        <f>H146+H148</f>
        <v>30</v>
      </c>
      <c r="I145" s="173">
        <f t="shared" si="60"/>
        <v>4965.563</v>
      </c>
      <c r="J145" s="173">
        <f>J146+J148</f>
        <v>0</v>
      </c>
      <c r="K145" s="173">
        <f t="shared" si="61"/>
        <v>4965.563</v>
      </c>
      <c r="L145" s="173">
        <f>L146+L148</f>
        <v>95</v>
      </c>
      <c r="M145" s="173">
        <f t="shared" si="62"/>
        <v>5060.563</v>
      </c>
      <c r="N145" s="173">
        <f>N146+N148+N147</f>
        <v>485.895</v>
      </c>
      <c r="O145" s="173">
        <f t="shared" si="63"/>
        <v>5546.4580000000005</v>
      </c>
      <c r="P145" s="173">
        <f>P146+P148+P147</f>
        <v>-13</v>
      </c>
      <c r="Q145" s="173">
        <f t="shared" si="64"/>
        <v>5533.4580000000005</v>
      </c>
      <c r="R145" s="173">
        <f>R146+R148+R147</f>
        <v>-67.58500000000001</v>
      </c>
      <c r="S145" s="173">
        <f t="shared" si="65"/>
        <v>5465.8730000000005</v>
      </c>
    </row>
    <row r="146" spans="1:19" s="91" customFormat="1" ht="37.5">
      <c r="A146" s="83" t="s">
        <v>257</v>
      </c>
      <c r="B146" s="18" t="s">
        <v>260</v>
      </c>
      <c r="C146" s="18" t="s">
        <v>363</v>
      </c>
      <c r="D146" s="18" t="s">
        <v>258</v>
      </c>
      <c r="E146" s="173">
        <v>1208</v>
      </c>
      <c r="F146" s="173"/>
      <c r="G146" s="173">
        <f t="shared" si="59"/>
        <v>1208</v>
      </c>
      <c r="H146" s="173"/>
      <c r="I146" s="173">
        <f t="shared" si="60"/>
        <v>1208</v>
      </c>
      <c r="J146" s="173">
        <f>-10-898</f>
        <v>-908</v>
      </c>
      <c r="K146" s="173">
        <f t="shared" si="61"/>
        <v>300</v>
      </c>
      <c r="L146" s="173"/>
      <c r="M146" s="173">
        <f t="shared" si="62"/>
        <v>300</v>
      </c>
      <c r="N146" s="173">
        <v>15</v>
      </c>
      <c r="O146" s="173">
        <f t="shared" si="63"/>
        <v>315</v>
      </c>
      <c r="P146" s="173"/>
      <c r="Q146" s="173">
        <f t="shared" si="64"/>
        <v>315</v>
      </c>
      <c r="R146" s="173">
        <v>-9.585</v>
      </c>
      <c r="S146" s="173">
        <f t="shared" si="65"/>
        <v>305.415</v>
      </c>
    </row>
    <row r="147" spans="1:19" s="91" customFormat="1" ht="37.5">
      <c r="A147" s="83" t="s">
        <v>301</v>
      </c>
      <c r="B147" s="18" t="s">
        <v>260</v>
      </c>
      <c r="C147" s="18" t="s">
        <v>363</v>
      </c>
      <c r="D147" s="18" t="s">
        <v>302</v>
      </c>
      <c r="E147" s="173">
        <v>3657.563</v>
      </c>
      <c r="F147" s="173"/>
      <c r="G147" s="173">
        <f>E147+F147</f>
        <v>3657.563</v>
      </c>
      <c r="H147" s="173"/>
      <c r="I147" s="173">
        <f t="shared" si="60"/>
        <v>3657.563</v>
      </c>
      <c r="J147" s="173"/>
      <c r="K147" s="173">
        <f t="shared" si="61"/>
        <v>3657.563</v>
      </c>
      <c r="L147" s="173"/>
      <c r="M147" s="173">
        <f t="shared" si="62"/>
        <v>3657.563</v>
      </c>
      <c r="N147" s="173">
        <v>390.895</v>
      </c>
      <c r="O147" s="173">
        <f t="shared" si="63"/>
        <v>4048.458</v>
      </c>
      <c r="P147" s="173"/>
      <c r="Q147" s="173">
        <f t="shared" si="64"/>
        <v>4048.458</v>
      </c>
      <c r="R147" s="173"/>
      <c r="S147" s="173">
        <f t="shared" si="65"/>
        <v>4048.458</v>
      </c>
    </row>
    <row r="148" spans="1:19" s="90" customFormat="1" ht="18.75">
      <c r="A148" s="83" t="s">
        <v>267</v>
      </c>
      <c r="B148" s="18" t="s">
        <v>260</v>
      </c>
      <c r="C148" s="18" t="s">
        <v>366</v>
      </c>
      <c r="D148" s="18" t="s">
        <v>268</v>
      </c>
      <c r="E148" s="173">
        <v>70</v>
      </c>
      <c r="F148" s="173"/>
      <c r="G148" s="173">
        <f t="shared" si="59"/>
        <v>70</v>
      </c>
      <c r="H148" s="275">
        <v>30</v>
      </c>
      <c r="I148" s="173">
        <f t="shared" si="60"/>
        <v>100</v>
      </c>
      <c r="J148" s="173">
        <f>10+898</f>
        <v>908</v>
      </c>
      <c r="K148" s="173">
        <f t="shared" si="61"/>
        <v>1008</v>
      </c>
      <c r="L148" s="173">
        <v>95</v>
      </c>
      <c r="M148" s="173">
        <f t="shared" si="62"/>
        <v>1103</v>
      </c>
      <c r="N148" s="173">
        <v>80</v>
      </c>
      <c r="O148" s="173">
        <f t="shared" si="63"/>
        <v>1183</v>
      </c>
      <c r="P148" s="173">
        <v>-13</v>
      </c>
      <c r="Q148" s="173">
        <f t="shared" si="64"/>
        <v>1170</v>
      </c>
      <c r="R148" s="173">
        <v>-58</v>
      </c>
      <c r="S148" s="173">
        <f t="shared" si="65"/>
        <v>1112</v>
      </c>
    </row>
    <row r="149" spans="1:19" s="91" customFormat="1" ht="56.25">
      <c r="A149" s="17" t="s">
        <v>369</v>
      </c>
      <c r="B149" s="191" t="s">
        <v>370</v>
      </c>
      <c r="C149" s="128"/>
      <c r="D149" s="128"/>
      <c r="E149" s="182">
        <f>E150+E157+E225</f>
        <v>67293.857</v>
      </c>
      <c r="F149" s="182">
        <f>F150+F157+F225</f>
        <v>192.79999999999995</v>
      </c>
      <c r="G149" s="182">
        <f t="shared" si="59"/>
        <v>67486.657</v>
      </c>
      <c r="H149" s="182">
        <f>H150+H157+H225</f>
        <v>7.1</v>
      </c>
      <c r="I149" s="182">
        <f t="shared" si="60"/>
        <v>67493.75700000001</v>
      </c>
      <c r="J149" s="182">
        <f>J150+J157+J225</f>
        <v>48.698</v>
      </c>
      <c r="K149" s="182">
        <f t="shared" si="61"/>
        <v>67542.45500000002</v>
      </c>
      <c r="L149" s="182">
        <f>L150+L157+L225</f>
        <v>0</v>
      </c>
      <c r="M149" s="182">
        <f t="shared" si="62"/>
        <v>67542.45500000002</v>
      </c>
      <c r="N149" s="182">
        <f>N150+N157+N225</f>
        <v>0</v>
      </c>
      <c r="O149" s="182">
        <f t="shared" si="63"/>
        <v>67542.45500000002</v>
      </c>
      <c r="P149" s="182">
        <f>P150+P157+P225</f>
        <v>0</v>
      </c>
      <c r="Q149" s="182">
        <f t="shared" si="64"/>
        <v>67542.45500000002</v>
      </c>
      <c r="R149" s="182">
        <f>R150+R157+R225</f>
        <v>-4140.0560000000005</v>
      </c>
      <c r="S149" s="182">
        <f t="shared" si="65"/>
        <v>63402.39900000002</v>
      </c>
    </row>
    <row r="150" spans="1:19" s="91" customFormat="1" ht="37.5">
      <c r="A150" s="17" t="s">
        <v>261</v>
      </c>
      <c r="B150" s="126" t="s">
        <v>370</v>
      </c>
      <c r="C150" s="126" t="s">
        <v>262</v>
      </c>
      <c r="D150" s="126"/>
      <c r="E150" s="180">
        <f aca="true" t="shared" si="66" ref="E150:S150">E151</f>
        <v>232</v>
      </c>
      <c r="F150" s="180">
        <f t="shared" si="66"/>
        <v>0</v>
      </c>
      <c r="G150" s="180">
        <f t="shared" si="66"/>
        <v>232</v>
      </c>
      <c r="H150" s="180">
        <f t="shared" si="66"/>
        <v>0</v>
      </c>
      <c r="I150" s="180">
        <f t="shared" si="66"/>
        <v>232</v>
      </c>
      <c r="J150" s="180">
        <f t="shared" si="66"/>
        <v>0</v>
      </c>
      <c r="K150" s="180">
        <f t="shared" si="66"/>
        <v>232</v>
      </c>
      <c r="L150" s="180">
        <f t="shared" si="66"/>
        <v>0</v>
      </c>
      <c r="M150" s="180">
        <f t="shared" si="66"/>
        <v>232</v>
      </c>
      <c r="N150" s="180">
        <f t="shared" si="66"/>
        <v>-109.2</v>
      </c>
      <c r="O150" s="180">
        <f t="shared" si="66"/>
        <v>122.8</v>
      </c>
      <c r="P150" s="180">
        <f t="shared" si="66"/>
        <v>0</v>
      </c>
      <c r="Q150" s="180">
        <f t="shared" si="66"/>
        <v>122.8</v>
      </c>
      <c r="R150" s="180">
        <f t="shared" si="66"/>
        <v>-91.756</v>
      </c>
      <c r="S150" s="180">
        <f t="shared" si="66"/>
        <v>31.044</v>
      </c>
    </row>
    <row r="151" spans="1:19" s="91" customFormat="1" ht="58.5">
      <c r="A151" s="92" t="s">
        <v>374</v>
      </c>
      <c r="B151" s="124" t="s">
        <v>370</v>
      </c>
      <c r="C151" s="126" t="s">
        <v>375</v>
      </c>
      <c r="D151" s="126"/>
      <c r="E151" s="180">
        <f>E152+E154</f>
        <v>232</v>
      </c>
      <c r="F151" s="180">
        <f>F154</f>
        <v>0</v>
      </c>
      <c r="G151" s="180">
        <f>G152+G154</f>
        <v>232</v>
      </c>
      <c r="H151" s="180">
        <f>H154</f>
        <v>0</v>
      </c>
      <c r="I151" s="180">
        <f>I152+I154</f>
        <v>232</v>
      </c>
      <c r="J151" s="180">
        <f>J154</f>
        <v>0</v>
      </c>
      <c r="K151" s="180">
        <f>K152+K154</f>
        <v>232</v>
      </c>
      <c r="L151" s="180">
        <f>L154</f>
        <v>0</v>
      </c>
      <c r="M151" s="180">
        <f>M152+M154</f>
        <v>232</v>
      </c>
      <c r="N151" s="180">
        <f>N154+N152</f>
        <v>-109.2</v>
      </c>
      <c r="O151" s="180">
        <f>O152+O154</f>
        <v>122.8</v>
      </c>
      <c r="P151" s="180">
        <f>P154</f>
        <v>0</v>
      </c>
      <c r="Q151" s="180">
        <f>Q152+Q154</f>
        <v>122.8</v>
      </c>
      <c r="R151" s="180">
        <f>R154+R152</f>
        <v>-91.756</v>
      </c>
      <c r="S151" s="180">
        <f>S152+S154</f>
        <v>31.044</v>
      </c>
    </row>
    <row r="152" spans="1:19" s="91" customFormat="1" ht="37.5">
      <c r="A152" s="83" t="s">
        <v>376</v>
      </c>
      <c r="B152" s="18" t="s">
        <v>370</v>
      </c>
      <c r="C152" s="20" t="s">
        <v>377</v>
      </c>
      <c r="D152" s="20"/>
      <c r="E152" s="172">
        <f aca="true" t="shared" si="67" ref="E152:S152">E153</f>
        <v>200</v>
      </c>
      <c r="F152" s="172">
        <f t="shared" si="67"/>
        <v>0</v>
      </c>
      <c r="G152" s="172">
        <f t="shared" si="67"/>
        <v>200</v>
      </c>
      <c r="H152" s="172">
        <f t="shared" si="67"/>
        <v>0</v>
      </c>
      <c r="I152" s="172">
        <f t="shared" si="67"/>
        <v>200</v>
      </c>
      <c r="J152" s="172">
        <f t="shared" si="67"/>
        <v>0</v>
      </c>
      <c r="K152" s="172">
        <f t="shared" si="67"/>
        <v>200</v>
      </c>
      <c r="L152" s="172">
        <f t="shared" si="67"/>
        <v>0</v>
      </c>
      <c r="M152" s="172">
        <f t="shared" si="67"/>
        <v>200</v>
      </c>
      <c r="N152" s="172">
        <f t="shared" si="67"/>
        <v>-109.2</v>
      </c>
      <c r="O152" s="172">
        <f t="shared" si="67"/>
        <v>90.8</v>
      </c>
      <c r="P152" s="172">
        <f t="shared" si="67"/>
        <v>0</v>
      </c>
      <c r="Q152" s="172">
        <f t="shared" si="67"/>
        <v>90.8</v>
      </c>
      <c r="R152" s="181">
        <f t="shared" si="67"/>
        <v>-90.8</v>
      </c>
      <c r="S152" s="172">
        <f t="shared" si="67"/>
        <v>0</v>
      </c>
    </row>
    <row r="153" spans="1:19" s="91" customFormat="1" ht="18.75">
      <c r="A153" s="83" t="s">
        <v>267</v>
      </c>
      <c r="B153" s="18" t="s">
        <v>370</v>
      </c>
      <c r="C153" s="20" t="s">
        <v>377</v>
      </c>
      <c r="D153" s="20" t="s">
        <v>268</v>
      </c>
      <c r="E153" s="172">
        <v>200</v>
      </c>
      <c r="F153" s="172"/>
      <c r="G153" s="172">
        <f>E153+F153</f>
        <v>200</v>
      </c>
      <c r="H153" s="172"/>
      <c r="I153" s="172">
        <f>G153+H153</f>
        <v>200</v>
      </c>
      <c r="J153" s="172"/>
      <c r="K153" s="172">
        <f>I153+J153</f>
        <v>200</v>
      </c>
      <c r="L153" s="172"/>
      <c r="M153" s="172">
        <f>K153+L153</f>
        <v>200</v>
      </c>
      <c r="N153" s="172">
        <v>-109.2</v>
      </c>
      <c r="O153" s="172">
        <f>M153+N153</f>
        <v>90.8</v>
      </c>
      <c r="P153" s="172"/>
      <c r="Q153" s="172">
        <f>O153+P153</f>
        <v>90.8</v>
      </c>
      <c r="R153" s="181">
        <v>-90.8</v>
      </c>
      <c r="S153" s="172">
        <f>Q153+R153</f>
        <v>0</v>
      </c>
    </row>
    <row r="154" spans="1:19" s="91" customFormat="1" ht="56.25">
      <c r="A154" s="83" t="s">
        <v>378</v>
      </c>
      <c r="B154" s="18" t="s">
        <v>370</v>
      </c>
      <c r="C154" s="20" t="s">
        <v>379</v>
      </c>
      <c r="D154" s="20"/>
      <c r="E154" s="172">
        <f>E155</f>
        <v>32</v>
      </c>
      <c r="F154" s="172">
        <f>F155</f>
        <v>0</v>
      </c>
      <c r="G154" s="172">
        <f>G155</f>
        <v>32</v>
      </c>
      <c r="H154" s="172">
        <f>H155</f>
        <v>0</v>
      </c>
      <c r="I154" s="172">
        <f>I155</f>
        <v>32</v>
      </c>
      <c r="J154" s="172">
        <f aca="true" t="shared" si="68" ref="J154:O154">J155+J156</f>
        <v>0</v>
      </c>
      <c r="K154" s="172">
        <f t="shared" si="68"/>
        <v>32</v>
      </c>
      <c r="L154" s="172">
        <f t="shared" si="68"/>
        <v>0</v>
      </c>
      <c r="M154" s="172">
        <f t="shared" si="68"/>
        <v>32</v>
      </c>
      <c r="N154" s="172">
        <f t="shared" si="68"/>
        <v>0</v>
      </c>
      <c r="O154" s="172">
        <f t="shared" si="68"/>
        <v>32</v>
      </c>
      <c r="P154" s="172">
        <f>P155+P156</f>
        <v>0</v>
      </c>
      <c r="Q154" s="172">
        <f>Q155+Q156</f>
        <v>32</v>
      </c>
      <c r="R154" s="181">
        <f>R155+R156</f>
        <v>-0.956</v>
      </c>
      <c r="S154" s="172">
        <f>S155+S156</f>
        <v>31.044</v>
      </c>
    </row>
    <row r="155" spans="1:19" s="91" customFormat="1" ht="37.5">
      <c r="A155" s="83" t="s">
        <v>257</v>
      </c>
      <c r="B155" s="18" t="s">
        <v>370</v>
      </c>
      <c r="C155" s="20" t="s">
        <v>379</v>
      </c>
      <c r="D155" s="20" t="s">
        <v>258</v>
      </c>
      <c r="E155" s="172">
        <v>32</v>
      </c>
      <c r="F155" s="172"/>
      <c r="G155" s="172">
        <f>E155+F155</f>
        <v>32</v>
      </c>
      <c r="H155" s="172"/>
      <c r="I155" s="172">
        <f>G155+H155</f>
        <v>32</v>
      </c>
      <c r="J155" s="172">
        <v>-32</v>
      </c>
      <c r="K155" s="172">
        <f>I155+J155</f>
        <v>0</v>
      </c>
      <c r="L155" s="172"/>
      <c r="M155" s="172">
        <f>K155+L155</f>
        <v>0</v>
      </c>
      <c r="N155" s="172"/>
      <c r="O155" s="172">
        <f>M155+N155</f>
        <v>0</v>
      </c>
      <c r="P155" s="172"/>
      <c r="Q155" s="172">
        <f>O155+P155</f>
        <v>0</v>
      </c>
      <c r="R155" s="181"/>
      <c r="S155" s="172">
        <f>Q155+R155</f>
        <v>0</v>
      </c>
    </row>
    <row r="156" spans="1:19" s="91" customFormat="1" ht="56.25">
      <c r="A156" s="83" t="s">
        <v>385</v>
      </c>
      <c r="B156" s="18" t="s">
        <v>370</v>
      </c>
      <c r="C156" s="20" t="s">
        <v>379</v>
      </c>
      <c r="D156" s="20" t="s">
        <v>365</v>
      </c>
      <c r="E156" s="172"/>
      <c r="F156" s="172"/>
      <c r="G156" s="172"/>
      <c r="H156" s="172"/>
      <c r="I156" s="172"/>
      <c r="J156" s="172">
        <v>32</v>
      </c>
      <c r="K156" s="172">
        <f>I156+J156</f>
        <v>32</v>
      </c>
      <c r="L156" s="172"/>
      <c r="M156" s="172">
        <f>K156+L156</f>
        <v>32</v>
      </c>
      <c r="N156" s="172"/>
      <c r="O156" s="172">
        <f>M156+N156</f>
        <v>32</v>
      </c>
      <c r="P156" s="172"/>
      <c r="Q156" s="172">
        <f>O156+P156</f>
        <v>32</v>
      </c>
      <c r="R156" s="181">
        <v>-0.956</v>
      </c>
      <c r="S156" s="172">
        <f>Q156+R156</f>
        <v>31.044</v>
      </c>
    </row>
    <row r="157" spans="1:19" s="91" customFormat="1" ht="56.25">
      <c r="A157" s="17" t="s">
        <v>380</v>
      </c>
      <c r="B157" s="124" t="s">
        <v>370</v>
      </c>
      <c r="C157" s="126" t="s">
        <v>381</v>
      </c>
      <c r="D157" s="126"/>
      <c r="E157" s="180">
        <f>E158+E167+E190+E195+E214+E222</f>
        <v>66698.357</v>
      </c>
      <c r="F157" s="180">
        <f>F158+F167+F190+F195+F214+F222+F163</f>
        <v>192.79999999999995</v>
      </c>
      <c r="G157" s="180">
        <f>G158+G167+G190+G195+G214+G222</f>
        <v>66891.157</v>
      </c>
      <c r="H157" s="180">
        <f>H158+H167+H190+H195+H214+H222+H163</f>
        <v>7.1</v>
      </c>
      <c r="I157" s="180">
        <f>I158+I167+I190+I195+I214+I222</f>
        <v>66898.257</v>
      </c>
      <c r="J157" s="180">
        <f>J158+J167+J190+J195+J214+J222+J163</f>
        <v>48.698</v>
      </c>
      <c r="K157" s="180">
        <f>K158+K167+K190+K195+K214+K222</f>
        <v>66946.955</v>
      </c>
      <c r="L157" s="180">
        <f>L158+L167+L190+L195+L214+L222+L163</f>
        <v>0</v>
      </c>
      <c r="M157" s="180">
        <f>M158+M167+M190+M195+M214+M222</f>
        <v>66946.955</v>
      </c>
      <c r="N157" s="180">
        <f>N158+N167+N190+N195+N214+N222+N163</f>
        <v>109.2</v>
      </c>
      <c r="O157" s="180">
        <f>O158+O167+O190+O195+O214+O222</f>
        <v>67056.155</v>
      </c>
      <c r="P157" s="180">
        <f>P158+P167+P190+P195+P214+P222+P163</f>
        <v>0</v>
      </c>
      <c r="Q157" s="180">
        <f>Q158+Q167+Q190+Q195+Q214+Q222</f>
        <v>67056.155</v>
      </c>
      <c r="R157" s="180">
        <f>R158+R167+R190+R195+R214+R222</f>
        <v>-4048.3</v>
      </c>
      <c r="S157" s="180">
        <f>S158+S167+S190+S195+S214+S222</f>
        <v>63007.855</v>
      </c>
    </row>
    <row r="158" spans="1:19" s="91" customFormat="1" ht="39">
      <c r="A158" s="23" t="s">
        <v>382</v>
      </c>
      <c r="B158" s="124" t="s">
        <v>370</v>
      </c>
      <c r="C158" s="126" t="s">
        <v>383</v>
      </c>
      <c r="D158" s="126"/>
      <c r="E158" s="180">
        <f>E159+E163</f>
        <v>11871.363000000001</v>
      </c>
      <c r="F158" s="180">
        <f>F159+F163</f>
        <v>0</v>
      </c>
      <c r="G158" s="180">
        <f>E158+F158</f>
        <v>11871.363000000001</v>
      </c>
      <c r="H158" s="180">
        <f>H159+H163</f>
        <v>0</v>
      </c>
      <c r="I158" s="180">
        <f>G158+H158</f>
        <v>11871.363000000001</v>
      </c>
      <c r="J158" s="180">
        <f>J159+J163</f>
        <v>0</v>
      </c>
      <c r="K158" s="180">
        <f>I158+J158</f>
        <v>11871.363000000001</v>
      </c>
      <c r="L158" s="180">
        <f>L159+L163</f>
        <v>0</v>
      </c>
      <c r="M158" s="180">
        <f>K158+L158</f>
        <v>11871.363000000001</v>
      </c>
      <c r="N158" s="180">
        <f>N159+N163+N161</f>
        <v>109.2</v>
      </c>
      <c r="O158" s="180">
        <f>M158+N158</f>
        <v>11980.563000000002</v>
      </c>
      <c r="P158" s="180">
        <f>P159+P163+P161+P165</f>
        <v>15</v>
      </c>
      <c r="Q158" s="180">
        <f>O158+P158</f>
        <v>11995.563000000002</v>
      </c>
      <c r="R158" s="180">
        <f>R159+R163+R161+R165</f>
        <v>-210</v>
      </c>
      <c r="S158" s="180">
        <f>Q158+R158</f>
        <v>11785.563000000002</v>
      </c>
    </row>
    <row r="159" spans="1:19" s="91" customFormat="1" ht="37.5">
      <c r="A159" s="21" t="s">
        <v>836</v>
      </c>
      <c r="B159" s="18" t="s">
        <v>370</v>
      </c>
      <c r="C159" s="20" t="s">
        <v>384</v>
      </c>
      <c r="D159" s="20"/>
      <c r="E159" s="172">
        <f aca="true" t="shared" si="69" ref="E159:S159">E160</f>
        <v>68.2</v>
      </c>
      <c r="F159" s="172">
        <f t="shared" si="69"/>
        <v>0</v>
      </c>
      <c r="G159" s="172">
        <f t="shared" si="69"/>
        <v>68.2</v>
      </c>
      <c r="H159" s="172">
        <f t="shared" si="69"/>
        <v>0</v>
      </c>
      <c r="I159" s="172">
        <f t="shared" si="69"/>
        <v>68.2</v>
      </c>
      <c r="J159" s="172">
        <f t="shared" si="69"/>
        <v>0</v>
      </c>
      <c r="K159" s="172">
        <f t="shared" si="69"/>
        <v>68.2</v>
      </c>
      <c r="L159" s="172">
        <f t="shared" si="69"/>
        <v>0</v>
      </c>
      <c r="M159" s="172">
        <f t="shared" si="69"/>
        <v>68.2</v>
      </c>
      <c r="N159" s="172">
        <f t="shared" si="69"/>
        <v>0</v>
      </c>
      <c r="O159" s="172">
        <f t="shared" si="69"/>
        <v>68.2</v>
      </c>
      <c r="P159" s="172">
        <f t="shared" si="69"/>
        <v>0</v>
      </c>
      <c r="Q159" s="172">
        <f t="shared" si="69"/>
        <v>68.2</v>
      </c>
      <c r="R159" s="172">
        <f t="shared" si="69"/>
        <v>0</v>
      </c>
      <c r="S159" s="172">
        <f t="shared" si="69"/>
        <v>68.2</v>
      </c>
    </row>
    <row r="160" spans="1:19" s="91" customFormat="1" ht="56.25">
      <c r="A160" s="83" t="s">
        <v>385</v>
      </c>
      <c r="B160" s="18" t="s">
        <v>370</v>
      </c>
      <c r="C160" s="20" t="s">
        <v>384</v>
      </c>
      <c r="D160" s="20" t="s">
        <v>365</v>
      </c>
      <c r="E160" s="172">
        <v>68.2</v>
      </c>
      <c r="F160" s="172">
        <f>F161</f>
        <v>0</v>
      </c>
      <c r="G160" s="172">
        <f>E160+F160</f>
        <v>68.2</v>
      </c>
      <c r="H160" s="172">
        <f>H161</f>
        <v>0</v>
      </c>
      <c r="I160" s="172">
        <f>G160+H160</f>
        <v>68.2</v>
      </c>
      <c r="J160" s="172">
        <f>J161</f>
        <v>0</v>
      </c>
      <c r="K160" s="172">
        <f>I160+J160</f>
        <v>68.2</v>
      </c>
      <c r="L160" s="172">
        <f>L161</f>
        <v>0</v>
      </c>
      <c r="M160" s="172">
        <f>K160+L160</f>
        <v>68.2</v>
      </c>
      <c r="N160" s="172"/>
      <c r="O160" s="172">
        <f>M160+N160</f>
        <v>68.2</v>
      </c>
      <c r="P160" s="172">
        <f>P161</f>
        <v>0</v>
      </c>
      <c r="Q160" s="172">
        <f>O160+P160</f>
        <v>68.2</v>
      </c>
      <c r="R160" s="172">
        <f>R161</f>
        <v>0</v>
      </c>
      <c r="S160" s="172">
        <f>Q160+R160</f>
        <v>68.2</v>
      </c>
    </row>
    <row r="161" spans="1:19" s="91" customFormat="1" ht="18.75">
      <c r="A161" s="26" t="s">
        <v>386</v>
      </c>
      <c r="B161" s="18" t="s">
        <v>370</v>
      </c>
      <c r="C161" s="18" t="s">
        <v>387</v>
      </c>
      <c r="D161" s="20"/>
      <c r="E161" s="172">
        <f>E162</f>
        <v>0</v>
      </c>
      <c r="F161" s="172"/>
      <c r="G161" s="172">
        <f>G162</f>
        <v>0</v>
      </c>
      <c r="H161" s="172"/>
      <c r="I161" s="172">
        <f>I162</f>
        <v>0</v>
      </c>
      <c r="J161" s="172"/>
      <c r="K161" s="172">
        <f>K162</f>
        <v>0</v>
      </c>
      <c r="L161" s="172"/>
      <c r="M161" s="172">
        <f>M162</f>
        <v>0</v>
      </c>
      <c r="N161" s="172">
        <f>N162</f>
        <v>109.2</v>
      </c>
      <c r="O161" s="172">
        <f>O162</f>
        <v>109.2</v>
      </c>
      <c r="P161" s="172"/>
      <c r="Q161" s="172">
        <f>Q162</f>
        <v>109.2</v>
      </c>
      <c r="R161" s="172"/>
      <c r="S161" s="172">
        <f>S162</f>
        <v>109.2</v>
      </c>
    </row>
    <row r="162" spans="1:19" s="91" customFormat="1" ht="56.25">
      <c r="A162" s="83" t="s">
        <v>385</v>
      </c>
      <c r="B162" s="18" t="s">
        <v>370</v>
      </c>
      <c r="C162" s="18" t="s">
        <v>387</v>
      </c>
      <c r="D162" s="20" t="s">
        <v>365</v>
      </c>
      <c r="E162" s="172"/>
      <c r="F162" s="172">
        <v>0</v>
      </c>
      <c r="G162" s="172">
        <f>E162+F162</f>
        <v>0</v>
      </c>
      <c r="H162" s="172">
        <v>0</v>
      </c>
      <c r="I162" s="172">
        <f>G162+H162</f>
        <v>0</v>
      </c>
      <c r="J162" s="172">
        <v>0</v>
      </c>
      <c r="K162" s="172">
        <f>I162+J162</f>
        <v>0</v>
      </c>
      <c r="L162" s="172">
        <v>0</v>
      </c>
      <c r="M162" s="172">
        <f>K162+L162</f>
        <v>0</v>
      </c>
      <c r="N162" s="172">
        <v>109.2</v>
      </c>
      <c r="O162" s="172">
        <f>M162+N162</f>
        <v>109.2</v>
      </c>
      <c r="P162" s="172"/>
      <c r="Q162" s="172">
        <f>O162+P162</f>
        <v>109.2</v>
      </c>
      <c r="R162" s="172"/>
      <c r="S162" s="172">
        <f>Q162+R162</f>
        <v>109.2</v>
      </c>
    </row>
    <row r="163" spans="1:19" s="91" customFormat="1" ht="18.75">
      <c r="A163" s="26" t="s">
        <v>388</v>
      </c>
      <c r="B163" s="18" t="s">
        <v>370</v>
      </c>
      <c r="C163" s="18" t="s">
        <v>389</v>
      </c>
      <c r="D163" s="20"/>
      <c r="E163" s="172">
        <f aca="true" t="shared" si="70" ref="E163:S163">E164</f>
        <v>11803.163</v>
      </c>
      <c r="F163" s="172">
        <f t="shared" si="70"/>
        <v>0</v>
      </c>
      <c r="G163" s="172">
        <f t="shared" si="70"/>
        <v>11803.163</v>
      </c>
      <c r="H163" s="172">
        <f t="shared" si="70"/>
        <v>0</v>
      </c>
      <c r="I163" s="172">
        <f t="shared" si="70"/>
        <v>11803.163</v>
      </c>
      <c r="J163" s="172">
        <f t="shared" si="70"/>
        <v>0</v>
      </c>
      <c r="K163" s="172">
        <f t="shared" si="70"/>
        <v>11803.163</v>
      </c>
      <c r="L163" s="172">
        <f t="shared" si="70"/>
        <v>0</v>
      </c>
      <c r="M163" s="172">
        <f t="shared" si="70"/>
        <v>11803.163</v>
      </c>
      <c r="N163" s="172">
        <f t="shared" si="70"/>
        <v>0</v>
      </c>
      <c r="O163" s="172">
        <f t="shared" si="70"/>
        <v>11803.163</v>
      </c>
      <c r="P163" s="172">
        <f t="shared" si="70"/>
        <v>0</v>
      </c>
      <c r="Q163" s="172">
        <f t="shared" si="70"/>
        <v>11803.163</v>
      </c>
      <c r="R163" s="172">
        <f t="shared" si="70"/>
        <v>-210</v>
      </c>
      <c r="S163" s="172">
        <f t="shared" si="70"/>
        <v>11593.163</v>
      </c>
    </row>
    <row r="164" spans="1:19" s="91" customFormat="1" ht="56.25">
      <c r="A164" s="83" t="s">
        <v>385</v>
      </c>
      <c r="B164" s="18" t="s">
        <v>370</v>
      </c>
      <c r="C164" s="18" t="s">
        <v>389</v>
      </c>
      <c r="D164" s="20" t="s">
        <v>365</v>
      </c>
      <c r="E164" s="172">
        <v>11803.163</v>
      </c>
      <c r="F164" s="172">
        <v>0</v>
      </c>
      <c r="G164" s="172">
        <f>E164+F164</f>
        <v>11803.163</v>
      </c>
      <c r="H164" s="172">
        <v>0</v>
      </c>
      <c r="I164" s="172">
        <f>G164+H164</f>
        <v>11803.163</v>
      </c>
      <c r="J164" s="172">
        <v>0</v>
      </c>
      <c r="K164" s="172">
        <f>I164+J164</f>
        <v>11803.163</v>
      </c>
      <c r="L164" s="172">
        <v>0</v>
      </c>
      <c r="M164" s="172">
        <f>K164+L164</f>
        <v>11803.163</v>
      </c>
      <c r="N164" s="172"/>
      <c r="O164" s="172">
        <f>M164+N164</f>
        <v>11803.163</v>
      </c>
      <c r="P164" s="172"/>
      <c r="Q164" s="172">
        <f>O164+P164</f>
        <v>11803.163</v>
      </c>
      <c r="R164" s="172">
        <v>-210</v>
      </c>
      <c r="S164" s="172">
        <f>Q164+R164</f>
        <v>11593.163</v>
      </c>
    </row>
    <row r="165" spans="1:19" s="91" customFormat="1" ht="18.75">
      <c r="A165" s="60" t="s">
        <v>874</v>
      </c>
      <c r="B165" s="18" t="s">
        <v>370</v>
      </c>
      <c r="C165" s="18" t="s">
        <v>873</v>
      </c>
      <c r="D165" s="20"/>
      <c r="E165" s="172"/>
      <c r="F165" s="172"/>
      <c r="G165" s="172"/>
      <c r="H165" s="172"/>
      <c r="I165" s="172"/>
      <c r="J165" s="172"/>
      <c r="K165" s="172"/>
      <c r="L165" s="172"/>
      <c r="M165" s="172"/>
      <c r="N165" s="172"/>
      <c r="O165" s="172">
        <f>O166</f>
        <v>0</v>
      </c>
      <c r="P165" s="172">
        <f>P166</f>
        <v>15</v>
      </c>
      <c r="Q165" s="172">
        <f>O165+P165</f>
        <v>15</v>
      </c>
      <c r="R165" s="172">
        <f>R166</f>
        <v>0</v>
      </c>
      <c r="S165" s="172">
        <f>Q165+R165</f>
        <v>15</v>
      </c>
    </row>
    <row r="166" spans="1:19" s="91" customFormat="1" ht="37.5">
      <c r="A166" s="83" t="s">
        <v>301</v>
      </c>
      <c r="B166" s="18" t="s">
        <v>370</v>
      </c>
      <c r="C166" s="18" t="s">
        <v>873</v>
      </c>
      <c r="D166" s="20" t="s">
        <v>302</v>
      </c>
      <c r="E166" s="172"/>
      <c r="F166" s="172"/>
      <c r="G166" s="172"/>
      <c r="H166" s="172"/>
      <c r="I166" s="172"/>
      <c r="J166" s="172"/>
      <c r="K166" s="172"/>
      <c r="L166" s="172"/>
      <c r="M166" s="172"/>
      <c r="N166" s="172"/>
      <c r="O166" s="172"/>
      <c r="P166" s="172">
        <v>15</v>
      </c>
      <c r="Q166" s="172">
        <f>O166+P166</f>
        <v>15</v>
      </c>
      <c r="R166" s="172"/>
      <c r="S166" s="172">
        <f>Q166+R166</f>
        <v>15</v>
      </c>
    </row>
    <row r="167" spans="1:19" s="91" customFormat="1" ht="25.5" customHeight="1">
      <c r="A167" s="23" t="s">
        <v>391</v>
      </c>
      <c r="B167" s="124" t="s">
        <v>390</v>
      </c>
      <c r="C167" s="126" t="s">
        <v>392</v>
      </c>
      <c r="D167" s="126"/>
      <c r="E167" s="180">
        <f>E168+E171+E173+E175+E177+E185+E187+E179</f>
        <v>15107</v>
      </c>
      <c r="F167" s="180">
        <f>F168+F171+F173+F175+F177+F185+F187+F179</f>
        <v>-125.60000000000001</v>
      </c>
      <c r="G167" s="180">
        <f>E167+F167</f>
        <v>14981.4</v>
      </c>
      <c r="H167" s="180">
        <f>H168+H171+H173+H175+H177+H185+H187+H179+H181</f>
        <v>7.1</v>
      </c>
      <c r="I167" s="180">
        <f>G167+H167</f>
        <v>14988.5</v>
      </c>
      <c r="J167" s="180">
        <f>J168+J171+J173+J175+J177+J185+J187+J179+J181+J183</f>
        <v>48.698</v>
      </c>
      <c r="K167" s="180">
        <f>I167+J167</f>
        <v>15037.198</v>
      </c>
      <c r="L167" s="180">
        <f>L168+L171+L173+L175+L177+L185+L187+L179+L181+L183</f>
        <v>0</v>
      </c>
      <c r="M167" s="180">
        <f>K167+L167</f>
        <v>15037.198</v>
      </c>
      <c r="N167" s="180">
        <f>N168+N171+N173+N175+N177+N185+N187+N179+N181+N183</f>
        <v>0</v>
      </c>
      <c r="O167" s="180">
        <f>M167+N167</f>
        <v>15037.198</v>
      </c>
      <c r="P167" s="180">
        <f>P168+P171+P173+P175+P177+P185+P187+P179+P181+P183</f>
        <v>0</v>
      </c>
      <c r="Q167" s="180">
        <f>O167+P167</f>
        <v>15037.198</v>
      </c>
      <c r="R167" s="180">
        <f>R168+R171+R173+R175+R177+R185+R187+R179+R181+R183</f>
        <v>-595.3</v>
      </c>
      <c r="S167" s="180">
        <f>Q167+R167</f>
        <v>14441.898000000001</v>
      </c>
    </row>
    <row r="168" spans="1:19" s="91" customFormat="1" ht="22.5" customHeight="1">
      <c r="A168" s="21" t="s">
        <v>869</v>
      </c>
      <c r="B168" s="18" t="s">
        <v>370</v>
      </c>
      <c r="C168" s="20" t="s">
        <v>393</v>
      </c>
      <c r="D168" s="20"/>
      <c r="E168" s="172">
        <f aca="true" t="shared" si="71" ref="E168:K168">E170+E169</f>
        <v>78.7</v>
      </c>
      <c r="F168" s="172">
        <f t="shared" si="71"/>
        <v>49</v>
      </c>
      <c r="G168" s="172">
        <f t="shared" si="71"/>
        <v>127.7</v>
      </c>
      <c r="H168" s="172">
        <f t="shared" si="71"/>
        <v>0</v>
      </c>
      <c r="I168" s="172">
        <f t="shared" si="71"/>
        <v>127.7</v>
      </c>
      <c r="J168" s="172">
        <f t="shared" si="71"/>
        <v>0</v>
      </c>
      <c r="K168" s="172">
        <f t="shared" si="71"/>
        <v>127.7</v>
      </c>
      <c r="L168" s="172">
        <f aca="true" t="shared" si="72" ref="L168:Q168">L170+L169</f>
        <v>0</v>
      </c>
      <c r="M168" s="172">
        <f t="shared" si="72"/>
        <v>127.7</v>
      </c>
      <c r="N168" s="172">
        <f t="shared" si="72"/>
        <v>0</v>
      </c>
      <c r="O168" s="172">
        <f t="shared" si="72"/>
        <v>127.7</v>
      </c>
      <c r="P168" s="172">
        <f t="shared" si="72"/>
        <v>0</v>
      </c>
      <c r="Q168" s="172">
        <f t="shared" si="72"/>
        <v>127.7</v>
      </c>
      <c r="R168" s="172">
        <f>R170+R169</f>
        <v>-39.3</v>
      </c>
      <c r="S168" s="172">
        <f>S170+S169</f>
        <v>88.4</v>
      </c>
    </row>
    <row r="169" spans="1:19" s="91" customFormat="1" ht="37.5">
      <c r="A169" s="83" t="s">
        <v>257</v>
      </c>
      <c r="B169" s="18" t="s">
        <v>370</v>
      </c>
      <c r="C169" s="20" t="s">
        <v>393</v>
      </c>
      <c r="D169" s="20" t="s">
        <v>258</v>
      </c>
      <c r="E169" s="172"/>
      <c r="F169" s="172">
        <v>49</v>
      </c>
      <c r="G169" s="172">
        <f>E169+F169</f>
        <v>49</v>
      </c>
      <c r="H169" s="172"/>
      <c r="I169" s="172">
        <f>G169+H169</f>
        <v>49</v>
      </c>
      <c r="J169" s="172"/>
      <c r="K169" s="172">
        <f>I169+J169</f>
        <v>49</v>
      </c>
      <c r="L169" s="172"/>
      <c r="M169" s="172">
        <f>K169+L169</f>
        <v>49</v>
      </c>
      <c r="N169" s="172"/>
      <c r="O169" s="172">
        <f>M169+N169</f>
        <v>49</v>
      </c>
      <c r="P169" s="172"/>
      <c r="Q169" s="172">
        <f>O169+P169</f>
        <v>49</v>
      </c>
      <c r="R169" s="172"/>
      <c r="S169" s="172">
        <f>Q169+R169</f>
        <v>49</v>
      </c>
    </row>
    <row r="170" spans="1:19" s="91" customFormat="1" ht="56.25">
      <c r="A170" s="83" t="s">
        <v>385</v>
      </c>
      <c r="B170" s="18" t="s">
        <v>370</v>
      </c>
      <c r="C170" s="20" t="s">
        <v>393</v>
      </c>
      <c r="D170" s="20" t="s">
        <v>365</v>
      </c>
      <c r="E170" s="172">
        <v>78.7</v>
      </c>
      <c r="F170" s="172"/>
      <c r="G170" s="172">
        <f>E170+F170</f>
        <v>78.7</v>
      </c>
      <c r="H170" s="172"/>
      <c r="I170" s="172">
        <f>G170+H170</f>
        <v>78.7</v>
      </c>
      <c r="J170" s="172"/>
      <c r="K170" s="172">
        <f>I170+J170</f>
        <v>78.7</v>
      </c>
      <c r="L170" s="172"/>
      <c r="M170" s="172">
        <f>K170+L170</f>
        <v>78.7</v>
      </c>
      <c r="N170" s="172"/>
      <c r="O170" s="172">
        <f>M170+N170</f>
        <v>78.7</v>
      </c>
      <c r="P170" s="172"/>
      <c r="Q170" s="172">
        <f>O170+P170</f>
        <v>78.7</v>
      </c>
      <c r="R170" s="172">
        <v>-39.3</v>
      </c>
      <c r="S170" s="172">
        <f>Q170+R170</f>
        <v>39.400000000000006</v>
      </c>
    </row>
    <row r="171" spans="1:19" s="91" customFormat="1" ht="18.75">
      <c r="A171" s="21" t="s">
        <v>394</v>
      </c>
      <c r="B171" s="18" t="s">
        <v>370</v>
      </c>
      <c r="C171" s="20" t="s">
        <v>395</v>
      </c>
      <c r="D171" s="20"/>
      <c r="E171" s="172">
        <f aca="true" t="shared" si="73" ref="E171:S171">E172</f>
        <v>230</v>
      </c>
      <c r="F171" s="172">
        <f t="shared" si="73"/>
        <v>0</v>
      </c>
      <c r="G171" s="172">
        <f t="shared" si="73"/>
        <v>230</v>
      </c>
      <c r="H171" s="172">
        <f t="shared" si="73"/>
        <v>0</v>
      </c>
      <c r="I171" s="172">
        <f t="shared" si="73"/>
        <v>230</v>
      </c>
      <c r="J171" s="172">
        <f t="shared" si="73"/>
        <v>0</v>
      </c>
      <c r="K171" s="172">
        <f t="shared" si="73"/>
        <v>230</v>
      </c>
      <c r="L171" s="172">
        <f t="shared" si="73"/>
        <v>0</v>
      </c>
      <c r="M171" s="172">
        <f t="shared" si="73"/>
        <v>230</v>
      </c>
      <c r="N171" s="172">
        <f t="shared" si="73"/>
        <v>0</v>
      </c>
      <c r="O171" s="172">
        <f t="shared" si="73"/>
        <v>230</v>
      </c>
      <c r="P171" s="172">
        <f t="shared" si="73"/>
        <v>0</v>
      </c>
      <c r="Q171" s="172">
        <f t="shared" si="73"/>
        <v>230</v>
      </c>
      <c r="R171" s="172">
        <f t="shared" si="73"/>
        <v>0</v>
      </c>
      <c r="S171" s="172">
        <f t="shared" si="73"/>
        <v>230</v>
      </c>
    </row>
    <row r="172" spans="1:19" s="91" customFormat="1" ht="56.25">
      <c r="A172" s="83" t="s">
        <v>385</v>
      </c>
      <c r="B172" s="18" t="s">
        <v>370</v>
      </c>
      <c r="C172" s="20" t="s">
        <v>395</v>
      </c>
      <c r="D172" s="20" t="s">
        <v>365</v>
      </c>
      <c r="E172" s="172">
        <v>230</v>
      </c>
      <c r="F172" s="172"/>
      <c r="G172" s="172">
        <f>E172+F172</f>
        <v>230</v>
      </c>
      <c r="H172" s="172"/>
      <c r="I172" s="172">
        <f>G172+H172</f>
        <v>230</v>
      </c>
      <c r="J172" s="172"/>
      <c r="K172" s="172">
        <f>I172+J172</f>
        <v>230</v>
      </c>
      <c r="L172" s="172"/>
      <c r="M172" s="172">
        <f>K172+L172</f>
        <v>230</v>
      </c>
      <c r="N172" s="172"/>
      <c r="O172" s="172">
        <f>M172+N172</f>
        <v>230</v>
      </c>
      <c r="P172" s="172"/>
      <c r="Q172" s="172">
        <f>O172+P172</f>
        <v>230</v>
      </c>
      <c r="R172" s="172"/>
      <c r="S172" s="172">
        <f>Q172+R172</f>
        <v>230</v>
      </c>
    </row>
    <row r="173" spans="1:19" s="91" customFormat="1" ht="18.75">
      <c r="A173" s="83" t="s">
        <v>396</v>
      </c>
      <c r="B173" s="18" t="s">
        <v>370</v>
      </c>
      <c r="C173" s="20" t="s">
        <v>397</v>
      </c>
      <c r="D173" s="20"/>
      <c r="E173" s="172">
        <f aca="true" t="shared" si="74" ref="E173:S173">E174</f>
        <v>135.3</v>
      </c>
      <c r="F173" s="172">
        <f t="shared" si="74"/>
        <v>-135.3</v>
      </c>
      <c r="G173" s="172">
        <f t="shared" si="74"/>
        <v>0</v>
      </c>
      <c r="H173" s="172">
        <f t="shared" si="74"/>
        <v>0</v>
      </c>
      <c r="I173" s="172">
        <f t="shared" si="74"/>
        <v>0</v>
      </c>
      <c r="J173" s="172">
        <f t="shared" si="74"/>
        <v>0</v>
      </c>
      <c r="K173" s="172">
        <f t="shared" si="74"/>
        <v>0</v>
      </c>
      <c r="L173" s="172">
        <f t="shared" si="74"/>
        <v>0</v>
      </c>
      <c r="M173" s="172">
        <f t="shared" si="74"/>
        <v>0</v>
      </c>
      <c r="N173" s="172">
        <f t="shared" si="74"/>
        <v>0</v>
      </c>
      <c r="O173" s="172">
        <f t="shared" si="74"/>
        <v>0</v>
      </c>
      <c r="P173" s="172">
        <f t="shared" si="74"/>
        <v>0</v>
      </c>
      <c r="Q173" s="172">
        <f t="shared" si="74"/>
        <v>0</v>
      </c>
      <c r="R173" s="172">
        <f t="shared" si="74"/>
        <v>0</v>
      </c>
      <c r="S173" s="172">
        <f t="shared" si="74"/>
        <v>0</v>
      </c>
    </row>
    <row r="174" spans="1:19" s="91" customFormat="1" ht="56.25">
      <c r="A174" s="83" t="s">
        <v>385</v>
      </c>
      <c r="B174" s="18" t="s">
        <v>370</v>
      </c>
      <c r="C174" s="20" t="s">
        <v>397</v>
      </c>
      <c r="D174" s="20" t="s">
        <v>365</v>
      </c>
      <c r="E174" s="172">
        <v>135.3</v>
      </c>
      <c r="F174" s="172">
        <v>-135.3</v>
      </c>
      <c r="G174" s="172">
        <f>E174+F174</f>
        <v>0</v>
      </c>
      <c r="H174" s="172"/>
      <c r="I174" s="172">
        <f>G174+H174</f>
        <v>0</v>
      </c>
      <c r="J174" s="172"/>
      <c r="K174" s="172">
        <f>I174+J174</f>
        <v>0</v>
      </c>
      <c r="L174" s="172"/>
      <c r="M174" s="172">
        <f>K174+L174</f>
        <v>0</v>
      </c>
      <c r="N174" s="172"/>
      <c r="O174" s="172">
        <f>M174+N174</f>
        <v>0</v>
      </c>
      <c r="P174" s="172"/>
      <c r="Q174" s="172">
        <f>O174+P174</f>
        <v>0</v>
      </c>
      <c r="R174" s="172"/>
      <c r="S174" s="172">
        <f>Q174+R174</f>
        <v>0</v>
      </c>
    </row>
    <row r="175" spans="1:19" s="91" customFormat="1" ht="18.75">
      <c r="A175" s="83" t="s">
        <v>398</v>
      </c>
      <c r="B175" s="18" t="s">
        <v>390</v>
      </c>
      <c r="C175" s="20" t="s">
        <v>399</v>
      </c>
      <c r="D175" s="20"/>
      <c r="E175" s="172">
        <f aca="true" t="shared" si="75" ref="E175:S175">E176</f>
        <v>0</v>
      </c>
      <c r="F175" s="172">
        <f t="shared" si="75"/>
        <v>0</v>
      </c>
      <c r="G175" s="172">
        <f t="shared" si="75"/>
        <v>0</v>
      </c>
      <c r="H175" s="172">
        <f t="shared" si="75"/>
        <v>0</v>
      </c>
      <c r="I175" s="172">
        <f t="shared" si="75"/>
        <v>0</v>
      </c>
      <c r="J175" s="172">
        <f t="shared" si="75"/>
        <v>0</v>
      </c>
      <c r="K175" s="172">
        <f t="shared" si="75"/>
        <v>0</v>
      </c>
      <c r="L175" s="172">
        <f t="shared" si="75"/>
        <v>0</v>
      </c>
      <c r="M175" s="172">
        <f t="shared" si="75"/>
        <v>0</v>
      </c>
      <c r="N175" s="172">
        <f t="shared" si="75"/>
        <v>0</v>
      </c>
      <c r="O175" s="172">
        <f t="shared" si="75"/>
        <v>0</v>
      </c>
      <c r="P175" s="172">
        <f t="shared" si="75"/>
        <v>0</v>
      </c>
      <c r="Q175" s="172">
        <f t="shared" si="75"/>
        <v>0</v>
      </c>
      <c r="R175" s="172">
        <f t="shared" si="75"/>
        <v>0</v>
      </c>
      <c r="S175" s="172">
        <f t="shared" si="75"/>
        <v>0</v>
      </c>
    </row>
    <row r="176" spans="1:19" s="91" customFormat="1" ht="56.25">
      <c r="A176" s="83" t="s">
        <v>385</v>
      </c>
      <c r="B176" s="18" t="s">
        <v>370</v>
      </c>
      <c r="C176" s="20" t="s">
        <v>399</v>
      </c>
      <c r="D176" s="20" t="s">
        <v>365</v>
      </c>
      <c r="E176" s="172">
        <v>0</v>
      </c>
      <c r="F176" s="172"/>
      <c r="G176" s="172">
        <f>E176+F176</f>
        <v>0</v>
      </c>
      <c r="H176" s="172"/>
      <c r="I176" s="172">
        <f>G176+H176</f>
        <v>0</v>
      </c>
      <c r="J176" s="172"/>
      <c r="K176" s="172">
        <f>I176+J176</f>
        <v>0</v>
      </c>
      <c r="L176" s="172"/>
      <c r="M176" s="172">
        <f>K176+L176</f>
        <v>0</v>
      </c>
      <c r="N176" s="172"/>
      <c r="O176" s="172">
        <f>M176+N176</f>
        <v>0</v>
      </c>
      <c r="P176" s="172"/>
      <c r="Q176" s="172">
        <f>O176+P176</f>
        <v>0</v>
      </c>
      <c r="R176" s="172"/>
      <c r="S176" s="172">
        <f>Q176+R176</f>
        <v>0</v>
      </c>
    </row>
    <row r="177" spans="1:19" s="91" customFormat="1" ht="56.25">
      <c r="A177" s="177" t="s">
        <v>748</v>
      </c>
      <c r="B177" s="18" t="s">
        <v>370</v>
      </c>
      <c r="C177" s="20" t="s">
        <v>399</v>
      </c>
      <c r="D177" s="20"/>
      <c r="E177" s="172">
        <f aca="true" t="shared" si="76" ref="E177:S177">E178</f>
        <v>126</v>
      </c>
      <c r="F177" s="172">
        <f t="shared" si="76"/>
        <v>0</v>
      </c>
      <c r="G177" s="172">
        <f t="shared" si="76"/>
        <v>126</v>
      </c>
      <c r="H177" s="172">
        <f t="shared" si="76"/>
        <v>0</v>
      </c>
      <c r="I177" s="172">
        <f t="shared" si="76"/>
        <v>126</v>
      </c>
      <c r="J177" s="172">
        <f t="shared" si="76"/>
        <v>0</v>
      </c>
      <c r="K177" s="172">
        <f t="shared" si="76"/>
        <v>126</v>
      </c>
      <c r="L177" s="172">
        <f t="shared" si="76"/>
        <v>0</v>
      </c>
      <c r="M177" s="172">
        <f t="shared" si="76"/>
        <v>126</v>
      </c>
      <c r="N177" s="172">
        <f t="shared" si="76"/>
        <v>0</v>
      </c>
      <c r="O177" s="172">
        <f t="shared" si="76"/>
        <v>126</v>
      </c>
      <c r="P177" s="172">
        <f t="shared" si="76"/>
        <v>0</v>
      </c>
      <c r="Q177" s="172">
        <f t="shared" si="76"/>
        <v>126</v>
      </c>
      <c r="R177" s="172">
        <f t="shared" si="76"/>
        <v>0</v>
      </c>
      <c r="S177" s="172">
        <f t="shared" si="76"/>
        <v>126</v>
      </c>
    </row>
    <row r="178" spans="1:19" s="91" customFormat="1" ht="56.25">
      <c r="A178" s="83" t="s">
        <v>385</v>
      </c>
      <c r="B178" s="18" t="s">
        <v>370</v>
      </c>
      <c r="C178" s="20" t="s">
        <v>399</v>
      </c>
      <c r="D178" s="20" t="s">
        <v>365</v>
      </c>
      <c r="E178" s="172">
        <v>126</v>
      </c>
      <c r="F178" s="172">
        <v>0</v>
      </c>
      <c r="G178" s="172">
        <f>E178+F178</f>
        <v>126</v>
      </c>
      <c r="H178" s="172">
        <v>0</v>
      </c>
      <c r="I178" s="172">
        <f>G178+H178</f>
        <v>126</v>
      </c>
      <c r="J178" s="172">
        <v>0</v>
      </c>
      <c r="K178" s="172">
        <f aca="true" t="shared" si="77" ref="K178:K184">I178+J178</f>
        <v>126</v>
      </c>
      <c r="L178" s="172">
        <v>0</v>
      </c>
      <c r="M178" s="172">
        <f aca="true" t="shared" si="78" ref="M178:M184">K178+L178</f>
        <v>126</v>
      </c>
      <c r="N178" s="172">
        <v>0</v>
      </c>
      <c r="O178" s="172">
        <f aca="true" t="shared" si="79" ref="O178:O184">M178+N178</f>
        <v>126</v>
      </c>
      <c r="P178" s="172">
        <v>0</v>
      </c>
      <c r="Q178" s="172">
        <f aca="true" t="shared" si="80" ref="Q178:Q184">O178+P178</f>
        <v>126</v>
      </c>
      <c r="R178" s="172">
        <v>0</v>
      </c>
      <c r="S178" s="172">
        <f aca="true" t="shared" si="81" ref="S178:S184">Q178+R178</f>
        <v>126</v>
      </c>
    </row>
    <row r="179" spans="1:19" s="91" customFormat="1" ht="18.75">
      <c r="A179" s="177" t="s">
        <v>388</v>
      </c>
      <c r="B179" s="18" t="s">
        <v>370</v>
      </c>
      <c r="C179" s="20" t="s">
        <v>400</v>
      </c>
      <c r="D179" s="20"/>
      <c r="E179" s="172">
        <f>E180</f>
        <v>14339</v>
      </c>
      <c r="F179" s="172">
        <f>F180</f>
        <v>0</v>
      </c>
      <c r="G179" s="172">
        <f>E179+F179</f>
        <v>14339</v>
      </c>
      <c r="H179" s="172">
        <f>H180</f>
        <v>0</v>
      </c>
      <c r="I179" s="172">
        <f>G179+H179</f>
        <v>14339</v>
      </c>
      <c r="J179" s="172">
        <f>J180</f>
        <v>0</v>
      </c>
      <c r="K179" s="172">
        <f t="shared" si="77"/>
        <v>14339</v>
      </c>
      <c r="L179" s="172">
        <f>L180</f>
        <v>0</v>
      </c>
      <c r="M179" s="172">
        <f t="shared" si="78"/>
        <v>14339</v>
      </c>
      <c r="N179" s="172">
        <f>N180</f>
        <v>0</v>
      </c>
      <c r="O179" s="172">
        <f t="shared" si="79"/>
        <v>14339</v>
      </c>
      <c r="P179" s="172">
        <f>P180</f>
        <v>0</v>
      </c>
      <c r="Q179" s="172">
        <f t="shared" si="80"/>
        <v>14339</v>
      </c>
      <c r="R179" s="172">
        <f>R180</f>
        <v>-556</v>
      </c>
      <c r="S179" s="172">
        <f t="shared" si="81"/>
        <v>13783</v>
      </c>
    </row>
    <row r="180" spans="1:19" s="91" customFormat="1" ht="56.25">
      <c r="A180" s="83" t="s">
        <v>385</v>
      </c>
      <c r="B180" s="18" t="s">
        <v>370</v>
      </c>
      <c r="C180" s="20" t="s">
        <v>400</v>
      </c>
      <c r="D180" s="20" t="s">
        <v>365</v>
      </c>
      <c r="E180" s="172">
        <v>14339</v>
      </c>
      <c r="F180" s="172"/>
      <c r="G180" s="172">
        <f>E180+F180</f>
        <v>14339</v>
      </c>
      <c r="H180" s="172"/>
      <c r="I180" s="172">
        <f>G180+H180</f>
        <v>14339</v>
      </c>
      <c r="J180" s="172"/>
      <c r="K180" s="172">
        <f t="shared" si="77"/>
        <v>14339</v>
      </c>
      <c r="L180" s="172"/>
      <c r="M180" s="172">
        <f t="shared" si="78"/>
        <v>14339</v>
      </c>
      <c r="N180" s="172"/>
      <c r="O180" s="172">
        <f t="shared" si="79"/>
        <v>14339</v>
      </c>
      <c r="P180" s="172"/>
      <c r="Q180" s="172">
        <f t="shared" si="80"/>
        <v>14339</v>
      </c>
      <c r="R180" s="172">
        <v>-556</v>
      </c>
      <c r="S180" s="172">
        <f t="shared" si="81"/>
        <v>13783</v>
      </c>
    </row>
    <row r="181" spans="1:19" s="91" customFormat="1" ht="75">
      <c r="A181" s="83" t="s">
        <v>826</v>
      </c>
      <c r="B181" s="18" t="s">
        <v>370</v>
      </c>
      <c r="C181" s="20" t="s">
        <v>814</v>
      </c>
      <c r="D181" s="20"/>
      <c r="E181" s="172"/>
      <c r="F181" s="172"/>
      <c r="G181" s="172">
        <f>G182</f>
        <v>0</v>
      </c>
      <c r="H181" s="172">
        <f>H182</f>
        <v>7.1</v>
      </c>
      <c r="I181" s="172">
        <f>G181+H181</f>
        <v>7.1</v>
      </c>
      <c r="J181" s="172">
        <f>J182</f>
        <v>0</v>
      </c>
      <c r="K181" s="172">
        <f t="shared" si="77"/>
        <v>7.1</v>
      </c>
      <c r="L181" s="172">
        <f>L182</f>
        <v>0</v>
      </c>
      <c r="M181" s="172">
        <f t="shared" si="78"/>
        <v>7.1</v>
      </c>
      <c r="N181" s="172">
        <f>N182</f>
        <v>0</v>
      </c>
      <c r="O181" s="172">
        <f t="shared" si="79"/>
        <v>7.1</v>
      </c>
      <c r="P181" s="172">
        <f>P182</f>
        <v>0</v>
      </c>
      <c r="Q181" s="172">
        <f t="shared" si="80"/>
        <v>7.1</v>
      </c>
      <c r="R181" s="172">
        <f>R182</f>
        <v>0</v>
      </c>
      <c r="S181" s="172">
        <f t="shared" si="81"/>
        <v>7.1</v>
      </c>
    </row>
    <row r="182" spans="1:19" s="91" customFormat="1" ht="56.25">
      <c r="A182" s="83" t="s">
        <v>385</v>
      </c>
      <c r="B182" s="18" t="s">
        <v>370</v>
      </c>
      <c r="C182" s="20" t="s">
        <v>814</v>
      </c>
      <c r="D182" s="20" t="s">
        <v>365</v>
      </c>
      <c r="E182" s="172"/>
      <c r="F182" s="172"/>
      <c r="G182" s="172"/>
      <c r="H182" s="172">
        <v>7.1</v>
      </c>
      <c r="I182" s="172">
        <f>G182+H182</f>
        <v>7.1</v>
      </c>
      <c r="J182" s="172"/>
      <c r="K182" s="172">
        <f t="shared" si="77"/>
        <v>7.1</v>
      </c>
      <c r="L182" s="172"/>
      <c r="M182" s="172">
        <f t="shared" si="78"/>
        <v>7.1</v>
      </c>
      <c r="N182" s="172"/>
      <c r="O182" s="172">
        <f t="shared" si="79"/>
        <v>7.1</v>
      </c>
      <c r="P182" s="172"/>
      <c r="Q182" s="172">
        <f t="shared" si="80"/>
        <v>7.1</v>
      </c>
      <c r="R182" s="172"/>
      <c r="S182" s="172">
        <f t="shared" si="81"/>
        <v>7.1</v>
      </c>
    </row>
    <row r="183" spans="1:19" s="91" customFormat="1" ht="90.75" customHeight="1">
      <c r="A183" s="83" t="s">
        <v>846</v>
      </c>
      <c r="B183" s="18" t="s">
        <v>370</v>
      </c>
      <c r="C183" s="20" t="s">
        <v>845</v>
      </c>
      <c r="D183" s="20"/>
      <c r="E183" s="172"/>
      <c r="F183" s="172"/>
      <c r="G183" s="172"/>
      <c r="H183" s="172"/>
      <c r="I183" s="172">
        <f>I184</f>
        <v>0</v>
      </c>
      <c r="J183" s="172">
        <f>J184</f>
        <v>48.698</v>
      </c>
      <c r="K183" s="172">
        <f t="shared" si="77"/>
        <v>48.698</v>
      </c>
      <c r="L183" s="172">
        <f>L184</f>
        <v>0</v>
      </c>
      <c r="M183" s="172">
        <f t="shared" si="78"/>
        <v>48.698</v>
      </c>
      <c r="N183" s="172">
        <f>N184</f>
        <v>0</v>
      </c>
      <c r="O183" s="172">
        <f t="shared" si="79"/>
        <v>48.698</v>
      </c>
      <c r="P183" s="172">
        <f>P184</f>
        <v>0</v>
      </c>
      <c r="Q183" s="172">
        <f t="shared" si="80"/>
        <v>48.698</v>
      </c>
      <c r="R183" s="172">
        <f>R184</f>
        <v>0</v>
      </c>
      <c r="S183" s="172">
        <f t="shared" si="81"/>
        <v>48.698</v>
      </c>
    </row>
    <row r="184" spans="1:19" s="91" customFormat="1" ht="56.25">
      <c r="A184" s="83" t="s">
        <v>385</v>
      </c>
      <c r="B184" s="18" t="s">
        <v>370</v>
      </c>
      <c r="C184" s="20" t="s">
        <v>845</v>
      </c>
      <c r="D184" s="20" t="s">
        <v>365</v>
      </c>
      <c r="E184" s="172"/>
      <c r="F184" s="172"/>
      <c r="G184" s="172"/>
      <c r="H184" s="172"/>
      <c r="I184" s="172"/>
      <c r="J184" s="172">
        <v>48.698</v>
      </c>
      <c r="K184" s="172">
        <f t="shared" si="77"/>
        <v>48.698</v>
      </c>
      <c r="L184" s="172"/>
      <c r="M184" s="172">
        <f t="shared" si="78"/>
        <v>48.698</v>
      </c>
      <c r="N184" s="172"/>
      <c r="O184" s="172">
        <f t="shared" si="79"/>
        <v>48.698</v>
      </c>
      <c r="P184" s="172"/>
      <c r="Q184" s="172">
        <f t="shared" si="80"/>
        <v>48.698</v>
      </c>
      <c r="R184" s="172"/>
      <c r="S184" s="172">
        <f t="shared" si="81"/>
        <v>48.698</v>
      </c>
    </row>
    <row r="185" spans="1:19" s="91" customFormat="1" ht="56.25">
      <c r="A185" s="177" t="s">
        <v>746</v>
      </c>
      <c r="B185" s="18" t="s">
        <v>370</v>
      </c>
      <c r="C185" s="18" t="s">
        <v>747</v>
      </c>
      <c r="D185" s="20"/>
      <c r="E185" s="172">
        <f aca="true" t="shared" si="82" ref="E185:S185">E186</f>
        <v>119.3</v>
      </c>
      <c r="F185" s="172">
        <f t="shared" si="82"/>
        <v>0</v>
      </c>
      <c r="G185" s="172">
        <f t="shared" si="82"/>
        <v>119.3</v>
      </c>
      <c r="H185" s="172">
        <f t="shared" si="82"/>
        <v>0</v>
      </c>
      <c r="I185" s="172">
        <f t="shared" si="82"/>
        <v>119.3</v>
      </c>
      <c r="J185" s="172">
        <f t="shared" si="82"/>
        <v>0</v>
      </c>
      <c r="K185" s="172">
        <f t="shared" si="82"/>
        <v>119.3</v>
      </c>
      <c r="L185" s="172">
        <f t="shared" si="82"/>
        <v>0</v>
      </c>
      <c r="M185" s="172">
        <f t="shared" si="82"/>
        <v>119.3</v>
      </c>
      <c r="N185" s="172">
        <f t="shared" si="82"/>
        <v>0</v>
      </c>
      <c r="O185" s="172">
        <f t="shared" si="82"/>
        <v>119.3</v>
      </c>
      <c r="P185" s="172">
        <f t="shared" si="82"/>
        <v>0</v>
      </c>
      <c r="Q185" s="172">
        <f t="shared" si="82"/>
        <v>119.3</v>
      </c>
      <c r="R185" s="172">
        <f t="shared" si="82"/>
        <v>0</v>
      </c>
      <c r="S185" s="172">
        <f t="shared" si="82"/>
        <v>119.3</v>
      </c>
    </row>
    <row r="186" spans="1:19" s="91" customFormat="1" ht="56.25">
      <c r="A186" s="83" t="s">
        <v>385</v>
      </c>
      <c r="B186" s="18" t="s">
        <v>370</v>
      </c>
      <c r="C186" s="18" t="s">
        <v>747</v>
      </c>
      <c r="D186" s="20" t="s">
        <v>365</v>
      </c>
      <c r="E186" s="181">
        <v>119.3</v>
      </c>
      <c r="F186" s="172"/>
      <c r="G186" s="172">
        <f>E186+F186</f>
        <v>119.3</v>
      </c>
      <c r="H186" s="172"/>
      <c r="I186" s="172">
        <f>G186+H186</f>
        <v>119.3</v>
      </c>
      <c r="J186" s="172"/>
      <c r="K186" s="172">
        <f>I186+J186</f>
        <v>119.3</v>
      </c>
      <c r="L186" s="172"/>
      <c r="M186" s="172">
        <f>K186+L186</f>
        <v>119.3</v>
      </c>
      <c r="N186" s="172"/>
      <c r="O186" s="172">
        <f>M186+N186</f>
        <v>119.3</v>
      </c>
      <c r="P186" s="172"/>
      <c r="Q186" s="172">
        <f>O186+P186</f>
        <v>119.3</v>
      </c>
      <c r="R186" s="172"/>
      <c r="S186" s="172">
        <f>Q186+R186</f>
        <v>119.3</v>
      </c>
    </row>
    <row r="187" spans="1:19" s="91" customFormat="1" ht="37.5">
      <c r="A187" s="83" t="s">
        <v>401</v>
      </c>
      <c r="B187" s="18" t="s">
        <v>370</v>
      </c>
      <c r="C187" s="18" t="s">
        <v>402</v>
      </c>
      <c r="D187" s="20"/>
      <c r="E187" s="172">
        <f>E188+E189</f>
        <v>78.7</v>
      </c>
      <c r="F187" s="172">
        <f>F188+F189</f>
        <v>-39.3</v>
      </c>
      <c r="G187" s="172">
        <f>E187+F187</f>
        <v>39.400000000000006</v>
      </c>
      <c r="H187" s="172">
        <f>H188+H189</f>
        <v>0</v>
      </c>
      <c r="I187" s="172">
        <f>G187+H187</f>
        <v>39.400000000000006</v>
      </c>
      <c r="J187" s="172">
        <f>J188+J189</f>
        <v>0</v>
      </c>
      <c r="K187" s="172">
        <f>I187+J187</f>
        <v>39.400000000000006</v>
      </c>
      <c r="L187" s="172">
        <f>L188+L189</f>
        <v>0</v>
      </c>
      <c r="M187" s="172">
        <f>K187+L187</f>
        <v>39.400000000000006</v>
      </c>
      <c r="N187" s="172">
        <f>N188+N189</f>
        <v>0</v>
      </c>
      <c r="O187" s="172">
        <f>M187+N187</f>
        <v>39.400000000000006</v>
      </c>
      <c r="P187" s="172">
        <f>P188+P189</f>
        <v>0</v>
      </c>
      <c r="Q187" s="172">
        <f>O187+P187</f>
        <v>39.400000000000006</v>
      </c>
      <c r="R187" s="172">
        <f>R188+R189</f>
        <v>0</v>
      </c>
      <c r="S187" s="172">
        <f>Q187+R187</f>
        <v>39.400000000000006</v>
      </c>
    </row>
    <row r="188" spans="1:19" s="91" customFormat="1" ht="37.5">
      <c r="A188" s="83" t="s">
        <v>257</v>
      </c>
      <c r="B188" s="18" t="s">
        <v>370</v>
      </c>
      <c r="C188" s="18" t="s">
        <v>402</v>
      </c>
      <c r="D188" s="20" t="s">
        <v>258</v>
      </c>
      <c r="E188" s="172">
        <v>0</v>
      </c>
      <c r="F188" s="172">
        <v>0</v>
      </c>
      <c r="G188" s="172">
        <f>E188+F188</f>
        <v>0</v>
      </c>
      <c r="H188" s="172">
        <v>0</v>
      </c>
      <c r="I188" s="172">
        <f>G188+H188</f>
        <v>0</v>
      </c>
      <c r="J188" s="172">
        <v>0</v>
      </c>
      <c r="K188" s="172">
        <f>I188+J188</f>
        <v>0</v>
      </c>
      <c r="L188" s="172">
        <v>0</v>
      </c>
      <c r="M188" s="172">
        <f>K188+L188</f>
        <v>0</v>
      </c>
      <c r="N188" s="172">
        <v>0</v>
      </c>
      <c r="O188" s="172">
        <f>M188+N188</f>
        <v>0</v>
      </c>
      <c r="P188" s="172">
        <v>0</v>
      </c>
      <c r="Q188" s="172">
        <f>O188+P188</f>
        <v>0</v>
      </c>
      <c r="R188" s="172">
        <v>0</v>
      </c>
      <c r="S188" s="172">
        <f>Q188+R188</f>
        <v>0</v>
      </c>
    </row>
    <row r="189" spans="1:19" s="91" customFormat="1" ht="56.25">
      <c r="A189" s="83" t="s">
        <v>385</v>
      </c>
      <c r="B189" s="18" t="s">
        <v>370</v>
      </c>
      <c r="C189" s="18" t="s">
        <v>402</v>
      </c>
      <c r="D189" s="20" t="s">
        <v>365</v>
      </c>
      <c r="E189" s="172">
        <v>78.7</v>
      </c>
      <c r="F189" s="181">
        <v>-39.3</v>
      </c>
      <c r="G189" s="172">
        <f>E189+F189</f>
        <v>39.400000000000006</v>
      </c>
      <c r="H189" s="181"/>
      <c r="I189" s="172">
        <f>G189+H189</f>
        <v>39.400000000000006</v>
      </c>
      <c r="J189" s="172"/>
      <c r="K189" s="172">
        <f>I189+J189</f>
        <v>39.400000000000006</v>
      </c>
      <c r="L189" s="172"/>
      <c r="M189" s="172">
        <f>K189+L189</f>
        <v>39.400000000000006</v>
      </c>
      <c r="N189" s="172"/>
      <c r="O189" s="172">
        <f>M189+N189</f>
        <v>39.400000000000006</v>
      </c>
      <c r="P189" s="172"/>
      <c r="Q189" s="172">
        <f>O189+P189</f>
        <v>39.400000000000006</v>
      </c>
      <c r="R189" s="172"/>
      <c r="S189" s="172">
        <f>Q189+R189</f>
        <v>39.400000000000006</v>
      </c>
    </row>
    <row r="190" spans="1:19" s="91" customFormat="1" ht="19.5">
      <c r="A190" s="92" t="s">
        <v>403</v>
      </c>
      <c r="B190" s="124" t="s">
        <v>370</v>
      </c>
      <c r="C190" s="126" t="s">
        <v>404</v>
      </c>
      <c r="D190" s="126"/>
      <c r="E190" s="180">
        <f>E191+E193</f>
        <v>2116.18</v>
      </c>
      <c r="F190" s="180">
        <f>F191+F193</f>
        <v>0</v>
      </c>
      <c r="G190" s="180">
        <f>E190+F190</f>
        <v>2116.18</v>
      </c>
      <c r="H190" s="180">
        <f>H191+H193</f>
        <v>0</v>
      </c>
      <c r="I190" s="180">
        <f>G190+H190</f>
        <v>2116.18</v>
      </c>
      <c r="J190" s="180">
        <f>J191+J193</f>
        <v>0</v>
      </c>
      <c r="K190" s="180">
        <f>I190+J190</f>
        <v>2116.18</v>
      </c>
      <c r="L190" s="180">
        <f>L191+L193</f>
        <v>0</v>
      </c>
      <c r="M190" s="180">
        <f>K190+L190</f>
        <v>2116.18</v>
      </c>
      <c r="N190" s="180">
        <f>N191+N193</f>
        <v>0</v>
      </c>
      <c r="O190" s="180">
        <f>M190+N190</f>
        <v>2116.18</v>
      </c>
      <c r="P190" s="180">
        <f>P191+P193</f>
        <v>0</v>
      </c>
      <c r="Q190" s="180">
        <f>O190+P190</f>
        <v>2116.18</v>
      </c>
      <c r="R190" s="180">
        <f>R191+R193</f>
        <v>-190</v>
      </c>
      <c r="S190" s="180">
        <f>Q190+R190</f>
        <v>1926.1799999999998</v>
      </c>
    </row>
    <row r="191" spans="1:19" s="91" customFormat="1" ht="18.75">
      <c r="A191" s="83" t="s">
        <v>396</v>
      </c>
      <c r="B191" s="18" t="s">
        <v>370</v>
      </c>
      <c r="C191" s="20" t="s">
        <v>405</v>
      </c>
      <c r="D191" s="20"/>
      <c r="E191" s="172">
        <f aca="true" t="shared" si="83" ref="E191:S191">E192</f>
        <v>18.6</v>
      </c>
      <c r="F191" s="172">
        <f t="shared" si="83"/>
        <v>0</v>
      </c>
      <c r="G191" s="172">
        <f t="shared" si="83"/>
        <v>18.6</v>
      </c>
      <c r="H191" s="172">
        <f t="shared" si="83"/>
        <v>0</v>
      </c>
      <c r="I191" s="172">
        <f t="shared" si="83"/>
        <v>18.6</v>
      </c>
      <c r="J191" s="172">
        <f t="shared" si="83"/>
        <v>0</v>
      </c>
      <c r="K191" s="172">
        <f t="shared" si="83"/>
        <v>18.6</v>
      </c>
      <c r="L191" s="172">
        <f t="shared" si="83"/>
        <v>0</v>
      </c>
      <c r="M191" s="172">
        <f t="shared" si="83"/>
        <v>18.6</v>
      </c>
      <c r="N191" s="172">
        <f t="shared" si="83"/>
        <v>0</v>
      </c>
      <c r="O191" s="172">
        <f t="shared" si="83"/>
        <v>18.6</v>
      </c>
      <c r="P191" s="172">
        <f t="shared" si="83"/>
        <v>0</v>
      </c>
      <c r="Q191" s="172">
        <f t="shared" si="83"/>
        <v>18.6</v>
      </c>
      <c r="R191" s="172">
        <f t="shared" si="83"/>
        <v>0</v>
      </c>
      <c r="S191" s="172">
        <f t="shared" si="83"/>
        <v>18.6</v>
      </c>
    </row>
    <row r="192" spans="1:19" s="91" customFormat="1" ht="56.25">
      <c r="A192" s="83" t="s">
        <v>385</v>
      </c>
      <c r="B192" s="18" t="s">
        <v>370</v>
      </c>
      <c r="C192" s="20" t="s">
        <v>405</v>
      </c>
      <c r="D192" s="20" t="s">
        <v>365</v>
      </c>
      <c r="E192" s="172">
        <v>18.6</v>
      </c>
      <c r="F192" s="172"/>
      <c r="G192" s="172">
        <f>E192+F192</f>
        <v>18.6</v>
      </c>
      <c r="H192" s="172"/>
      <c r="I192" s="172">
        <f>G192+H192</f>
        <v>18.6</v>
      </c>
      <c r="J192" s="172"/>
      <c r="K192" s="172">
        <f>I192+J192</f>
        <v>18.6</v>
      </c>
      <c r="L192" s="172"/>
      <c r="M192" s="172">
        <f>K192+L192</f>
        <v>18.6</v>
      </c>
      <c r="N192" s="172"/>
      <c r="O192" s="172">
        <f>M192+N192</f>
        <v>18.6</v>
      </c>
      <c r="P192" s="172"/>
      <c r="Q192" s="172">
        <f>O192+P192</f>
        <v>18.6</v>
      </c>
      <c r="R192" s="172"/>
      <c r="S192" s="172">
        <f>Q192+R192</f>
        <v>18.6</v>
      </c>
    </row>
    <row r="193" spans="1:19" s="91" customFormat="1" ht="18.75">
      <c r="A193" s="83" t="s">
        <v>388</v>
      </c>
      <c r="B193" s="18" t="s">
        <v>370</v>
      </c>
      <c r="C193" s="20" t="s">
        <v>406</v>
      </c>
      <c r="D193" s="20"/>
      <c r="E193" s="172">
        <f aca="true" t="shared" si="84" ref="E193:S193">E194</f>
        <v>2097.58</v>
      </c>
      <c r="F193" s="172">
        <f t="shared" si="84"/>
        <v>0</v>
      </c>
      <c r="G193" s="172">
        <f t="shared" si="84"/>
        <v>2097.58</v>
      </c>
      <c r="H193" s="172">
        <f t="shared" si="84"/>
        <v>0</v>
      </c>
      <c r="I193" s="172">
        <f t="shared" si="84"/>
        <v>2097.58</v>
      </c>
      <c r="J193" s="172">
        <f t="shared" si="84"/>
        <v>0</v>
      </c>
      <c r="K193" s="172">
        <f t="shared" si="84"/>
        <v>2097.58</v>
      </c>
      <c r="L193" s="172">
        <f t="shared" si="84"/>
        <v>0</v>
      </c>
      <c r="M193" s="172">
        <f t="shared" si="84"/>
        <v>2097.58</v>
      </c>
      <c r="N193" s="172">
        <f t="shared" si="84"/>
        <v>0</v>
      </c>
      <c r="O193" s="172">
        <f t="shared" si="84"/>
        <v>2097.58</v>
      </c>
      <c r="P193" s="172">
        <f t="shared" si="84"/>
        <v>0</v>
      </c>
      <c r="Q193" s="172">
        <f t="shared" si="84"/>
        <v>2097.58</v>
      </c>
      <c r="R193" s="172">
        <f t="shared" si="84"/>
        <v>-190</v>
      </c>
      <c r="S193" s="172">
        <f t="shared" si="84"/>
        <v>1907.58</v>
      </c>
    </row>
    <row r="194" spans="1:19" s="91" customFormat="1" ht="56.25">
      <c r="A194" s="83" t="s">
        <v>385</v>
      </c>
      <c r="B194" s="18" t="s">
        <v>370</v>
      </c>
      <c r="C194" s="20" t="s">
        <v>406</v>
      </c>
      <c r="D194" s="20" t="s">
        <v>365</v>
      </c>
      <c r="E194" s="172">
        <v>2097.58</v>
      </c>
      <c r="F194" s="172"/>
      <c r="G194" s="172">
        <f>E194+F194</f>
        <v>2097.58</v>
      </c>
      <c r="H194" s="172"/>
      <c r="I194" s="172">
        <f>G194+H194</f>
        <v>2097.58</v>
      </c>
      <c r="J194" s="172"/>
      <c r="K194" s="172">
        <f>I194+J194</f>
        <v>2097.58</v>
      </c>
      <c r="L194" s="172"/>
      <c r="M194" s="172">
        <f>K194+L194</f>
        <v>2097.58</v>
      </c>
      <c r="N194" s="172"/>
      <c r="O194" s="172">
        <f>M194+N194</f>
        <v>2097.58</v>
      </c>
      <c r="P194" s="172"/>
      <c r="Q194" s="172">
        <f>O194+P194</f>
        <v>2097.58</v>
      </c>
      <c r="R194" s="172">
        <v>-190</v>
      </c>
      <c r="S194" s="172">
        <f>Q194+R194</f>
        <v>1907.58</v>
      </c>
    </row>
    <row r="195" spans="1:19" s="91" customFormat="1" ht="58.5">
      <c r="A195" s="92" t="s">
        <v>407</v>
      </c>
      <c r="B195" s="124" t="s">
        <v>370</v>
      </c>
      <c r="C195" s="126" t="s">
        <v>408</v>
      </c>
      <c r="D195" s="126"/>
      <c r="E195" s="180">
        <f>E196+E198+E200+E202+E204+E208+E210+E212</f>
        <v>24014.099999999995</v>
      </c>
      <c r="F195" s="180">
        <f>F196+F198+F200+F202+F204+F208+F210+F212</f>
        <v>318.4</v>
      </c>
      <c r="G195" s="180">
        <f>E195+F195</f>
        <v>24332.499999999996</v>
      </c>
      <c r="H195" s="180">
        <f>H196+H198+H200+H202+H204+H208+H210+H212</f>
        <v>0</v>
      </c>
      <c r="I195" s="180">
        <f>G195+H195</f>
        <v>24332.499999999996</v>
      </c>
      <c r="J195" s="180">
        <f>J196+J198+J200+J202+J204+J208+J210+J212</f>
        <v>0</v>
      </c>
      <c r="K195" s="180">
        <f>I195+J195</f>
        <v>24332.499999999996</v>
      </c>
      <c r="L195" s="180">
        <f>L196+L198+L200+L202+L204+L208+L210+L212</f>
        <v>45.3</v>
      </c>
      <c r="M195" s="180">
        <f>K195+L195</f>
        <v>24377.799999999996</v>
      </c>
      <c r="N195" s="180">
        <f>N196+N198+N200+N202+N204+N208+N210+N212</f>
        <v>0</v>
      </c>
      <c r="O195" s="180">
        <f>M195+N195</f>
        <v>24377.799999999996</v>
      </c>
      <c r="P195" s="180">
        <f>P196+P198+P200+P202+P204+P208+P210+P212+P206</f>
        <v>9</v>
      </c>
      <c r="Q195" s="180">
        <f>O195+P195</f>
        <v>24386.799999999996</v>
      </c>
      <c r="R195" s="180">
        <f>R196+R198+R200+R202+R204+R208+R210+R212+R206</f>
        <v>-2953</v>
      </c>
      <c r="S195" s="180">
        <f>Q195+R195</f>
        <v>21433.799999999996</v>
      </c>
    </row>
    <row r="196" spans="1:19" s="91" customFormat="1" ht="18.75">
      <c r="A196" s="83" t="s">
        <v>388</v>
      </c>
      <c r="B196" s="18" t="s">
        <v>370</v>
      </c>
      <c r="C196" s="20" t="s">
        <v>409</v>
      </c>
      <c r="D196" s="20"/>
      <c r="E196" s="172">
        <f aca="true" t="shared" si="85" ref="E196:S196">E197</f>
        <v>23058.8</v>
      </c>
      <c r="F196" s="172">
        <f t="shared" si="85"/>
        <v>0</v>
      </c>
      <c r="G196" s="172">
        <f t="shared" si="85"/>
        <v>23058.8</v>
      </c>
      <c r="H196" s="172">
        <f t="shared" si="85"/>
        <v>0</v>
      </c>
      <c r="I196" s="172">
        <f t="shared" si="85"/>
        <v>23058.8</v>
      </c>
      <c r="J196" s="172">
        <f t="shared" si="85"/>
        <v>0</v>
      </c>
      <c r="K196" s="172">
        <f t="shared" si="85"/>
        <v>23058.8</v>
      </c>
      <c r="L196" s="172">
        <f t="shared" si="85"/>
        <v>45.3</v>
      </c>
      <c r="M196" s="172">
        <f t="shared" si="85"/>
        <v>23104.1</v>
      </c>
      <c r="N196" s="172">
        <f t="shared" si="85"/>
        <v>0</v>
      </c>
      <c r="O196" s="172">
        <f t="shared" si="85"/>
        <v>23104.1</v>
      </c>
      <c r="P196" s="172">
        <f t="shared" si="85"/>
        <v>0</v>
      </c>
      <c r="Q196" s="172">
        <f t="shared" si="85"/>
        <v>23104.1</v>
      </c>
      <c r="R196" s="172">
        <f t="shared" si="85"/>
        <v>-3223.67</v>
      </c>
      <c r="S196" s="172">
        <f t="shared" si="85"/>
        <v>19880.43</v>
      </c>
    </row>
    <row r="197" spans="1:19" s="91" customFormat="1" ht="56.25">
      <c r="A197" s="83" t="s">
        <v>385</v>
      </c>
      <c r="B197" s="18" t="s">
        <v>370</v>
      </c>
      <c r="C197" s="20" t="s">
        <v>409</v>
      </c>
      <c r="D197" s="20" t="s">
        <v>365</v>
      </c>
      <c r="E197" s="172">
        <v>23058.8</v>
      </c>
      <c r="F197" s="172">
        <v>0</v>
      </c>
      <c r="G197" s="172">
        <f>E197+F197</f>
        <v>23058.8</v>
      </c>
      <c r="H197" s="172">
        <v>0</v>
      </c>
      <c r="I197" s="172">
        <f>G197+H197</f>
        <v>23058.8</v>
      </c>
      <c r="J197" s="172">
        <v>0</v>
      </c>
      <c r="K197" s="172">
        <f>I197+J197</f>
        <v>23058.8</v>
      </c>
      <c r="L197" s="172">
        <v>45.3</v>
      </c>
      <c r="M197" s="172">
        <f>K197+L197</f>
        <v>23104.1</v>
      </c>
      <c r="N197" s="172"/>
      <c r="O197" s="172">
        <f>M197+N197</f>
        <v>23104.1</v>
      </c>
      <c r="P197" s="172"/>
      <c r="Q197" s="172">
        <f>O197+P197</f>
        <v>23104.1</v>
      </c>
      <c r="R197" s="172">
        <f>-2953-270.67</f>
        <v>-3223.67</v>
      </c>
      <c r="S197" s="172">
        <f>Q197+R197</f>
        <v>19880.43</v>
      </c>
    </row>
    <row r="198" spans="1:19" s="91" customFormat="1" ht="18.75">
      <c r="A198" s="83" t="s">
        <v>410</v>
      </c>
      <c r="B198" s="18" t="s">
        <v>390</v>
      </c>
      <c r="C198" s="20" t="s">
        <v>411</v>
      </c>
      <c r="D198" s="20"/>
      <c r="E198" s="172">
        <f>E199</f>
        <v>400</v>
      </c>
      <c r="F198" s="172">
        <f>F199</f>
        <v>-49</v>
      </c>
      <c r="G198" s="172">
        <f>E198+F198</f>
        <v>351</v>
      </c>
      <c r="H198" s="172">
        <f>H199</f>
        <v>0</v>
      </c>
      <c r="I198" s="172">
        <f>G198+H198</f>
        <v>351</v>
      </c>
      <c r="J198" s="172">
        <f>J199</f>
        <v>0</v>
      </c>
      <c r="K198" s="172">
        <f>I198+J198</f>
        <v>351</v>
      </c>
      <c r="L198" s="172">
        <f>L199</f>
        <v>0</v>
      </c>
      <c r="M198" s="172">
        <f>K198+L198</f>
        <v>351</v>
      </c>
      <c r="N198" s="172">
        <f>N199</f>
        <v>0</v>
      </c>
      <c r="O198" s="172">
        <f>M198+N198</f>
        <v>351</v>
      </c>
      <c r="P198" s="172">
        <f>P199</f>
        <v>0</v>
      </c>
      <c r="Q198" s="172">
        <f>O198+P198</f>
        <v>351</v>
      </c>
      <c r="R198" s="172">
        <f>R199</f>
        <v>0</v>
      </c>
      <c r="S198" s="172">
        <f>Q198+R198</f>
        <v>351</v>
      </c>
    </row>
    <row r="199" spans="1:19" s="91" customFormat="1" ht="56.25">
      <c r="A199" s="83" t="s">
        <v>385</v>
      </c>
      <c r="B199" s="18" t="s">
        <v>370</v>
      </c>
      <c r="C199" s="20" t="s">
        <v>411</v>
      </c>
      <c r="D199" s="20" t="s">
        <v>365</v>
      </c>
      <c r="E199" s="172">
        <v>400</v>
      </c>
      <c r="F199" s="172">
        <v>-49</v>
      </c>
      <c r="G199" s="172">
        <f>E199+F199</f>
        <v>351</v>
      </c>
      <c r="H199" s="172"/>
      <c r="I199" s="172">
        <f>G199+H199</f>
        <v>351</v>
      </c>
      <c r="J199" s="172"/>
      <c r="K199" s="172">
        <f>I199+J199</f>
        <v>351</v>
      </c>
      <c r="L199" s="172"/>
      <c r="M199" s="172">
        <f>K199+L199</f>
        <v>351</v>
      </c>
      <c r="N199" s="172"/>
      <c r="O199" s="172">
        <f>M199+N199</f>
        <v>351</v>
      </c>
      <c r="P199" s="172"/>
      <c r="Q199" s="172">
        <f>O199+P199</f>
        <v>351</v>
      </c>
      <c r="R199" s="172"/>
      <c r="S199" s="172">
        <f>Q199+R199</f>
        <v>351</v>
      </c>
    </row>
    <row r="200" spans="1:19" s="91" customFormat="1" ht="37.5">
      <c r="A200" s="83" t="s">
        <v>931</v>
      </c>
      <c r="B200" s="18" t="s">
        <v>370</v>
      </c>
      <c r="C200" s="20" t="s">
        <v>412</v>
      </c>
      <c r="D200" s="20"/>
      <c r="E200" s="172">
        <f aca="true" t="shared" si="86" ref="E200:S200">E201</f>
        <v>195.6</v>
      </c>
      <c r="F200" s="172">
        <f t="shared" si="86"/>
        <v>-97.8</v>
      </c>
      <c r="G200" s="172">
        <f t="shared" si="86"/>
        <v>97.8</v>
      </c>
      <c r="H200" s="172">
        <f t="shared" si="86"/>
        <v>0</v>
      </c>
      <c r="I200" s="172">
        <f t="shared" si="86"/>
        <v>97.8</v>
      </c>
      <c r="J200" s="172">
        <f t="shared" si="86"/>
        <v>0</v>
      </c>
      <c r="K200" s="172">
        <f t="shared" si="86"/>
        <v>97.8</v>
      </c>
      <c r="L200" s="172">
        <f t="shared" si="86"/>
        <v>0</v>
      </c>
      <c r="M200" s="172">
        <f t="shared" si="86"/>
        <v>97.8</v>
      </c>
      <c r="N200" s="172">
        <f t="shared" si="86"/>
        <v>0</v>
      </c>
      <c r="O200" s="172">
        <f t="shared" si="86"/>
        <v>97.8</v>
      </c>
      <c r="P200" s="172">
        <f t="shared" si="86"/>
        <v>0</v>
      </c>
      <c r="Q200" s="172">
        <f t="shared" si="86"/>
        <v>97.8</v>
      </c>
      <c r="R200" s="172">
        <f t="shared" si="86"/>
        <v>270.67</v>
      </c>
      <c r="S200" s="172">
        <f t="shared" si="86"/>
        <v>368.47</v>
      </c>
    </row>
    <row r="201" spans="1:19" s="91" customFormat="1" ht="56.25">
      <c r="A201" s="83" t="s">
        <v>385</v>
      </c>
      <c r="B201" s="18" t="s">
        <v>370</v>
      </c>
      <c r="C201" s="20" t="s">
        <v>412</v>
      </c>
      <c r="D201" s="20" t="s">
        <v>365</v>
      </c>
      <c r="E201" s="172">
        <v>195.6</v>
      </c>
      <c r="F201" s="172">
        <v>-97.8</v>
      </c>
      <c r="G201" s="172">
        <f>E201+F201</f>
        <v>97.8</v>
      </c>
      <c r="H201" s="172"/>
      <c r="I201" s="172">
        <f>G201+H201</f>
        <v>97.8</v>
      </c>
      <c r="J201" s="172"/>
      <c r="K201" s="172">
        <f>I201+J201</f>
        <v>97.8</v>
      </c>
      <c r="L201" s="172"/>
      <c r="M201" s="172">
        <f>K201+L201</f>
        <v>97.8</v>
      </c>
      <c r="N201" s="172"/>
      <c r="O201" s="172">
        <f>M201+N201</f>
        <v>97.8</v>
      </c>
      <c r="P201" s="172"/>
      <c r="Q201" s="172">
        <f>O201+P201</f>
        <v>97.8</v>
      </c>
      <c r="R201" s="172">
        <v>270.67</v>
      </c>
      <c r="S201" s="172">
        <f>Q201+R201</f>
        <v>368.47</v>
      </c>
    </row>
    <row r="202" spans="1:19" s="91" customFormat="1" ht="42.75" customHeight="1">
      <c r="A202" s="83" t="s">
        <v>413</v>
      </c>
      <c r="B202" s="18" t="s">
        <v>370</v>
      </c>
      <c r="C202" s="20" t="s">
        <v>414</v>
      </c>
      <c r="D202" s="20"/>
      <c r="E202" s="172">
        <f aca="true" t="shared" si="87" ref="E202:S202">E203</f>
        <v>164.1</v>
      </c>
      <c r="F202" s="172">
        <f t="shared" si="87"/>
        <v>0</v>
      </c>
      <c r="G202" s="172">
        <f t="shared" si="87"/>
        <v>164.1</v>
      </c>
      <c r="H202" s="172">
        <f t="shared" si="87"/>
        <v>0</v>
      </c>
      <c r="I202" s="172">
        <f t="shared" si="87"/>
        <v>164.1</v>
      </c>
      <c r="J202" s="172">
        <f t="shared" si="87"/>
        <v>0</v>
      </c>
      <c r="K202" s="172">
        <f t="shared" si="87"/>
        <v>164.1</v>
      </c>
      <c r="L202" s="172">
        <f t="shared" si="87"/>
        <v>0</v>
      </c>
      <c r="M202" s="172">
        <f t="shared" si="87"/>
        <v>164.1</v>
      </c>
      <c r="N202" s="172">
        <f t="shared" si="87"/>
        <v>0</v>
      </c>
      <c r="O202" s="172">
        <f t="shared" si="87"/>
        <v>164.1</v>
      </c>
      <c r="P202" s="172">
        <f t="shared" si="87"/>
        <v>0</v>
      </c>
      <c r="Q202" s="172">
        <f t="shared" si="87"/>
        <v>164.1</v>
      </c>
      <c r="R202" s="172">
        <f t="shared" si="87"/>
        <v>0</v>
      </c>
      <c r="S202" s="172">
        <f t="shared" si="87"/>
        <v>164.1</v>
      </c>
    </row>
    <row r="203" spans="1:19" s="91" customFormat="1" ht="56.25">
      <c r="A203" s="83" t="s">
        <v>385</v>
      </c>
      <c r="B203" s="18" t="s">
        <v>370</v>
      </c>
      <c r="C203" s="20" t="s">
        <v>414</v>
      </c>
      <c r="D203" s="20" t="s">
        <v>365</v>
      </c>
      <c r="E203" s="172">
        <v>164.1</v>
      </c>
      <c r="F203" s="172"/>
      <c r="G203" s="172">
        <f>E203+F203</f>
        <v>164.1</v>
      </c>
      <c r="H203" s="172"/>
      <c r="I203" s="172">
        <f>G203+H203</f>
        <v>164.1</v>
      </c>
      <c r="J203" s="172"/>
      <c r="K203" s="172">
        <f>I203+J203</f>
        <v>164.1</v>
      </c>
      <c r="L203" s="172"/>
      <c r="M203" s="172">
        <f>K203+L203</f>
        <v>164.1</v>
      </c>
      <c r="N203" s="172"/>
      <c r="O203" s="172">
        <f>M203+N203</f>
        <v>164.1</v>
      </c>
      <c r="P203" s="172"/>
      <c r="Q203" s="172">
        <f>O203+P203</f>
        <v>164.1</v>
      </c>
      <c r="R203" s="172"/>
      <c r="S203" s="172">
        <f>Q203+R203</f>
        <v>164.1</v>
      </c>
    </row>
    <row r="204" spans="1:19" s="91" customFormat="1" ht="18.75">
      <c r="A204" s="83" t="s">
        <v>415</v>
      </c>
      <c r="B204" s="18" t="s">
        <v>370</v>
      </c>
      <c r="C204" s="18" t="s">
        <v>416</v>
      </c>
      <c r="D204" s="20"/>
      <c r="E204" s="172">
        <f aca="true" t="shared" si="88" ref="E204:S204">E205</f>
        <v>0</v>
      </c>
      <c r="F204" s="172">
        <f t="shared" si="88"/>
        <v>0</v>
      </c>
      <c r="G204" s="172">
        <f t="shared" si="88"/>
        <v>0</v>
      </c>
      <c r="H204" s="172">
        <f t="shared" si="88"/>
        <v>0</v>
      </c>
      <c r="I204" s="172">
        <f t="shared" si="88"/>
        <v>0</v>
      </c>
      <c r="J204" s="172">
        <f t="shared" si="88"/>
        <v>0</v>
      </c>
      <c r="K204" s="172">
        <f t="shared" si="88"/>
        <v>0</v>
      </c>
      <c r="L204" s="172">
        <f t="shared" si="88"/>
        <v>0</v>
      </c>
      <c r="M204" s="172">
        <f t="shared" si="88"/>
        <v>0</v>
      </c>
      <c r="N204" s="172">
        <f t="shared" si="88"/>
        <v>0</v>
      </c>
      <c r="O204" s="172">
        <f t="shared" si="88"/>
        <v>0</v>
      </c>
      <c r="P204" s="172">
        <f t="shared" si="88"/>
        <v>0</v>
      </c>
      <c r="Q204" s="172">
        <f t="shared" si="88"/>
        <v>0</v>
      </c>
      <c r="R204" s="172">
        <f t="shared" si="88"/>
        <v>0</v>
      </c>
      <c r="S204" s="172">
        <f t="shared" si="88"/>
        <v>0</v>
      </c>
    </row>
    <row r="205" spans="1:19" s="91" customFormat="1" ht="56.25">
      <c r="A205" s="83" t="s">
        <v>385</v>
      </c>
      <c r="B205" s="18" t="s">
        <v>390</v>
      </c>
      <c r="C205" s="18" t="s">
        <v>416</v>
      </c>
      <c r="D205" s="20" t="s">
        <v>365</v>
      </c>
      <c r="E205" s="172"/>
      <c r="F205" s="172">
        <v>0</v>
      </c>
      <c r="G205" s="172">
        <f aca="true" t="shared" si="89" ref="G205:G213">E205+F205</f>
        <v>0</v>
      </c>
      <c r="H205" s="172">
        <v>0</v>
      </c>
      <c r="I205" s="172">
        <f aca="true" t="shared" si="90" ref="I205:I213">G205+H205</f>
        <v>0</v>
      </c>
      <c r="J205" s="172">
        <v>0</v>
      </c>
      <c r="K205" s="172">
        <f aca="true" t="shared" si="91" ref="K205:K213">I205+J205</f>
        <v>0</v>
      </c>
      <c r="L205" s="172">
        <v>0</v>
      </c>
      <c r="M205" s="172">
        <f aca="true" t="shared" si="92" ref="M205:M213">K205+L205</f>
        <v>0</v>
      </c>
      <c r="N205" s="172">
        <v>0</v>
      </c>
      <c r="O205" s="172">
        <f aca="true" t="shared" si="93" ref="O205:O213">M205+N205</f>
        <v>0</v>
      </c>
      <c r="P205" s="172">
        <v>0</v>
      </c>
      <c r="Q205" s="172">
        <f aca="true" t="shared" si="94" ref="Q205:Q213">O205+P205</f>
        <v>0</v>
      </c>
      <c r="R205" s="172">
        <v>0</v>
      </c>
      <c r="S205" s="172">
        <f>Q205+R205</f>
        <v>0</v>
      </c>
    </row>
    <row r="206" spans="1:19" s="91" customFormat="1" ht="18.75">
      <c r="A206" s="60" t="s">
        <v>875</v>
      </c>
      <c r="B206" s="18" t="s">
        <v>390</v>
      </c>
      <c r="C206" s="18" t="s">
        <v>876</v>
      </c>
      <c r="D206" s="20"/>
      <c r="E206" s="172"/>
      <c r="F206" s="172"/>
      <c r="G206" s="172"/>
      <c r="H206" s="172"/>
      <c r="I206" s="172"/>
      <c r="J206" s="172"/>
      <c r="K206" s="172"/>
      <c r="L206" s="172"/>
      <c r="M206" s="172"/>
      <c r="N206" s="172"/>
      <c r="O206" s="172">
        <f>O207</f>
        <v>0</v>
      </c>
      <c r="P206" s="172">
        <f>P207</f>
        <v>9</v>
      </c>
      <c r="Q206" s="172">
        <f>O206+P206</f>
        <v>9</v>
      </c>
      <c r="R206" s="172">
        <f>R207</f>
        <v>0</v>
      </c>
      <c r="S206" s="172">
        <f>Q206+R206</f>
        <v>9</v>
      </c>
    </row>
    <row r="207" spans="1:19" s="91" customFormat="1" ht="37.5">
      <c r="A207" s="83" t="s">
        <v>301</v>
      </c>
      <c r="B207" s="18" t="s">
        <v>370</v>
      </c>
      <c r="C207" s="18" t="s">
        <v>876</v>
      </c>
      <c r="D207" s="20" t="s">
        <v>302</v>
      </c>
      <c r="E207" s="172"/>
      <c r="F207" s="172"/>
      <c r="G207" s="172"/>
      <c r="H207" s="172"/>
      <c r="I207" s="172"/>
      <c r="J207" s="172"/>
      <c r="K207" s="172"/>
      <c r="L207" s="172"/>
      <c r="M207" s="172"/>
      <c r="N207" s="172"/>
      <c r="O207" s="172"/>
      <c r="P207" s="172">
        <v>9</v>
      </c>
      <c r="Q207" s="172">
        <f>O207+P207</f>
        <v>9</v>
      </c>
      <c r="R207" s="172"/>
      <c r="S207" s="172">
        <f>Q207+R207</f>
        <v>9</v>
      </c>
    </row>
    <row r="208" spans="1:19" s="91" customFormat="1" ht="18.75">
      <c r="A208" s="83" t="s">
        <v>420</v>
      </c>
      <c r="B208" s="18" t="s">
        <v>370</v>
      </c>
      <c r="C208" s="18" t="s">
        <v>421</v>
      </c>
      <c r="D208" s="20"/>
      <c r="E208" s="172">
        <f>E209</f>
        <v>0</v>
      </c>
      <c r="F208" s="172">
        <f>F209</f>
        <v>563</v>
      </c>
      <c r="G208" s="172">
        <f t="shared" si="89"/>
        <v>563</v>
      </c>
      <c r="H208" s="172">
        <f>H209</f>
        <v>0</v>
      </c>
      <c r="I208" s="172">
        <f t="shared" si="90"/>
        <v>563</v>
      </c>
      <c r="J208" s="172">
        <f>J209</f>
        <v>0</v>
      </c>
      <c r="K208" s="172">
        <f t="shared" si="91"/>
        <v>563</v>
      </c>
      <c r="L208" s="172">
        <f>L209</f>
        <v>0</v>
      </c>
      <c r="M208" s="172">
        <f t="shared" si="92"/>
        <v>563</v>
      </c>
      <c r="N208" s="172">
        <f>N209</f>
        <v>0</v>
      </c>
      <c r="O208" s="172">
        <f t="shared" si="93"/>
        <v>563</v>
      </c>
      <c r="P208" s="172">
        <f>P209</f>
        <v>0</v>
      </c>
      <c r="Q208" s="172">
        <f t="shared" si="94"/>
        <v>563</v>
      </c>
      <c r="R208" s="172">
        <f>R209</f>
        <v>0</v>
      </c>
      <c r="S208" s="172">
        <f aca="true" t="shared" si="95" ref="S208:S213">Q208+R208</f>
        <v>563</v>
      </c>
    </row>
    <row r="209" spans="1:19" s="91" customFormat="1" ht="56.25">
      <c r="A209" s="83" t="s">
        <v>385</v>
      </c>
      <c r="B209" s="18" t="s">
        <v>370</v>
      </c>
      <c r="C209" s="18" t="s">
        <v>421</v>
      </c>
      <c r="D209" s="20" t="s">
        <v>365</v>
      </c>
      <c r="E209" s="172"/>
      <c r="F209" s="172">
        <f>400+163</f>
        <v>563</v>
      </c>
      <c r="G209" s="172">
        <f t="shared" si="89"/>
        <v>563</v>
      </c>
      <c r="H209" s="172"/>
      <c r="I209" s="172">
        <f t="shared" si="90"/>
        <v>563</v>
      </c>
      <c r="J209" s="172"/>
      <c r="K209" s="172">
        <f t="shared" si="91"/>
        <v>563</v>
      </c>
      <c r="L209" s="172"/>
      <c r="M209" s="172">
        <f t="shared" si="92"/>
        <v>563</v>
      </c>
      <c r="N209" s="172"/>
      <c r="O209" s="172">
        <f t="shared" si="93"/>
        <v>563</v>
      </c>
      <c r="P209" s="172"/>
      <c r="Q209" s="172">
        <f t="shared" si="94"/>
        <v>563</v>
      </c>
      <c r="R209" s="172"/>
      <c r="S209" s="172">
        <f t="shared" si="95"/>
        <v>563</v>
      </c>
    </row>
    <row r="210" spans="1:19" s="91" customFormat="1" ht="44.25" customHeight="1">
      <c r="A210" s="279" t="s">
        <v>852</v>
      </c>
      <c r="B210" s="18" t="s">
        <v>370</v>
      </c>
      <c r="C210" s="18" t="s">
        <v>422</v>
      </c>
      <c r="D210" s="20"/>
      <c r="E210" s="172">
        <f>E211</f>
        <v>195.6</v>
      </c>
      <c r="F210" s="172">
        <f>F211</f>
        <v>-97.8</v>
      </c>
      <c r="G210" s="172">
        <f t="shared" si="89"/>
        <v>97.8</v>
      </c>
      <c r="H210" s="172">
        <f>H211</f>
        <v>0</v>
      </c>
      <c r="I210" s="172">
        <f t="shared" si="90"/>
        <v>97.8</v>
      </c>
      <c r="J210" s="172">
        <f>J211</f>
        <v>0</v>
      </c>
      <c r="K210" s="172">
        <f t="shared" si="91"/>
        <v>97.8</v>
      </c>
      <c r="L210" s="172">
        <f>L211</f>
        <v>0</v>
      </c>
      <c r="M210" s="172">
        <f t="shared" si="92"/>
        <v>97.8</v>
      </c>
      <c r="N210" s="172">
        <f>N211</f>
        <v>0</v>
      </c>
      <c r="O210" s="172">
        <f t="shared" si="93"/>
        <v>97.8</v>
      </c>
      <c r="P210" s="172">
        <f>P211</f>
        <v>0</v>
      </c>
      <c r="Q210" s="172">
        <f t="shared" si="94"/>
        <v>97.8</v>
      </c>
      <c r="R210" s="172">
        <f>R211</f>
        <v>0</v>
      </c>
      <c r="S210" s="172">
        <f t="shared" si="95"/>
        <v>97.8</v>
      </c>
    </row>
    <row r="211" spans="1:19" s="91" customFormat="1" ht="56.25">
      <c r="A211" s="83" t="s">
        <v>385</v>
      </c>
      <c r="B211" s="18" t="s">
        <v>370</v>
      </c>
      <c r="C211" s="18" t="s">
        <v>422</v>
      </c>
      <c r="D211" s="20" t="s">
        <v>365</v>
      </c>
      <c r="E211" s="172">
        <v>195.6</v>
      </c>
      <c r="F211" s="172">
        <v>-97.8</v>
      </c>
      <c r="G211" s="172">
        <f t="shared" si="89"/>
        <v>97.8</v>
      </c>
      <c r="H211" s="172"/>
      <c r="I211" s="172">
        <f t="shared" si="90"/>
        <v>97.8</v>
      </c>
      <c r="J211" s="172"/>
      <c r="K211" s="172">
        <f t="shared" si="91"/>
        <v>97.8</v>
      </c>
      <c r="L211" s="172"/>
      <c r="M211" s="172">
        <f t="shared" si="92"/>
        <v>97.8</v>
      </c>
      <c r="N211" s="172"/>
      <c r="O211" s="172">
        <f t="shared" si="93"/>
        <v>97.8</v>
      </c>
      <c r="P211" s="172"/>
      <c r="Q211" s="172">
        <f t="shared" si="94"/>
        <v>97.8</v>
      </c>
      <c r="R211" s="172"/>
      <c r="S211" s="172">
        <f t="shared" si="95"/>
        <v>97.8</v>
      </c>
    </row>
    <row r="212" spans="1:19" s="91" customFormat="1" ht="37.5">
      <c r="A212" s="83" t="s">
        <v>215</v>
      </c>
      <c r="B212" s="18" t="s">
        <v>370</v>
      </c>
      <c r="C212" s="18" t="s">
        <v>423</v>
      </c>
      <c r="D212" s="20"/>
      <c r="E212" s="172">
        <f>E213</f>
        <v>0</v>
      </c>
      <c r="F212" s="172">
        <f>F213</f>
        <v>0</v>
      </c>
      <c r="G212" s="172">
        <f t="shared" si="89"/>
        <v>0</v>
      </c>
      <c r="H212" s="172">
        <f>H213</f>
        <v>0</v>
      </c>
      <c r="I212" s="172">
        <f t="shared" si="90"/>
        <v>0</v>
      </c>
      <c r="J212" s="172">
        <f>J213</f>
        <v>0</v>
      </c>
      <c r="K212" s="172">
        <f t="shared" si="91"/>
        <v>0</v>
      </c>
      <c r="L212" s="172">
        <f>L213</f>
        <v>0</v>
      </c>
      <c r="M212" s="172">
        <f t="shared" si="92"/>
        <v>0</v>
      </c>
      <c r="N212" s="172">
        <f>N213</f>
        <v>0</v>
      </c>
      <c r="O212" s="172">
        <f t="shared" si="93"/>
        <v>0</v>
      </c>
      <c r="P212" s="172">
        <f>P213</f>
        <v>0</v>
      </c>
      <c r="Q212" s="172">
        <f t="shared" si="94"/>
        <v>0</v>
      </c>
      <c r="R212" s="172">
        <f>R213</f>
        <v>0</v>
      </c>
      <c r="S212" s="172">
        <f t="shared" si="95"/>
        <v>0</v>
      </c>
    </row>
    <row r="213" spans="1:19" s="91" customFormat="1" ht="56.25">
      <c r="A213" s="83" t="s">
        <v>385</v>
      </c>
      <c r="B213" s="18" t="s">
        <v>370</v>
      </c>
      <c r="C213" s="18" t="s">
        <v>423</v>
      </c>
      <c r="D213" s="20" t="s">
        <v>365</v>
      </c>
      <c r="E213" s="172"/>
      <c r="F213" s="172"/>
      <c r="G213" s="172">
        <f t="shared" si="89"/>
        <v>0</v>
      </c>
      <c r="H213" s="172"/>
      <c r="I213" s="172">
        <f t="shared" si="90"/>
        <v>0</v>
      </c>
      <c r="J213" s="172"/>
      <c r="K213" s="172">
        <f t="shared" si="91"/>
        <v>0</v>
      </c>
      <c r="L213" s="172"/>
      <c r="M213" s="172">
        <f t="shared" si="92"/>
        <v>0</v>
      </c>
      <c r="N213" s="172"/>
      <c r="O213" s="172">
        <f t="shared" si="93"/>
        <v>0</v>
      </c>
      <c r="P213" s="172"/>
      <c r="Q213" s="172">
        <f t="shared" si="94"/>
        <v>0</v>
      </c>
      <c r="R213" s="172"/>
      <c r="S213" s="172">
        <f t="shared" si="95"/>
        <v>0</v>
      </c>
    </row>
    <row r="214" spans="1:19" s="91" customFormat="1" ht="37.5">
      <c r="A214" s="93" t="s">
        <v>424</v>
      </c>
      <c r="B214" s="124" t="s">
        <v>370</v>
      </c>
      <c r="C214" s="126" t="s">
        <v>425</v>
      </c>
      <c r="D214" s="126"/>
      <c r="E214" s="180">
        <f aca="true" t="shared" si="96" ref="E214:Q214">E215+E218</f>
        <v>2932.023</v>
      </c>
      <c r="F214" s="180">
        <f t="shared" si="96"/>
        <v>0</v>
      </c>
      <c r="G214" s="180">
        <f t="shared" si="96"/>
        <v>2932.023</v>
      </c>
      <c r="H214" s="180">
        <f t="shared" si="96"/>
        <v>0</v>
      </c>
      <c r="I214" s="180">
        <f t="shared" si="96"/>
        <v>2932.023</v>
      </c>
      <c r="J214" s="180">
        <f t="shared" si="96"/>
        <v>0</v>
      </c>
      <c r="K214" s="180">
        <f t="shared" si="96"/>
        <v>2932.023</v>
      </c>
      <c r="L214" s="180">
        <f t="shared" si="96"/>
        <v>0</v>
      </c>
      <c r="M214" s="180">
        <f t="shared" si="96"/>
        <v>2932.023</v>
      </c>
      <c r="N214" s="180">
        <f t="shared" si="96"/>
        <v>0</v>
      </c>
      <c r="O214" s="180">
        <f t="shared" si="96"/>
        <v>2932.023</v>
      </c>
      <c r="P214" s="180">
        <f t="shared" si="96"/>
        <v>-24</v>
      </c>
      <c r="Q214" s="180">
        <f t="shared" si="96"/>
        <v>2908.023</v>
      </c>
      <c r="R214" s="180">
        <f>R215+R218</f>
        <v>0</v>
      </c>
      <c r="S214" s="180">
        <f>S215+S218</f>
        <v>2908.023</v>
      </c>
    </row>
    <row r="215" spans="1:19" s="91" customFormat="1" ht="37.5">
      <c r="A215" s="83" t="s">
        <v>426</v>
      </c>
      <c r="B215" s="18" t="s">
        <v>370</v>
      </c>
      <c r="C215" s="20" t="s">
        <v>427</v>
      </c>
      <c r="D215" s="20"/>
      <c r="E215" s="172">
        <f>E216+E217</f>
        <v>1182.035</v>
      </c>
      <c r="F215" s="172">
        <f>F216+F217</f>
        <v>0</v>
      </c>
      <c r="G215" s="172">
        <f>E215+F215</f>
        <v>1182.035</v>
      </c>
      <c r="H215" s="172">
        <f>H216+H217</f>
        <v>0</v>
      </c>
      <c r="I215" s="172">
        <f>G215+H215</f>
        <v>1182.035</v>
      </c>
      <c r="J215" s="172">
        <f>J216+J217</f>
        <v>0</v>
      </c>
      <c r="K215" s="172">
        <f>I215+J215</f>
        <v>1182.035</v>
      </c>
      <c r="L215" s="172">
        <f>L216+L217</f>
        <v>0</v>
      </c>
      <c r="M215" s="172">
        <f>K215+L215</f>
        <v>1182.035</v>
      </c>
      <c r="N215" s="172">
        <f>N216+N217</f>
        <v>0</v>
      </c>
      <c r="O215" s="172">
        <f>M215+N215</f>
        <v>1182.035</v>
      </c>
      <c r="P215" s="172">
        <f>P216+P217</f>
        <v>0</v>
      </c>
      <c r="Q215" s="172">
        <f>O215+P215</f>
        <v>1182.035</v>
      </c>
      <c r="R215" s="172">
        <f>R216+R217</f>
        <v>8.075000000000003</v>
      </c>
      <c r="S215" s="172">
        <f>Q215+R215</f>
        <v>1190.1100000000001</v>
      </c>
    </row>
    <row r="216" spans="1:19" s="91" customFormat="1" ht="93.75">
      <c r="A216" s="83" t="s">
        <v>253</v>
      </c>
      <c r="B216" s="18" t="s">
        <v>370</v>
      </c>
      <c r="C216" s="20" t="s">
        <v>427</v>
      </c>
      <c r="D216" s="20" t="s">
        <v>254</v>
      </c>
      <c r="E216" s="172">
        <v>1172.035</v>
      </c>
      <c r="F216" s="172"/>
      <c r="G216" s="172">
        <f>E216+F216</f>
        <v>1172.035</v>
      </c>
      <c r="H216" s="172"/>
      <c r="I216" s="172">
        <f>G216+H216</f>
        <v>1172.035</v>
      </c>
      <c r="J216" s="172"/>
      <c r="K216" s="172">
        <f>I216+J216</f>
        <v>1172.035</v>
      </c>
      <c r="L216" s="172"/>
      <c r="M216" s="172">
        <f>K216+L216</f>
        <v>1172.035</v>
      </c>
      <c r="N216" s="172"/>
      <c r="O216" s="172">
        <f>M216+N216</f>
        <v>1172.035</v>
      </c>
      <c r="P216" s="172"/>
      <c r="Q216" s="172">
        <f>O216+P216</f>
        <v>1172.035</v>
      </c>
      <c r="R216" s="172">
        <f>-28.688+66.471-19.708</f>
        <v>18.075000000000003</v>
      </c>
      <c r="S216" s="172">
        <f>Q216+R216</f>
        <v>1190.1100000000001</v>
      </c>
    </row>
    <row r="217" spans="1:19" s="91" customFormat="1" ht="37.5">
      <c r="A217" s="83" t="s">
        <v>257</v>
      </c>
      <c r="B217" s="18" t="s">
        <v>370</v>
      </c>
      <c r="C217" s="20" t="s">
        <v>427</v>
      </c>
      <c r="D217" s="20" t="s">
        <v>258</v>
      </c>
      <c r="E217" s="172">
        <v>10</v>
      </c>
      <c r="F217" s="172"/>
      <c r="G217" s="172">
        <f>E217+F217</f>
        <v>10</v>
      </c>
      <c r="H217" s="172"/>
      <c r="I217" s="172">
        <f>G217+H217</f>
        <v>10</v>
      </c>
      <c r="J217" s="172"/>
      <c r="K217" s="172">
        <f>I217+J217</f>
        <v>10</v>
      </c>
      <c r="L217" s="172"/>
      <c r="M217" s="172">
        <f>K217+L217</f>
        <v>10</v>
      </c>
      <c r="N217" s="172"/>
      <c r="O217" s="172">
        <f>M217+N217</f>
        <v>10</v>
      </c>
      <c r="P217" s="172"/>
      <c r="Q217" s="172">
        <f>O217+P217</f>
        <v>10</v>
      </c>
      <c r="R217" s="172">
        <v>-10</v>
      </c>
      <c r="S217" s="172">
        <f>Q217+R217</f>
        <v>0</v>
      </c>
    </row>
    <row r="218" spans="1:19" s="91" customFormat="1" ht="37.5">
      <c r="A218" s="83" t="s">
        <v>367</v>
      </c>
      <c r="B218" s="18" t="s">
        <v>370</v>
      </c>
      <c r="C218" s="20" t="s">
        <v>428</v>
      </c>
      <c r="D218" s="20"/>
      <c r="E218" s="172">
        <f>E219+E220+E221</f>
        <v>1749.9879999999998</v>
      </c>
      <c r="F218" s="172">
        <f>F219+F220</f>
        <v>0</v>
      </c>
      <c r="G218" s="172">
        <f>G219+G220+G221</f>
        <v>1749.9879999999998</v>
      </c>
      <c r="H218" s="172">
        <f>H219+H220</f>
        <v>0</v>
      </c>
      <c r="I218" s="172">
        <f>I219+I220+I221</f>
        <v>1749.9879999999998</v>
      </c>
      <c r="J218" s="172">
        <f>J219+J220</f>
        <v>0</v>
      </c>
      <c r="K218" s="172">
        <f>K219+K220+K221</f>
        <v>1749.9879999999998</v>
      </c>
      <c r="L218" s="172">
        <f>L219+L220</f>
        <v>0</v>
      </c>
      <c r="M218" s="172">
        <f>M219+M220+M221</f>
        <v>1749.9879999999998</v>
      </c>
      <c r="N218" s="172">
        <f>N219+N220</f>
        <v>0</v>
      </c>
      <c r="O218" s="172">
        <f>O219+O220+O221</f>
        <v>1749.9879999999998</v>
      </c>
      <c r="P218" s="172">
        <f>P219+P220</f>
        <v>-24</v>
      </c>
      <c r="Q218" s="172">
        <f>Q219+Q220+Q221</f>
        <v>1725.9879999999998</v>
      </c>
      <c r="R218" s="172">
        <f>R219+R220+R221</f>
        <v>-8.075000000000001</v>
      </c>
      <c r="S218" s="172">
        <f>S219+S220+S221</f>
        <v>1717.913</v>
      </c>
    </row>
    <row r="219" spans="1:19" s="91" customFormat="1" ht="93.75">
      <c r="A219" s="83" t="s">
        <v>253</v>
      </c>
      <c r="B219" s="18" t="s">
        <v>370</v>
      </c>
      <c r="C219" s="20" t="s">
        <v>428</v>
      </c>
      <c r="D219" s="18" t="s">
        <v>254</v>
      </c>
      <c r="E219" s="172">
        <v>1150.847</v>
      </c>
      <c r="F219" s="173">
        <v>0</v>
      </c>
      <c r="G219" s="172">
        <f>E219+F219</f>
        <v>1150.847</v>
      </c>
      <c r="H219" s="173">
        <v>0</v>
      </c>
      <c r="I219" s="172">
        <f>G219+H219</f>
        <v>1150.847</v>
      </c>
      <c r="J219" s="173">
        <v>0</v>
      </c>
      <c r="K219" s="172">
        <f>I219+J219</f>
        <v>1150.847</v>
      </c>
      <c r="L219" s="173">
        <v>0</v>
      </c>
      <c r="M219" s="172">
        <f>K219+L219</f>
        <v>1150.847</v>
      </c>
      <c r="N219" s="173">
        <v>0</v>
      </c>
      <c r="O219" s="172">
        <f>M219+N219</f>
        <v>1150.847</v>
      </c>
      <c r="P219" s="173">
        <v>0</v>
      </c>
      <c r="Q219" s="172">
        <f>O219+P219</f>
        <v>1150.847</v>
      </c>
      <c r="R219" s="173">
        <f>28.688-28.494-3</f>
        <v>-2.806000000000001</v>
      </c>
      <c r="S219" s="172">
        <f>Q219+R219</f>
        <v>1148.041</v>
      </c>
    </row>
    <row r="220" spans="1:19" s="91" customFormat="1" ht="37.5">
      <c r="A220" s="83" t="s">
        <v>257</v>
      </c>
      <c r="B220" s="18" t="s">
        <v>370</v>
      </c>
      <c r="C220" s="20" t="s">
        <v>428</v>
      </c>
      <c r="D220" s="20" t="s">
        <v>258</v>
      </c>
      <c r="E220" s="172">
        <v>598.141</v>
      </c>
      <c r="F220" s="172">
        <v>0</v>
      </c>
      <c r="G220" s="172">
        <f>E220+F220</f>
        <v>598.141</v>
      </c>
      <c r="H220" s="172">
        <v>0</v>
      </c>
      <c r="I220" s="172">
        <f>G220+H220</f>
        <v>598.141</v>
      </c>
      <c r="J220" s="172">
        <v>0</v>
      </c>
      <c r="K220" s="172">
        <f>I220+J220</f>
        <v>598.141</v>
      </c>
      <c r="L220" s="172">
        <v>0</v>
      </c>
      <c r="M220" s="172">
        <f>K220+L220</f>
        <v>598.141</v>
      </c>
      <c r="N220" s="172">
        <v>0</v>
      </c>
      <c r="O220" s="172">
        <f>M220+N220</f>
        <v>598.141</v>
      </c>
      <c r="P220" s="172">
        <v>-24</v>
      </c>
      <c r="Q220" s="172">
        <f>O220+P220</f>
        <v>574.141</v>
      </c>
      <c r="R220" s="172">
        <v>-4.269</v>
      </c>
      <c r="S220" s="172">
        <f>Q220+R220</f>
        <v>569.872</v>
      </c>
    </row>
    <row r="221" spans="1:19" s="91" customFormat="1" ht="18.75">
      <c r="A221" s="83" t="s">
        <v>267</v>
      </c>
      <c r="B221" s="18" t="s">
        <v>370</v>
      </c>
      <c r="C221" s="20" t="s">
        <v>428</v>
      </c>
      <c r="D221" s="20" t="s">
        <v>268</v>
      </c>
      <c r="E221" s="172">
        <v>1</v>
      </c>
      <c r="F221" s="172">
        <f>F225</f>
        <v>0</v>
      </c>
      <c r="G221" s="172">
        <f>E221+F221</f>
        <v>1</v>
      </c>
      <c r="H221" s="172">
        <f>H225</f>
        <v>0</v>
      </c>
      <c r="I221" s="172">
        <f>G221+H221</f>
        <v>1</v>
      </c>
      <c r="J221" s="172">
        <f>J225</f>
        <v>0</v>
      </c>
      <c r="K221" s="172">
        <f>I221+J221</f>
        <v>1</v>
      </c>
      <c r="L221" s="172">
        <f>L225</f>
        <v>0</v>
      </c>
      <c r="M221" s="172">
        <f>K221+L221</f>
        <v>1</v>
      </c>
      <c r="N221" s="172">
        <f>N225</f>
        <v>0</v>
      </c>
      <c r="O221" s="172">
        <f>M221+N221</f>
        <v>1</v>
      </c>
      <c r="P221" s="172">
        <f>P225</f>
        <v>0</v>
      </c>
      <c r="Q221" s="172">
        <f>O221+P221</f>
        <v>1</v>
      </c>
      <c r="R221" s="172">
        <v>-1</v>
      </c>
      <c r="S221" s="172">
        <f>Q221+R221</f>
        <v>0</v>
      </c>
    </row>
    <row r="222" spans="1:19" s="91" customFormat="1" ht="39">
      <c r="A222" s="92" t="s">
        <v>429</v>
      </c>
      <c r="B222" s="124" t="s">
        <v>370</v>
      </c>
      <c r="C222" s="126" t="s">
        <v>430</v>
      </c>
      <c r="D222" s="126"/>
      <c r="E222" s="180">
        <f aca="true" t="shared" si="97" ref="E222:S223">E223</f>
        <v>10657.691</v>
      </c>
      <c r="F222" s="180">
        <f t="shared" si="97"/>
        <v>0</v>
      </c>
      <c r="G222" s="180">
        <f t="shared" si="97"/>
        <v>10657.691</v>
      </c>
      <c r="H222" s="180">
        <f t="shared" si="97"/>
        <v>0</v>
      </c>
      <c r="I222" s="180">
        <f t="shared" si="97"/>
        <v>10657.691</v>
      </c>
      <c r="J222" s="180">
        <f t="shared" si="97"/>
        <v>0</v>
      </c>
      <c r="K222" s="180">
        <f t="shared" si="97"/>
        <v>10657.691</v>
      </c>
      <c r="L222" s="180">
        <f t="shared" si="97"/>
        <v>-45.3</v>
      </c>
      <c r="M222" s="180">
        <f t="shared" si="97"/>
        <v>10612.391000000001</v>
      </c>
      <c r="N222" s="180">
        <f t="shared" si="97"/>
        <v>0</v>
      </c>
      <c r="O222" s="180">
        <f t="shared" si="97"/>
        <v>10612.391000000001</v>
      </c>
      <c r="P222" s="180">
        <f t="shared" si="97"/>
        <v>0</v>
      </c>
      <c r="Q222" s="180">
        <f t="shared" si="97"/>
        <v>10612.391000000001</v>
      </c>
      <c r="R222" s="180">
        <f t="shared" si="97"/>
        <v>-100</v>
      </c>
      <c r="S222" s="180">
        <f t="shared" si="97"/>
        <v>10512.391000000001</v>
      </c>
    </row>
    <row r="223" spans="1:19" s="91" customFormat="1" ht="18.75">
      <c r="A223" s="83" t="s">
        <v>388</v>
      </c>
      <c r="B223" s="18" t="s">
        <v>370</v>
      </c>
      <c r="C223" s="20" t="s">
        <v>431</v>
      </c>
      <c r="D223" s="20"/>
      <c r="E223" s="172">
        <f t="shared" si="97"/>
        <v>10657.691</v>
      </c>
      <c r="F223" s="172">
        <f t="shared" si="97"/>
        <v>0</v>
      </c>
      <c r="G223" s="172">
        <f t="shared" si="97"/>
        <v>10657.691</v>
      </c>
      <c r="H223" s="172">
        <f t="shared" si="97"/>
        <v>0</v>
      </c>
      <c r="I223" s="172">
        <f t="shared" si="97"/>
        <v>10657.691</v>
      </c>
      <c r="J223" s="172">
        <f t="shared" si="97"/>
        <v>0</v>
      </c>
      <c r="K223" s="172">
        <f t="shared" si="97"/>
        <v>10657.691</v>
      </c>
      <c r="L223" s="172">
        <f t="shared" si="97"/>
        <v>-45.3</v>
      </c>
      <c r="M223" s="172">
        <f t="shared" si="97"/>
        <v>10612.391000000001</v>
      </c>
      <c r="N223" s="172">
        <f t="shared" si="97"/>
        <v>0</v>
      </c>
      <c r="O223" s="172">
        <f t="shared" si="97"/>
        <v>10612.391000000001</v>
      </c>
      <c r="P223" s="172">
        <f t="shared" si="97"/>
        <v>0</v>
      </c>
      <c r="Q223" s="172">
        <f t="shared" si="97"/>
        <v>10612.391000000001</v>
      </c>
      <c r="R223" s="172">
        <f t="shared" si="97"/>
        <v>-100</v>
      </c>
      <c r="S223" s="172">
        <f t="shared" si="97"/>
        <v>10512.391000000001</v>
      </c>
    </row>
    <row r="224" spans="1:19" s="91" customFormat="1" ht="56.25">
      <c r="A224" s="83" t="s">
        <v>385</v>
      </c>
      <c r="B224" s="18" t="s">
        <v>370</v>
      </c>
      <c r="C224" s="20" t="s">
        <v>431</v>
      </c>
      <c r="D224" s="20" t="s">
        <v>365</v>
      </c>
      <c r="E224" s="172">
        <v>10657.691</v>
      </c>
      <c r="F224" s="172"/>
      <c r="G224" s="172">
        <f>E224+F224</f>
        <v>10657.691</v>
      </c>
      <c r="H224" s="172"/>
      <c r="I224" s="172">
        <f>G224+H224</f>
        <v>10657.691</v>
      </c>
      <c r="J224" s="172"/>
      <c r="K224" s="172">
        <f>I224+J224</f>
        <v>10657.691</v>
      </c>
      <c r="L224" s="172">
        <v>-45.3</v>
      </c>
      <c r="M224" s="172">
        <f>K224+L224</f>
        <v>10612.391000000001</v>
      </c>
      <c r="N224" s="172"/>
      <c r="O224" s="172">
        <f>M224+N224</f>
        <v>10612.391000000001</v>
      </c>
      <c r="P224" s="172"/>
      <c r="Q224" s="172">
        <f>O224+P224</f>
        <v>10612.391000000001</v>
      </c>
      <c r="R224" s="172">
        <v>-100</v>
      </c>
      <c r="S224" s="172">
        <f>Q224+R224</f>
        <v>10512.391000000001</v>
      </c>
    </row>
    <row r="225" spans="1:19" s="91" customFormat="1" ht="56.25">
      <c r="A225" s="93" t="s">
        <v>432</v>
      </c>
      <c r="B225" s="124" t="s">
        <v>370</v>
      </c>
      <c r="C225" s="124" t="s">
        <v>324</v>
      </c>
      <c r="D225" s="126"/>
      <c r="E225" s="180">
        <f aca="true" t="shared" si="98" ref="E225:S226">E226</f>
        <v>363.5</v>
      </c>
      <c r="F225" s="180">
        <f t="shared" si="98"/>
        <v>0</v>
      </c>
      <c r="G225" s="180">
        <f t="shared" si="98"/>
        <v>363.5</v>
      </c>
      <c r="H225" s="180">
        <f t="shared" si="98"/>
        <v>0</v>
      </c>
      <c r="I225" s="180">
        <f t="shared" si="98"/>
        <v>363.5</v>
      </c>
      <c r="J225" s="180">
        <f t="shared" si="98"/>
        <v>0</v>
      </c>
      <c r="K225" s="180">
        <f t="shared" si="98"/>
        <v>363.5</v>
      </c>
      <c r="L225" s="180">
        <f t="shared" si="98"/>
        <v>0</v>
      </c>
      <c r="M225" s="180">
        <f t="shared" si="98"/>
        <v>363.5</v>
      </c>
      <c r="N225" s="180">
        <f t="shared" si="98"/>
        <v>0</v>
      </c>
      <c r="O225" s="180">
        <f t="shared" si="98"/>
        <v>363.5</v>
      </c>
      <c r="P225" s="180">
        <f t="shared" si="98"/>
        <v>0</v>
      </c>
      <c r="Q225" s="180">
        <f t="shared" si="98"/>
        <v>363.5</v>
      </c>
      <c r="R225" s="180">
        <f t="shared" si="98"/>
        <v>0</v>
      </c>
      <c r="S225" s="180">
        <f t="shared" si="98"/>
        <v>363.5</v>
      </c>
    </row>
    <row r="226" spans="1:19" s="91" customFormat="1" ht="39">
      <c r="A226" s="92" t="s">
        <v>433</v>
      </c>
      <c r="B226" s="124" t="s">
        <v>370</v>
      </c>
      <c r="C226" s="124" t="s">
        <v>434</v>
      </c>
      <c r="D226" s="126"/>
      <c r="E226" s="180">
        <f t="shared" si="98"/>
        <v>363.5</v>
      </c>
      <c r="F226" s="180">
        <f t="shared" si="98"/>
        <v>0</v>
      </c>
      <c r="G226" s="180">
        <f t="shared" si="98"/>
        <v>363.5</v>
      </c>
      <c r="H226" s="180">
        <f t="shared" si="98"/>
        <v>0</v>
      </c>
      <c r="I226" s="180">
        <f t="shared" si="98"/>
        <v>363.5</v>
      </c>
      <c r="J226" s="180">
        <f t="shared" si="98"/>
        <v>0</v>
      </c>
      <c r="K226" s="180">
        <f t="shared" si="98"/>
        <v>363.5</v>
      </c>
      <c r="L226" s="180">
        <f t="shared" si="98"/>
        <v>0</v>
      </c>
      <c r="M226" s="180">
        <f t="shared" si="98"/>
        <v>363.5</v>
      </c>
      <c r="N226" s="180">
        <f t="shared" si="98"/>
        <v>0</v>
      </c>
      <c r="O226" s="180">
        <f t="shared" si="98"/>
        <v>363.5</v>
      </c>
      <c r="P226" s="180">
        <f t="shared" si="98"/>
        <v>0</v>
      </c>
      <c r="Q226" s="180">
        <f t="shared" si="98"/>
        <v>363.5</v>
      </c>
      <c r="R226" s="180">
        <f t="shared" si="98"/>
        <v>0</v>
      </c>
      <c r="S226" s="180">
        <f t="shared" si="98"/>
        <v>363.5</v>
      </c>
    </row>
    <row r="227" spans="1:19" s="91" customFormat="1" ht="37.5">
      <c r="A227" s="83" t="s">
        <v>435</v>
      </c>
      <c r="B227" s="18" t="s">
        <v>370</v>
      </c>
      <c r="C227" s="18" t="s">
        <v>436</v>
      </c>
      <c r="D227" s="20"/>
      <c r="E227" s="172">
        <f>E229</f>
        <v>363.5</v>
      </c>
      <c r="F227" s="172">
        <f>F229</f>
        <v>0</v>
      </c>
      <c r="G227" s="172">
        <f>G229</f>
        <v>363.5</v>
      </c>
      <c r="H227" s="172">
        <f>H229+H228</f>
        <v>0</v>
      </c>
      <c r="I227" s="172">
        <f>G227+H227</f>
        <v>363.5</v>
      </c>
      <c r="J227" s="172">
        <f>J229+J228</f>
        <v>0</v>
      </c>
      <c r="K227" s="172">
        <f>I227+J227</f>
        <v>363.5</v>
      </c>
      <c r="L227" s="172">
        <f>L229+L228</f>
        <v>0</v>
      </c>
      <c r="M227" s="172">
        <f>K227+L227</f>
        <v>363.5</v>
      </c>
      <c r="N227" s="172">
        <f>N229+N228</f>
        <v>0</v>
      </c>
      <c r="O227" s="172">
        <f>M227+N227</f>
        <v>363.5</v>
      </c>
      <c r="P227" s="172">
        <f>P229+P228</f>
        <v>0</v>
      </c>
      <c r="Q227" s="172">
        <f>O227+P227</f>
        <v>363.5</v>
      </c>
      <c r="R227" s="172">
        <f>R229+R228</f>
        <v>0</v>
      </c>
      <c r="S227" s="172">
        <f>Q227+R227</f>
        <v>363.5</v>
      </c>
    </row>
    <row r="228" spans="1:19" s="91" customFormat="1" ht="37.5">
      <c r="A228" s="83" t="s">
        <v>301</v>
      </c>
      <c r="B228" s="18" t="s">
        <v>370</v>
      </c>
      <c r="C228" s="18" t="s">
        <v>436</v>
      </c>
      <c r="D228" s="20" t="s">
        <v>302</v>
      </c>
      <c r="E228" s="172"/>
      <c r="F228" s="172"/>
      <c r="G228" s="172"/>
      <c r="H228" s="172">
        <v>363.5</v>
      </c>
      <c r="I228" s="172">
        <f>G228+H228</f>
        <v>363.5</v>
      </c>
      <c r="J228" s="172"/>
      <c r="K228" s="172">
        <f>I228+J228</f>
        <v>363.5</v>
      </c>
      <c r="L228" s="172"/>
      <c r="M228" s="172">
        <f>K228+L228</f>
        <v>363.5</v>
      </c>
      <c r="N228" s="172"/>
      <c r="O228" s="172">
        <f>M228+N228</f>
        <v>363.5</v>
      </c>
      <c r="P228" s="172"/>
      <c r="Q228" s="172">
        <f>O228+P228</f>
        <v>363.5</v>
      </c>
      <c r="R228" s="172"/>
      <c r="S228" s="172">
        <f>Q228+R228</f>
        <v>363.5</v>
      </c>
    </row>
    <row r="229" spans="1:19" s="91" customFormat="1" ht="56.25">
      <c r="A229" s="83" t="s">
        <v>385</v>
      </c>
      <c r="B229" s="18" t="s">
        <v>370</v>
      </c>
      <c r="C229" s="18" t="s">
        <v>436</v>
      </c>
      <c r="D229" s="18" t="s">
        <v>365</v>
      </c>
      <c r="E229" s="172">
        <v>363.5</v>
      </c>
      <c r="F229" s="173"/>
      <c r="G229" s="172">
        <f aca="true" t="shared" si="99" ref="G229:G247">E229+F229</f>
        <v>363.5</v>
      </c>
      <c r="H229" s="173">
        <v>-363.5</v>
      </c>
      <c r="I229" s="172">
        <f aca="true" t="shared" si="100" ref="I229:I242">G229+H229</f>
        <v>0</v>
      </c>
      <c r="J229" s="173"/>
      <c r="K229" s="172">
        <f aca="true" t="shared" si="101" ref="K229:K242">I229+J229</f>
        <v>0</v>
      </c>
      <c r="L229" s="173"/>
      <c r="M229" s="172">
        <f aca="true" t="shared" si="102" ref="M229:M242">K229+L229</f>
        <v>0</v>
      </c>
      <c r="N229" s="173"/>
      <c r="O229" s="172">
        <f aca="true" t="shared" si="103" ref="O229:O242">M229+N229</f>
        <v>0</v>
      </c>
      <c r="P229" s="173"/>
      <c r="Q229" s="172">
        <f aca="true" t="shared" si="104" ref="Q229:Q242">O229+P229</f>
        <v>0</v>
      </c>
      <c r="R229" s="173"/>
      <c r="S229" s="172">
        <f aca="true" t="shared" si="105" ref="S229:S242">Q229+R229</f>
        <v>0</v>
      </c>
    </row>
    <row r="230" spans="1:19" s="90" customFormat="1" ht="75">
      <c r="A230" s="17" t="s">
        <v>437</v>
      </c>
      <c r="B230" s="189" t="s">
        <v>438</v>
      </c>
      <c r="C230" s="128"/>
      <c r="D230" s="128"/>
      <c r="E230" s="182">
        <f>E231+E235+E253+E302+E308</f>
        <v>126527.284</v>
      </c>
      <c r="F230" s="182">
        <f>F231+F235+F253+F302+F308</f>
        <v>112356.436</v>
      </c>
      <c r="G230" s="182">
        <f>E230+F230</f>
        <v>238883.72</v>
      </c>
      <c r="H230" s="182">
        <f>H231+H235+H253+H302+H308</f>
        <v>27463.572</v>
      </c>
      <c r="I230" s="182">
        <f t="shared" si="100"/>
        <v>266347.292</v>
      </c>
      <c r="J230" s="182">
        <f>J231+J235+J253+J302+J308</f>
        <v>-56827.62100000001</v>
      </c>
      <c r="K230" s="182">
        <f t="shared" si="101"/>
        <v>209519.671</v>
      </c>
      <c r="L230" s="182">
        <f>L231+L235+L253+L302+L308</f>
        <v>2897.362</v>
      </c>
      <c r="M230" s="182">
        <f t="shared" si="102"/>
        <v>212417.033</v>
      </c>
      <c r="N230" s="182">
        <f>N231+N235+N253+N302+N308</f>
        <v>-5250</v>
      </c>
      <c r="O230" s="182">
        <f t="shared" si="103"/>
        <v>207167.033</v>
      </c>
      <c r="P230" s="182">
        <f>P231+P235+P253+P302+P308</f>
        <v>1651.8</v>
      </c>
      <c r="Q230" s="182">
        <f t="shared" si="104"/>
        <v>208818.83299999998</v>
      </c>
      <c r="R230" s="182">
        <f>R231+R235+R253+R302+R308</f>
        <v>200</v>
      </c>
      <c r="S230" s="182">
        <f t="shared" si="105"/>
        <v>209018.83299999998</v>
      </c>
    </row>
    <row r="231" spans="1:19" s="90" customFormat="1" ht="37.5">
      <c r="A231" s="17" t="s">
        <v>261</v>
      </c>
      <c r="B231" s="126" t="s">
        <v>438</v>
      </c>
      <c r="C231" s="126" t="s">
        <v>262</v>
      </c>
      <c r="D231" s="128"/>
      <c r="E231" s="180">
        <f aca="true" t="shared" si="106" ref="E231:R233">E232</f>
        <v>306</v>
      </c>
      <c r="F231" s="180">
        <f t="shared" si="106"/>
        <v>0</v>
      </c>
      <c r="G231" s="180">
        <f t="shared" si="99"/>
        <v>306</v>
      </c>
      <c r="H231" s="180">
        <f t="shared" si="106"/>
        <v>0</v>
      </c>
      <c r="I231" s="180">
        <f t="shared" si="100"/>
        <v>306</v>
      </c>
      <c r="J231" s="180">
        <f t="shared" si="106"/>
        <v>0</v>
      </c>
      <c r="K231" s="180">
        <f t="shared" si="101"/>
        <v>306</v>
      </c>
      <c r="L231" s="180">
        <f t="shared" si="106"/>
        <v>-306</v>
      </c>
      <c r="M231" s="180">
        <f t="shared" si="102"/>
        <v>0</v>
      </c>
      <c r="N231" s="180">
        <f t="shared" si="106"/>
        <v>0</v>
      </c>
      <c r="O231" s="180">
        <f t="shared" si="103"/>
        <v>0</v>
      </c>
      <c r="P231" s="180">
        <f t="shared" si="106"/>
        <v>0</v>
      </c>
      <c r="Q231" s="180">
        <f t="shared" si="104"/>
        <v>0</v>
      </c>
      <c r="R231" s="180">
        <f t="shared" si="106"/>
        <v>0</v>
      </c>
      <c r="S231" s="180">
        <f t="shared" si="105"/>
        <v>0</v>
      </c>
    </row>
    <row r="232" spans="1:19" s="90" customFormat="1" ht="19.5">
      <c r="A232" s="92" t="s">
        <v>275</v>
      </c>
      <c r="B232" s="124" t="s">
        <v>438</v>
      </c>
      <c r="C232" s="124" t="s">
        <v>276</v>
      </c>
      <c r="D232" s="128"/>
      <c r="E232" s="180">
        <f t="shared" si="106"/>
        <v>306</v>
      </c>
      <c r="F232" s="180">
        <f t="shared" si="106"/>
        <v>0</v>
      </c>
      <c r="G232" s="180">
        <f t="shared" si="99"/>
        <v>306</v>
      </c>
      <c r="H232" s="180">
        <f t="shared" si="106"/>
        <v>0</v>
      </c>
      <c r="I232" s="180">
        <f t="shared" si="100"/>
        <v>306</v>
      </c>
      <c r="J232" s="180">
        <f t="shared" si="106"/>
        <v>0</v>
      </c>
      <c r="K232" s="180">
        <f t="shared" si="101"/>
        <v>306</v>
      </c>
      <c r="L232" s="180">
        <f t="shared" si="106"/>
        <v>-306</v>
      </c>
      <c r="M232" s="180">
        <f t="shared" si="102"/>
        <v>0</v>
      </c>
      <c r="N232" s="180">
        <f t="shared" si="106"/>
        <v>0</v>
      </c>
      <c r="O232" s="180">
        <f t="shared" si="103"/>
        <v>0</v>
      </c>
      <c r="P232" s="180">
        <f t="shared" si="106"/>
        <v>0</v>
      </c>
      <c r="Q232" s="180">
        <f t="shared" si="104"/>
        <v>0</v>
      </c>
      <c r="R232" s="180">
        <f t="shared" si="106"/>
        <v>0</v>
      </c>
      <c r="S232" s="180">
        <f t="shared" si="105"/>
        <v>0</v>
      </c>
    </row>
    <row r="233" spans="1:19" s="90" customFormat="1" ht="37.5">
      <c r="A233" s="177" t="s">
        <v>802</v>
      </c>
      <c r="B233" s="18" t="s">
        <v>438</v>
      </c>
      <c r="C233" s="18" t="s">
        <v>754</v>
      </c>
      <c r="D233" s="15"/>
      <c r="E233" s="172">
        <f t="shared" si="106"/>
        <v>306</v>
      </c>
      <c r="F233" s="172">
        <f t="shared" si="106"/>
        <v>0</v>
      </c>
      <c r="G233" s="172">
        <f t="shared" si="99"/>
        <v>306</v>
      </c>
      <c r="H233" s="172">
        <f t="shared" si="106"/>
        <v>0</v>
      </c>
      <c r="I233" s="172">
        <f t="shared" si="100"/>
        <v>306</v>
      </c>
      <c r="J233" s="172">
        <f t="shared" si="106"/>
        <v>0</v>
      </c>
      <c r="K233" s="172">
        <f t="shared" si="101"/>
        <v>306</v>
      </c>
      <c r="L233" s="172">
        <f t="shared" si="106"/>
        <v>-306</v>
      </c>
      <c r="M233" s="172">
        <f t="shared" si="102"/>
        <v>0</v>
      </c>
      <c r="N233" s="172">
        <f t="shared" si="106"/>
        <v>0</v>
      </c>
      <c r="O233" s="172">
        <f t="shared" si="103"/>
        <v>0</v>
      </c>
      <c r="P233" s="172">
        <f t="shared" si="106"/>
        <v>0</v>
      </c>
      <c r="Q233" s="172">
        <f t="shared" si="104"/>
        <v>0</v>
      </c>
      <c r="R233" s="172">
        <f t="shared" si="106"/>
        <v>0</v>
      </c>
      <c r="S233" s="172">
        <f t="shared" si="105"/>
        <v>0</v>
      </c>
    </row>
    <row r="234" spans="1:19" s="90" customFormat="1" ht="37.5">
      <c r="A234" s="83" t="s">
        <v>257</v>
      </c>
      <c r="B234" s="20" t="s">
        <v>438</v>
      </c>
      <c r="C234" s="19" t="s">
        <v>754</v>
      </c>
      <c r="D234" s="19" t="s">
        <v>258</v>
      </c>
      <c r="E234" s="172">
        <v>306</v>
      </c>
      <c r="F234" s="172"/>
      <c r="G234" s="172">
        <f t="shared" si="99"/>
        <v>306</v>
      </c>
      <c r="H234" s="172"/>
      <c r="I234" s="172">
        <f t="shared" si="100"/>
        <v>306</v>
      </c>
      <c r="J234" s="172"/>
      <c r="K234" s="172">
        <f t="shared" si="101"/>
        <v>306</v>
      </c>
      <c r="L234" s="172">
        <v>-306</v>
      </c>
      <c r="M234" s="172">
        <f t="shared" si="102"/>
        <v>0</v>
      </c>
      <c r="N234" s="172"/>
      <c r="O234" s="172">
        <f t="shared" si="103"/>
        <v>0</v>
      </c>
      <c r="P234" s="172"/>
      <c r="Q234" s="172">
        <f t="shared" si="104"/>
        <v>0</v>
      </c>
      <c r="R234" s="172"/>
      <c r="S234" s="172">
        <f t="shared" si="105"/>
        <v>0</v>
      </c>
    </row>
    <row r="235" spans="1:19" s="90" customFormat="1" ht="56.25">
      <c r="A235" s="17" t="s">
        <v>439</v>
      </c>
      <c r="B235" s="126" t="s">
        <v>438</v>
      </c>
      <c r="C235" s="125" t="s">
        <v>440</v>
      </c>
      <c r="D235" s="125"/>
      <c r="E235" s="180">
        <f>E236</f>
        <v>44926.894</v>
      </c>
      <c r="F235" s="180">
        <f>F236</f>
        <v>-5525.5</v>
      </c>
      <c r="G235" s="180">
        <f t="shared" si="99"/>
        <v>39401.394</v>
      </c>
      <c r="H235" s="180">
        <f>H236</f>
        <v>-662.668</v>
      </c>
      <c r="I235" s="180">
        <f t="shared" si="100"/>
        <v>38738.726</v>
      </c>
      <c r="J235" s="180">
        <f>J236</f>
        <v>0</v>
      </c>
      <c r="K235" s="180">
        <f t="shared" si="101"/>
        <v>38738.726</v>
      </c>
      <c r="L235" s="180">
        <f>L236</f>
        <v>0</v>
      </c>
      <c r="M235" s="180">
        <f t="shared" si="102"/>
        <v>38738.726</v>
      </c>
      <c r="N235" s="180">
        <f>N236</f>
        <v>0</v>
      </c>
      <c r="O235" s="180">
        <f t="shared" si="103"/>
        <v>38738.726</v>
      </c>
      <c r="P235" s="180">
        <f>P236</f>
        <v>0</v>
      </c>
      <c r="Q235" s="180">
        <f t="shared" si="104"/>
        <v>38738.726</v>
      </c>
      <c r="R235" s="180">
        <f>R236</f>
        <v>0</v>
      </c>
      <c r="S235" s="180">
        <f t="shared" si="105"/>
        <v>38738.726</v>
      </c>
    </row>
    <row r="236" spans="1:19" s="90" customFormat="1" ht="78">
      <c r="A236" s="23" t="s">
        <v>441</v>
      </c>
      <c r="B236" s="126" t="s">
        <v>438</v>
      </c>
      <c r="C236" s="125" t="s">
        <v>442</v>
      </c>
      <c r="D236" s="125"/>
      <c r="E236" s="180">
        <f>E244+E237+E239+E241+E246+E248+E250</f>
        <v>44926.894</v>
      </c>
      <c r="F236" s="180">
        <f>F244+F237+F239+F241+F246+F248+F250</f>
        <v>-5525.5</v>
      </c>
      <c r="G236" s="180">
        <f t="shared" si="99"/>
        <v>39401.394</v>
      </c>
      <c r="H236" s="180">
        <f>H244+H237+H239+H241+H246+H248+H250</f>
        <v>-662.668</v>
      </c>
      <c r="I236" s="180">
        <f t="shared" si="100"/>
        <v>38738.726</v>
      </c>
      <c r="J236" s="180">
        <f>J244+J237+J239+J241+J246+J248+J250</f>
        <v>0</v>
      </c>
      <c r="K236" s="180">
        <f t="shared" si="101"/>
        <v>38738.726</v>
      </c>
      <c r="L236" s="180">
        <f>L244+L237+L239+L241+L246+L248+L250</f>
        <v>0</v>
      </c>
      <c r="M236" s="180">
        <f t="shared" si="102"/>
        <v>38738.726</v>
      </c>
      <c r="N236" s="180">
        <f>N244+N237+N239+N241+N246+N248+N250</f>
        <v>0</v>
      </c>
      <c r="O236" s="180">
        <f t="shared" si="103"/>
        <v>38738.726</v>
      </c>
      <c r="P236" s="180">
        <f>P244+P237+P239+P241+P246+P248+P250</f>
        <v>0</v>
      </c>
      <c r="Q236" s="180">
        <f t="shared" si="104"/>
        <v>38738.726</v>
      </c>
      <c r="R236" s="180">
        <f>R244+R237+R239+R241+R246+R248+R250</f>
        <v>0</v>
      </c>
      <c r="S236" s="180">
        <f t="shared" si="105"/>
        <v>38738.726</v>
      </c>
    </row>
    <row r="237" spans="1:19" s="90" customFormat="1" ht="56.25">
      <c r="A237" s="177" t="s">
        <v>750</v>
      </c>
      <c r="B237" s="20" t="s">
        <v>438</v>
      </c>
      <c r="C237" s="19" t="s">
        <v>580</v>
      </c>
      <c r="D237" s="19"/>
      <c r="E237" s="172">
        <f>E238</f>
        <v>4371.124</v>
      </c>
      <c r="F237" s="172">
        <f>F238</f>
        <v>0</v>
      </c>
      <c r="G237" s="172">
        <f t="shared" si="99"/>
        <v>4371.124</v>
      </c>
      <c r="H237" s="172">
        <f>H238</f>
        <v>-6.706</v>
      </c>
      <c r="I237" s="172">
        <f t="shared" si="100"/>
        <v>4364.418</v>
      </c>
      <c r="J237" s="172">
        <f>J238</f>
        <v>0</v>
      </c>
      <c r="K237" s="172">
        <f t="shared" si="101"/>
        <v>4364.418</v>
      </c>
      <c r="L237" s="172">
        <f>L238</f>
        <v>0</v>
      </c>
      <c r="M237" s="172">
        <f t="shared" si="102"/>
        <v>4364.418</v>
      </c>
      <c r="N237" s="172">
        <f>N238</f>
        <v>0</v>
      </c>
      <c r="O237" s="172">
        <f t="shared" si="103"/>
        <v>4364.418</v>
      </c>
      <c r="P237" s="172">
        <f>P238</f>
        <v>0</v>
      </c>
      <c r="Q237" s="172">
        <f t="shared" si="104"/>
        <v>4364.418</v>
      </c>
      <c r="R237" s="172">
        <f>R238</f>
        <v>0</v>
      </c>
      <c r="S237" s="172">
        <f t="shared" si="105"/>
        <v>4364.418</v>
      </c>
    </row>
    <row r="238" spans="1:19" s="90" customFormat="1" ht="37.5">
      <c r="A238" s="83" t="s">
        <v>257</v>
      </c>
      <c r="B238" s="20" t="s">
        <v>438</v>
      </c>
      <c r="C238" s="19" t="s">
        <v>580</v>
      </c>
      <c r="D238" s="19" t="s">
        <v>258</v>
      </c>
      <c r="E238" s="172">
        <v>4371.124</v>
      </c>
      <c r="F238" s="172"/>
      <c r="G238" s="172">
        <f t="shared" si="99"/>
        <v>4371.124</v>
      </c>
      <c r="H238" s="172">
        <v>-6.706</v>
      </c>
      <c r="I238" s="172">
        <f t="shared" si="100"/>
        <v>4364.418</v>
      </c>
      <c r="J238" s="172"/>
      <c r="K238" s="172">
        <f t="shared" si="101"/>
        <v>4364.418</v>
      </c>
      <c r="L238" s="172"/>
      <c r="M238" s="172">
        <f t="shared" si="102"/>
        <v>4364.418</v>
      </c>
      <c r="N238" s="172"/>
      <c r="O238" s="172">
        <f t="shared" si="103"/>
        <v>4364.418</v>
      </c>
      <c r="P238" s="172"/>
      <c r="Q238" s="172">
        <f t="shared" si="104"/>
        <v>4364.418</v>
      </c>
      <c r="R238" s="172"/>
      <c r="S238" s="172">
        <f t="shared" si="105"/>
        <v>4364.418</v>
      </c>
    </row>
    <row r="239" spans="1:19" s="90" customFormat="1" ht="18.75">
      <c r="A239" s="177" t="s">
        <v>583</v>
      </c>
      <c r="B239" s="20" t="s">
        <v>438</v>
      </c>
      <c r="C239" s="19" t="s">
        <v>584</v>
      </c>
      <c r="D239" s="19"/>
      <c r="E239" s="172">
        <f>E240</f>
        <v>19.77</v>
      </c>
      <c r="F239" s="172">
        <f>F240</f>
        <v>0</v>
      </c>
      <c r="G239" s="172">
        <f t="shared" si="99"/>
        <v>19.77</v>
      </c>
      <c r="H239" s="172">
        <f>H240</f>
        <v>0</v>
      </c>
      <c r="I239" s="172">
        <f t="shared" si="100"/>
        <v>19.77</v>
      </c>
      <c r="J239" s="172">
        <f>J240</f>
        <v>0</v>
      </c>
      <c r="K239" s="172">
        <f t="shared" si="101"/>
        <v>19.77</v>
      </c>
      <c r="L239" s="172">
        <f>L240</f>
        <v>0</v>
      </c>
      <c r="M239" s="172">
        <f t="shared" si="102"/>
        <v>19.77</v>
      </c>
      <c r="N239" s="172">
        <f>N240</f>
        <v>0</v>
      </c>
      <c r="O239" s="172">
        <f t="shared" si="103"/>
        <v>19.77</v>
      </c>
      <c r="P239" s="172">
        <f>P240</f>
        <v>0</v>
      </c>
      <c r="Q239" s="172">
        <f t="shared" si="104"/>
        <v>19.77</v>
      </c>
      <c r="R239" s="172">
        <f>R240</f>
        <v>0</v>
      </c>
      <c r="S239" s="172">
        <f t="shared" si="105"/>
        <v>19.77</v>
      </c>
    </row>
    <row r="240" spans="1:19" s="90" customFormat="1" ht="37.5">
      <c r="A240" s="83" t="s">
        <v>257</v>
      </c>
      <c r="B240" s="20" t="s">
        <v>438</v>
      </c>
      <c r="C240" s="19" t="s">
        <v>584</v>
      </c>
      <c r="D240" s="19" t="s">
        <v>258</v>
      </c>
      <c r="E240" s="172">
        <v>19.77</v>
      </c>
      <c r="F240" s="172"/>
      <c r="G240" s="172">
        <f t="shared" si="99"/>
        <v>19.77</v>
      </c>
      <c r="H240" s="172"/>
      <c r="I240" s="172">
        <f t="shared" si="100"/>
        <v>19.77</v>
      </c>
      <c r="J240" s="172"/>
      <c r="K240" s="172">
        <f t="shared" si="101"/>
        <v>19.77</v>
      </c>
      <c r="L240" s="172"/>
      <c r="M240" s="172">
        <f t="shared" si="102"/>
        <v>19.77</v>
      </c>
      <c r="N240" s="172"/>
      <c r="O240" s="172">
        <f t="shared" si="103"/>
        <v>19.77</v>
      </c>
      <c r="P240" s="172"/>
      <c r="Q240" s="172">
        <f t="shared" si="104"/>
        <v>19.77</v>
      </c>
      <c r="R240" s="172"/>
      <c r="S240" s="172">
        <f t="shared" si="105"/>
        <v>19.77</v>
      </c>
    </row>
    <row r="241" spans="1:19" s="90" customFormat="1" ht="75">
      <c r="A241" s="83" t="s">
        <v>585</v>
      </c>
      <c r="B241" s="20" t="s">
        <v>438</v>
      </c>
      <c r="C241" s="19" t="s">
        <v>586</v>
      </c>
      <c r="D241" s="19"/>
      <c r="E241" s="172">
        <f>E242+E243</f>
        <v>3000</v>
      </c>
      <c r="F241" s="172">
        <f>F242+F243</f>
        <v>-3000</v>
      </c>
      <c r="G241" s="172">
        <f t="shared" si="99"/>
        <v>0</v>
      </c>
      <c r="H241" s="172">
        <f>H242+H243</f>
        <v>0</v>
      </c>
      <c r="I241" s="172">
        <f t="shared" si="100"/>
        <v>0</v>
      </c>
      <c r="J241" s="172">
        <f>J242+J243</f>
        <v>0</v>
      </c>
      <c r="K241" s="172">
        <f t="shared" si="101"/>
        <v>0</v>
      </c>
      <c r="L241" s="172">
        <f>L242+L243</f>
        <v>0</v>
      </c>
      <c r="M241" s="172">
        <f t="shared" si="102"/>
        <v>0</v>
      </c>
      <c r="N241" s="172">
        <f>N242+N243</f>
        <v>0</v>
      </c>
      <c r="O241" s="172">
        <f t="shared" si="103"/>
        <v>0</v>
      </c>
      <c r="P241" s="172">
        <f>P242+P243</f>
        <v>0</v>
      </c>
      <c r="Q241" s="172">
        <f t="shared" si="104"/>
        <v>0</v>
      </c>
      <c r="R241" s="172">
        <f>R242+R243</f>
        <v>0</v>
      </c>
      <c r="S241" s="172">
        <f t="shared" si="105"/>
        <v>0</v>
      </c>
    </row>
    <row r="242" spans="1:19" s="90" customFormat="1" ht="37.5">
      <c r="A242" s="83" t="s">
        <v>257</v>
      </c>
      <c r="B242" s="20" t="s">
        <v>438</v>
      </c>
      <c r="C242" s="19" t="s">
        <v>586</v>
      </c>
      <c r="D242" s="19" t="s">
        <v>258</v>
      </c>
      <c r="E242" s="172">
        <v>3000</v>
      </c>
      <c r="F242" s="172">
        <v>-3000</v>
      </c>
      <c r="G242" s="172">
        <f t="shared" si="99"/>
        <v>0</v>
      </c>
      <c r="H242" s="172"/>
      <c r="I242" s="172">
        <f t="shared" si="100"/>
        <v>0</v>
      </c>
      <c r="J242" s="172"/>
      <c r="K242" s="172">
        <f t="shared" si="101"/>
        <v>0</v>
      </c>
      <c r="L242" s="172"/>
      <c r="M242" s="172">
        <f t="shared" si="102"/>
        <v>0</v>
      </c>
      <c r="N242" s="172"/>
      <c r="O242" s="172">
        <f t="shared" si="103"/>
        <v>0</v>
      </c>
      <c r="P242" s="172"/>
      <c r="Q242" s="172">
        <f t="shared" si="104"/>
        <v>0</v>
      </c>
      <c r="R242" s="172"/>
      <c r="S242" s="172">
        <f t="shared" si="105"/>
        <v>0</v>
      </c>
    </row>
    <row r="243" spans="1:19" s="90" customFormat="1" ht="18.75">
      <c r="A243" s="83" t="s">
        <v>581</v>
      </c>
      <c r="B243" s="20" t="s">
        <v>438</v>
      </c>
      <c r="C243" s="19" t="s">
        <v>586</v>
      </c>
      <c r="D243" s="19" t="s">
        <v>582</v>
      </c>
      <c r="E243" s="172">
        <v>0</v>
      </c>
      <c r="F243" s="172"/>
      <c r="G243" s="172">
        <f>E243+F243</f>
        <v>0</v>
      </c>
      <c r="H243" s="172"/>
      <c r="I243" s="172">
        <f>G243+H243</f>
        <v>0</v>
      </c>
      <c r="J243" s="172"/>
      <c r="K243" s="172">
        <f>I243+J243</f>
        <v>0</v>
      </c>
      <c r="L243" s="172"/>
      <c r="M243" s="172">
        <f>K243+L243</f>
        <v>0</v>
      </c>
      <c r="N243" s="172"/>
      <c r="O243" s="172">
        <f>M243+N243</f>
        <v>0</v>
      </c>
      <c r="P243" s="172"/>
      <c r="Q243" s="172">
        <f>O243+P243</f>
        <v>0</v>
      </c>
      <c r="R243" s="172"/>
      <c r="S243" s="172">
        <f>Q243+R243</f>
        <v>0</v>
      </c>
    </row>
    <row r="244" spans="1:19" s="90" customFormat="1" ht="18.75">
      <c r="A244" s="21" t="s">
        <v>443</v>
      </c>
      <c r="B244" s="20" t="s">
        <v>438</v>
      </c>
      <c r="C244" s="19" t="s">
        <v>753</v>
      </c>
      <c r="D244" s="19"/>
      <c r="E244" s="172">
        <f>E245</f>
        <v>26000</v>
      </c>
      <c r="F244" s="172">
        <f>F245</f>
        <v>0</v>
      </c>
      <c r="G244" s="172">
        <f t="shared" si="99"/>
        <v>26000</v>
      </c>
      <c r="H244" s="172">
        <f>H245</f>
        <v>0</v>
      </c>
      <c r="I244" s="172">
        <f>G244+H244</f>
        <v>26000</v>
      </c>
      <c r="J244" s="172">
        <f>J245</f>
        <v>0</v>
      </c>
      <c r="K244" s="172">
        <f>I244+J244</f>
        <v>26000</v>
      </c>
      <c r="L244" s="172">
        <f>L245</f>
        <v>0</v>
      </c>
      <c r="M244" s="172">
        <f>K244+L244</f>
        <v>26000</v>
      </c>
      <c r="N244" s="172">
        <f>N245</f>
        <v>0</v>
      </c>
      <c r="O244" s="172">
        <f>M244+N244</f>
        <v>26000</v>
      </c>
      <c r="P244" s="172">
        <f>P245</f>
        <v>0</v>
      </c>
      <c r="Q244" s="172">
        <f>O244+P244</f>
        <v>26000</v>
      </c>
      <c r="R244" s="172">
        <f>R245</f>
        <v>0</v>
      </c>
      <c r="S244" s="172">
        <f>Q244+R244</f>
        <v>26000</v>
      </c>
    </row>
    <row r="245" spans="1:19" s="90" customFormat="1" ht="37.5">
      <c r="A245" s="83" t="s">
        <v>257</v>
      </c>
      <c r="B245" s="19" t="s">
        <v>438</v>
      </c>
      <c r="C245" s="19" t="s">
        <v>753</v>
      </c>
      <c r="D245" s="19" t="s">
        <v>258</v>
      </c>
      <c r="E245" s="172">
        <v>26000</v>
      </c>
      <c r="F245" s="172"/>
      <c r="G245" s="172">
        <f t="shared" si="99"/>
        <v>26000</v>
      </c>
      <c r="H245" s="172"/>
      <c r="I245" s="172">
        <f>G245+H245</f>
        <v>26000</v>
      </c>
      <c r="J245" s="172"/>
      <c r="K245" s="172">
        <f>I245+J245</f>
        <v>26000</v>
      </c>
      <c r="L245" s="172"/>
      <c r="M245" s="172">
        <f>K245+L245</f>
        <v>26000</v>
      </c>
      <c r="N245" s="172"/>
      <c r="O245" s="172">
        <f>M245+N245</f>
        <v>26000</v>
      </c>
      <c r="P245" s="172"/>
      <c r="Q245" s="172">
        <f>O245+P245</f>
        <v>26000</v>
      </c>
      <c r="R245" s="172"/>
      <c r="S245" s="172">
        <f>Q245+R245</f>
        <v>26000</v>
      </c>
    </row>
    <row r="246" spans="1:19" s="90" customFormat="1" ht="56.25">
      <c r="A246" s="177" t="s">
        <v>751</v>
      </c>
      <c r="B246" s="19" t="s">
        <v>438</v>
      </c>
      <c r="C246" s="19" t="s">
        <v>752</v>
      </c>
      <c r="D246" s="19"/>
      <c r="E246" s="172">
        <f>E247</f>
        <v>2525.5</v>
      </c>
      <c r="F246" s="172">
        <f>F247</f>
        <v>-2525.5</v>
      </c>
      <c r="G246" s="172">
        <f t="shared" si="99"/>
        <v>0</v>
      </c>
      <c r="H246" s="172">
        <f>H247</f>
        <v>0</v>
      </c>
      <c r="I246" s="172">
        <f>G246+H246</f>
        <v>0</v>
      </c>
      <c r="J246" s="172">
        <f>J247</f>
        <v>0</v>
      </c>
      <c r="K246" s="172">
        <f>I246+J246</f>
        <v>0</v>
      </c>
      <c r="L246" s="172">
        <f>L247</f>
        <v>0</v>
      </c>
      <c r="M246" s="172">
        <f>K246+L246</f>
        <v>0</v>
      </c>
      <c r="N246" s="172">
        <f>N247</f>
        <v>0</v>
      </c>
      <c r="O246" s="172">
        <f>M246+N246</f>
        <v>0</v>
      </c>
      <c r="P246" s="172">
        <f>P247</f>
        <v>0</v>
      </c>
      <c r="Q246" s="172">
        <f>O246+P246</f>
        <v>0</v>
      </c>
      <c r="R246" s="172">
        <f>R247</f>
        <v>0</v>
      </c>
      <c r="S246" s="172">
        <f>Q246+R246</f>
        <v>0</v>
      </c>
    </row>
    <row r="247" spans="1:19" s="90" customFormat="1" ht="37.5">
      <c r="A247" s="83" t="s">
        <v>257</v>
      </c>
      <c r="B247" s="19" t="s">
        <v>438</v>
      </c>
      <c r="C247" s="19" t="s">
        <v>752</v>
      </c>
      <c r="D247" s="19" t="s">
        <v>258</v>
      </c>
      <c r="E247" s="172">
        <v>2525.5</v>
      </c>
      <c r="F247" s="172">
        <v>-2525.5</v>
      </c>
      <c r="G247" s="172">
        <f t="shared" si="99"/>
        <v>0</v>
      </c>
      <c r="H247" s="172"/>
      <c r="I247" s="172">
        <f>G247+H247</f>
        <v>0</v>
      </c>
      <c r="J247" s="172"/>
      <c r="K247" s="172">
        <f>I247+J247</f>
        <v>0</v>
      </c>
      <c r="L247" s="172"/>
      <c r="M247" s="172">
        <f>K247+L247</f>
        <v>0</v>
      </c>
      <c r="N247" s="172"/>
      <c r="O247" s="172">
        <f>M247+N247</f>
        <v>0</v>
      </c>
      <c r="P247" s="172"/>
      <c r="Q247" s="172">
        <f>O247+P247</f>
        <v>0</v>
      </c>
      <c r="R247" s="172"/>
      <c r="S247" s="172">
        <f>Q247+R247</f>
        <v>0</v>
      </c>
    </row>
    <row r="248" spans="1:19" s="90" customFormat="1" ht="75">
      <c r="A248" s="98" t="s">
        <v>187</v>
      </c>
      <c r="B248" s="19" t="s">
        <v>438</v>
      </c>
      <c r="C248" s="19" t="s">
        <v>587</v>
      </c>
      <c r="D248" s="19"/>
      <c r="E248" s="172">
        <f aca="true" t="shared" si="107" ref="E248:S248">E249</f>
        <v>375.4</v>
      </c>
      <c r="F248" s="172">
        <f t="shared" si="107"/>
        <v>0</v>
      </c>
      <c r="G248" s="172">
        <f t="shared" si="107"/>
        <v>375.4</v>
      </c>
      <c r="H248" s="172">
        <f t="shared" si="107"/>
        <v>0</v>
      </c>
      <c r="I248" s="172">
        <f t="shared" si="107"/>
        <v>375.4</v>
      </c>
      <c r="J248" s="172">
        <f t="shared" si="107"/>
        <v>0</v>
      </c>
      <c r="K248" s="172">
        <f t="shared" si="107"/>
        <v>375.4</v>
      </c>
      <c r="L248" s="172">
        <f t="shared" si="107"/>
        <v>0</v>
      </c>
      <c r="M248" s="172">
        <f t="shared" si="107"/>
        <v>375.4</v>
      </c>
      <c r="N248" s="172">
        <f t="shared" si="107"/>
        <v>0</v>
      </c>
      <c r="O248" s="172">
        <f t="shared" si="107"/>
        <v>375.4</v>
      </c>
      <c r="P248" s="172">
        <f t="shared" si="107"/>
        <v>0</v>
      </c>
      <c r="Q248" s="172">
        <f t="shared" si="107"/>
        <v>375.4</v>
      </c>
      <c r="R248" s="172">
        <f t="shared" si="107"/>
        <v>0</v>
      </c>
      <c r="S248" s="172">
        <f t="shared" si="107"/>
        <v>375.4</v>
      </c>
    </row>
    <row r="249" spans="1:19" s="90" customFormat="1" ht="37.5">
      <c r="A249" s="83" t="s">
        <v>257</v>
      </c>
      <c r="B249" s="19" t="s">
        <v>438</v>
      </c>
      <c r="C249" s="19" t="s">
        <v>587</v>
      </c>
      <c r="D249" s="19" t="s">
        <v>258</v>
      </c>
      <c r="E249" s="172">
        <v>375.4</v>
      </c>
      <c r="F249" s="172"/>
      <c r="G249" s="172">
        <f>E249+F249</f>
        <v>375.4</v>
      </c>
      <c r="H249" s="172"/>
      <c r="I249" s="172">
        <f>G249+H249</f>
        <v>375.4</v>
      </c>
      <c r="J249" s="172"/>
      <c r="K249" s="172">
        <f>I249+J249</f>
        <v>375.4</v>
      </c>
      <c r="L249" s="172"/>
      <c r="M249" s="172">
        <f>K249+L249</f>
        <v>375.4</v>
      </c>
      <c r="N249" s="172"/>
      <c r="O249" s="172">
        <f>M249+N249</f>
        <v>375.4</v>
      </c>
      <c r="P249" s="172"/>
      <c r="Q249" s="172">
        <f>O249+P249</f>
        <v>375.4</v>
      </c>
      <c r="R249" s="172"/>
      <c r="S249" s="172">
        <f>Q249+R249</f>
        <v>375.4</v>
      </c>
    </row>
    <row r="250" spans="1:19" s="90" customFormat="1" ht="37.5">
      <c r="A250" s="83" t="s">
        <v>588</v>
      </c>
      <c r="B250" s="18" t="s">
        <v>438</v>
      </c>
      <c r="C250" s="20" t="s">
        <v>589</v>
      </c>
      <c r="D250" s="20"/>
      <c r="E250" s="172">
        <f>E252</f>
        <v>8635.1</v>
      </c>
      <c r="F250" s="172">
        <f aca="true" t="shared" si="108" ref="F250:K250">F252+F251</f>
        <v>0</v>
      </c>
      <c r="G250" s="172">
        <f t="shared" si="108"/>
        <v>8635.1</v>
      </c>
      <c r="H250" s="172">
        <f t="shared" si="108"/>
        <v>-655.962</v>
      </c>
      <c r="I250" s="172">
        <f t="shared" si="108"/>
        <v>7979.138000000001</v>
      </c>
      <c r="J250" s="172">
        <f t="shared" si="108"/>
        <v>0</v>
      </c>
      <c r="K250" s="172">
        <f t="shared" si="108"/>
        <v>7979.138000000001</v>
      </c>
      <c r="L250" s="172">
        <f aca="true" t="shared" si="109" ref="L250:Q250">L252+L251</f>
        <v>0</v>
      </c>
      <c r="M250" s="172">
        <f t="shared" si="109"/>
        <v>7979.138000000001</v>
      </c>
      <c r="N250" s="172">
        <f t="shared" si="109"/>
        <v>0</v>
      </c>
      <c r="O250" s="172">
        <f t="shared" si="109"/>
        <v>7979.138000000001</v>
      </c>
      <c r="P250" s="172">
        <f t="shared" si="109"/>
        <v>0</v>
      </c>
      <c r="Q250" s="172">
        <f t="shared" si="109"/>
        <v>7979.138000000001</v>
      </c>
      <c r="R250" s="172">
        <f>R252+R251</f>
        <v>0</v>
      </c>
      <c r="S250" s="172">
        <f>S252+S251</f>
        <v>7979.138000000001</v>
      </c>
    </row>
    <row r="251" spans="1:19" s="90" customFormat="1" ht="37.5">
      <c r="A251" s="83" t="s">
        <v>257</v>
      </c>
      <c r="B251" s="18" t="s">
        <v>438</v>
      </c>
      <c r="C251" s="20" t="s">
        <v>589</v>
      </c>
      <c r="D251" s="20" t="s">
        <v>258</v>
      </c>
      <c r="E251" s="172"/>
      <c r="F251" s="172">
        <v>8635.1</v>
      </c>
      <c r="G251" s="172">
        <f>E251+F251</f>
        <v>8635.1</v>
      </c>
      <c r="H251" s="172">
        <v>-655.962</v>
      </c>
      <c r="I251" s="172">
        <f>G251+H251</f>
        <v>7979.138000000001</v>
      </c>
      <c r="J251" s="172"/>
      <c r="K251" s="172">
        <f>I251+J251</f>
        <v>7979.138000000001</v>
      </c>
      <c r="L251" s="172"/>
      <c r="M251" s="172">
        <f>K251+L251</f>
        <v>7979.138000000001</v>
      </c>
      <c r="N251" s="172"/>
      <c r="O251" s="172">
        <f>M251+N251</f>
        <v>7979.138000000001</v>
      </c>
      <c r="P251" s="172"/>
      <c r="Q251" s="172">
        <f>O251+P251</f>
        <v>7979.138000000001</v>
      </c>
      <c r="R251" s="172"/>
      <c r="S251" s="172">
        <f>Q251+R251</f>
        <v>7979.138000000001</v>
      </c>
    </row>
    <row r="252" spans="1:19" s="90" customFormat="1" ht="18.75">
      <c r="A252" s="83" t="s">
        <v>581</v>
      </c>
      <c r="B252" s="18" t="s">
        <v>438</v>
      </c>
      <c r="C252" s="20" t="s">
        <v>589</v>
      </c>
      <c r="D252" s="20" t="s">
        <v>582</v>
      </c>
      <c r="E252" s="172">
        <v>8635.1</v>
      </c>
      <c r="F252" s="172">
        <v>-8635.1</v>
      </c>
      <c r="G252" s="172">
        <f>E252+F252</f>
        <v>0</v>
      </c>
      <c r="H252" s="172"/>
      <c r="I252" s="172">
        <f>G252+H252</f>
        <v>0</v>
      </c>
      <c r="J252" s="172"/>
      <c r="K252" s="172">
        <f>I252+J252</f>
        <v>0</v>
      </c>
      <c r="L252" s="172"/>
      <c r="M252" s="172">
        <f>K252+L252</f>
        <v>0</v>
      </c>
      <c r="N252" s="172"/>
      <c r="O252" s="172">
        <f>M252+N252</f>
        <v>0</v>
      </c>
      <c r="P252" s="172"/>
      <c r="Q252" s="172">
        <f>O252+P252</f>
        <v>0</v>
      </c>
      <c r="R252" s="172"/>
      <c r="S252" s="172">
        <f>Q252+R252</f>
        <v>0</v>
      </c>
    </row>
    <row r="253" spans="1:19" s="90" customFormat="1" ht="75">
      <c r="A253" s="17" t="s">
        <v>279</v>
      </c>
      <c r="B253" s="126" t="s">
        <v>438</v>
      </c>
      <c r="C253" s="126" t="s">
        <v>280</v>
      </c>
      <c r="D253" s="125"/>
      <c r="E253" s="180">
        <f>E254+E288</f>
        <v>75541.25</v>
      </c>
      <c r="F253" s="180">
        <f>F254+F288</f>
        <v>118535.876</v>
      </c>
      <c r="G253" s="180">
        <f>E253+F253</f>
        <v>194077.126</v>
      </c>
      <c r="H253" s="180">
        <f>H254+H288+H299</f>
        <v>28126.34</v>
      </c>
      <c r="I253" s="180">
        <f>G253+H253</f>
        <v>222203.466</v>
      </c>
      <c r="J253" s="180">
        <f>J254+J288+J299</f>
        <v>-56608.577000000005</v>
      </c>
      <c r="K253" s="180">
        <f>I253+J253</f>
        <v>165594.88899999997</v>
      </c>
      <c r="L253" s="180">
        <f>L254+L288+L299</f>
        <v>3203.362</v>
      </c>
      <c r="M253" s="180">
        <f>K253+L253</f>
        <v>168798.25099999996</v>
      </c>
      <c r="N253" s="180">
        <f>N254+N288+N299</f>
        <v>-5250</v>
      </c>
      <c r="O253" s="180">
        <f>M253+N253</f>
        <v>163548.25099999996</v>
      </c>
      <c r="P253" s="180">
        <f>P254+P288+P299</f>
        <v>1651.8</v>
      </c>
      <c r="Q253" s="180">
        <f>O253+P253</f>
        <v>165200.05099999995</v>
      </c>
      <c r="R253" s="180">
        <f>R254+R288+R299</f>
        <v>200</v>
      </c>
      <c r="S253" s="180">
        <f>Q253+R253</f>
        <v>165400.05099999995</v>
      </c>
    </row>
    <row r="254" spans="1:19" s="90" customFormat="1" ht="58.5">
      <c r="A254" s="23" t="s">
        <v>444</v>
      </c>
      <c r="B254" s="126" t="s">
        <v>438</v>
      </c>
      <c r="C254" s="126" t="s">
        <v>445</v>
      </c>
      <c r="D254" s="126"/>
      <c r="E254" s="180">
        <f>E255+E257+E259+E261+E265+E267+E269+E271+E274+E276+E278+E280+E284</f>
        <v>75472.993</v>
      </c>
      <c r="F254" s="180">
        <f>F255+F257+F259+F261+F265+F267+F269+F271+F274+F276+F278+F280+F284</f>
        <v>115169.676</v>
      </c>
      <c r="G254" s="180">
        <f>E254+F254</f>
        <v>190642.669</v>
      </c>
      <c r="H254" s="180">
        <f>H255+H257+H259+H261+H265+H267+H269+H271+H274+H276+H278+H280+H284</f>
        <v>27876.34</v>
      </c>
      <c r="I254" s="180">
        <f>G254+H254</f>
        <v>218519.009</v>
      </c>
      <c r="J254" s="180">
        <f>J255+J257+J259+J261+J265+J267+J269+J271+J274+J276+J278+J280+J284</f>
        <v>-56608.577000000005</v>
      </c>
      <c r="K254" s="180">
        <f>I254+J254</f>
        <v>161910.43199999997</v>
      </c>
      <c r="L254" s="180">
        <f>L255+L257+L259+L261+L265+L267+L269+L271+L274+L276+L278+L280+L284</f>
        <v>3203.362</v>
      </c>
      <c r="M254" s="180">
        <f>K254+L254</f>
        <v>165113.79399999997</v>
      </c>
      <c r="N254" s="180">
        <f>N255+N257+N259+N261+N265+N267+N269+N271+N274+N276+N278+N280+N284</f>
        <v>-5286.253</v>
      </c>
      <c r="O254" s="180">
        <f>M254+N254</f>
        <v>159827.54099999997</v>
      </c>
      <c r="P254" s="180">
        <f>P255+P257+P259+P261+P265+P267+P269+P271+P274+P276+P278+P280+P284+P263</f>
        <v>1651.8</v>
      </c>
      <c r="Q254" s="180">
        <f>O254+P254</f>
        <v>161479.34099999996</v>
      </c>
      <c r="R254" s="180">
        <f>R255+R257+R259+R261+R265+R267+R269+R271+R274+R276+R278+R280+R284+R263</f>
        <v>200</v>
      </c>
      <c r="S254" s="180">
        <f>Q254+R254</f>
        <v>161679.34099999996</v>
      </c>
    </row>
    <row r="255" spans="1:19" s="90" customFormat="1" ht="75">
      <c r="A255" s="83" t="s">
        <v>749</v>
      </c>
      <c r="B255" s="20" t="s">
        <v>438</v>
      </c>
      <c r="C255" s="20" t="s">
        <v>446</v>
      </c>
      <c r="D255" s="20"/>
      <c r="E255" s="172">
        <f aca="true" t="shared" si="110" ref="E255:S255">E256</f>
        <v>2000</v>
      </c>
      <c r="F255" s="172">
        <f t="shared" si="110"/>
        <v>0</v>
      </c>
      <c r="G255" s="172">
        <f t="shared" si="110"/>
        <v>2000</v>
      </c>
      <c r="H255" s="172">
        <f t="shared" si="110"/>
        <v>-2000</v>
      </c>
      <c r="I255" s="172">
        <f t="shared" si="110"/>
        <v>0</v>
      </c>
      <c r="J255" s="172">
        <f t="shared" si="110"/>
        <v>0</v>
      </c>
      <c r="K255" s="172">
        <f t="shared" si="110"/>
        <v>0</v>
      </c>
      <c r="L255" s="172">
        <f t="shared" si="110"/>
        <v>0</v>
      </c>
      <c r="M255" s="172">
        <f t="shared" si="110"/>
        <v>0</v>
      </c>
      <c r="N255" s="172">
        <f t="shared" si="110"/>
        <v>0</v>
      </c>
      <c r="O255" s="172">
        <f t="shared" si="110"/>
        <v>0</v>
      </c>
      <c r="P255" s="172">
        <f t="shared" si="110"/>
        <v>0</v>
      </c>
      <c r="Q255" s="172">
        <f t="shared" si="110"/>
        <v>0</v>
      </c>
      <c r="R255" s="172">
        <f t="shared" si="110"/>
        <v>0</v>
      </c>
      <c r="S255" s="172">
        <f t="shared" si="110"/>
        <v>0</v>
      </c>
    </row>
    <row r="256" spans="1:19" s="90" customFormat="1" ht="18.75">
      <c r="A256" s="83" t="s">
        <v>267</v>
      </c>
      <c r="B256" s="20" t="s">
        <v>438</v>
      </c>
      <c r="C256" s="20" t="s">
        <v>446</v>
      </c>
      <c r="D256" s="20" t="s">
        <v>268</v>
      </c>
      <c r="E256" s="172">
        <v>2000</v>
      </c>
      <c r="F256" s="172"/>
      <c r="G256" s="172">
        <f>E256+F256</f>
        <v>2000</v>
      </c>
      <c r="H256" s="181">
        <v>-2000</v>
      </c>
      <c r="I256" s="172">
        <f>G256+H256</f>
        <v>0</v>
      </c>
      <c r="J256" s="172"/>
      <c r="K256" s="172">
        <f>I256+J256</f>
        <v>0</v>
      </c>
      <c r="L256" s="172"/>
      <c r="M256" s="172">
        <f>K256+L256</f>
        <v>0</v>
      </c>
      <c r="N256" s="172"/>
      <c r="O256" s="172">
        <f>M256+N256</f>
        <v>0</v>
      </c>
      <c r="P256" s="172"/>
      <c r="Q256" s="172">
        <f>O256+P256</f>
        <v>0</v>
      </c>
      <c r="R256" s="172"/>
      <c r="S256" s="172">
        <f>Q256+R256</f>
        <v>0</v>
      </c>
    </row>
    <row r="257" spans="1:19" s="90" customFormat="1" ht="112.5">
      <c r="A257" s="83" t="s">
        <v>812</v>
      </c>
      <c r="B257" s="18" t="s">
        <v>438</v>
      </c>
      <c r="C257" s="18" t="s">
        <v>447</v>
      </c>
      <c r="D257" s="20"/>
      <c r="E257" s="172">
        <f aca="true" t="shared" si="111" ref="E257:S257">E258</f>
        <v>4800</v>
      </c>
      <c r="F257" s="172">
        <f t="shared" si="111"/>
        <v>-3549.284</v>
      </c>
      <c r="G257" s="172">
        <f t="shared" si="111"/>
        <v>1250.716</v>
      </c>
      <c r="H257" s="172">
        <f t="shared" si="111"/>
        <v>-250</v>
      </c>
      <c r="I257" s="172">
        <f t="shared" si="111"/>
        <v>1000.7159999999999</v>
      </c>
      <c r="J257" s="172">
        <f t="shared" si="111"/>
        <v>0</v>
      </c>
      <c r="K257" s="172">
        <f t="shared" si="111"/>
        <v>1000.7159999999999</v>
      </c>
      <c r="L257" s="172">
        <f t="shared" si="111"/>
        <v>0</v>
      </c>
      <c r="M257" s="172">
        <f t="shared" si="111"/>
        <v>1000.7159999999999</v>
      </c>
      <c r="N257" s="172">
        <f t="shared" si="111"/>
        <v>-286.253</v>
      </c>
      <c r="O257" s="172">
        <f t="shared" si="111"/>
        <v>714.463</v>
      </c>
      <c r="P257" s="172">
        <f t="shared" si="111"/>
        <v>-200</v>
      </c>
      <c r="Q257" s="172">
        <f t="shared" si="111"/>
        <v>514.463</v>
      </c>
      <c r="R257" s="172">
        <f t="shared" si="111"/>
        <v>0</v>
      </c>
      <c r="S257" s="172">
        <f t="shared" si="111"/>
        <v>514.463</v>
      </c>
    </row>
    <row r="258" spans="1:19" s="90" customFormat="1" ht="37.5">
      <c r="A258" s="83" t="s">
        <v>257</v>
      </c>
      <c r="B258" s="18" t="s">
        <v>438</v>
      </c>
      <c r="C258" s="18" t="s">
        <v>447</v>
      </c>
      <c r="D258" s="20" t="s">
        <v>258</v>
      </c>
      <c r="E258" s="172">
        <v>4800</v>
      </c>
      <c r="F258" s="172">
        <v>-3549.284</v>
      </c>
      <c r="G258" s="172">
        <f>E258+F258</f>
        <v>1250.716</v>
      </c>
      <c r="H258" s="181">
        <v>-250</v>
      </c>
      <c r="I258" s="172">
        <f>G258+H258</f>
        <v>1000.7159999999999</v>
      </c>
      <c r="J258" s="172"/>
      <c r="K258" s="172">
        <f>I258+J258</f>
        <v>1000.7159999999999</v>
      </c>
      <c r="L258" s="172"/>
      <c r="M258" s="172">
        <f>K258+L258</f>
        <v>1000.7159999999999</v>
      </c>
      <c r="N258" s="172">
        <v>-286.253</v>
      </c>
      <c r="O258" s="172">
        <f>M258+N258</f>
        <v>714.463</v>
      </c>
      <c r="P258" s="172">
        <v>-200</v>
      </c>
      <c r="Q258" s="172">
        <f>O258+P258</f>
        <v>514.463</v>
      </c>
      <c r="R258" s="172"/>
      <c r="S258" s="172">
        <f>Q258+R258</f>
        <v>514.463</v>
      </c>
    </row>
    <row r="259" spans="1:19" s="90" customFormat="1" ht="37.5">
      <c r="A259" s="83" t="s">
        <v>448</v>
      </c>
      <c r="B259" s="18" t="s">
        <v>438</v>
      </c>
      <c r="C259" s="18" t="s">
        <v>449</v>
      </c>
      <c r="D259" s="20"/>
      <c r="E259" s="172">
        <f>E260</f>
        <v>500</v>
      </c>
      <c r="F259" s="172">
        <f>F260</f>
        <v>0</v>
      </c>
      <c r="G259" s="172">
        <f>F259+E259</f>
        <v>500</v>
      </c>
      <c r="H259" s="172">
        <f>H260</f>
        <v>0</v>
      </c>
      <c r="I259" s="172">
        <f>H259+G259</f>
        <v>500</v>
      </c>
      <c r="J259" s="172">
        <f>J260</f>
        <v>0</v>
      </c>
      <c r="K259" s="172">
        <f>J259+I259</f>
        <v>500</v>
      </c>
      <c r="L259" s="172">
        <f>L260</f>
        <v>-500</v>
      </c>
      <c r="M259" s="172">
        <f>L259+K259</f>
        <v>0</v>
      </c>
      <c r="N259" s="172">
        <f>N260</f>
        <v>0</v>
      </c>
      <c r="O259" s="172">
        <f>N259+M259</f>
        <v>0</v>
      </c>
      <c r="P259" s="172">
        <f>P260</f>
        <v>0</v>
      </c>
      <c r="Q259" s="172">
        <f>P259+O259</f>
        <v>0</v>
      </c>
      <c r="R259" s="172">
        <f>R260</f>
        <v>0</v>
      </c>
      <c r="S259" s="172">
        <f>R259+Q259</f>
        <v>0</v>
      </c>
    </row>
    <row r="260" spans="1:19" s="90" customFormat="1" ht="37.5">
      <c r="A260" s="83" t="s">
        <v>257</v>
      </c>
      <c r="B260" s="18" t="s">
        <v>438</v>
      </c>
      <c r="C260" s="18" t="s">
        <v>449</v>
      </c>
      <c r="D260" s="20" t="s">
        <v>258</v>
      </c>
      <c r="E260" s="172">
        <v>500</v>
      </c>
      <c r="F260" s="172">
        <v>0</v>
      </c>
      <c r="G260" s="172">
        <f>F260+E260</f>
        <v>500</v>
      </c>
      <c r="H260" s="172">
        <v>0</v>
      </c>
      <c r="I260" s="172">
        <f>H260+G260</f>
        <v>500</v>
      </c>
      <c r="J260" s="172">
        <v>0</v>
      </c>
      <c r="K260" s="172">
        <f>J260+I260</f>
        <v>500</v>
      </c>
      <c r="L260" s="172">
        <v>-500</v>
      </c>
      <c r="M260" s="172">
        <f>L260+K260</f>
        <v>0</v>
      </c>
      <c r="N260" s="172"/>
      <c r="O260" s="172">
        <f>N260+M260</f>
        <v>0</v>
      </c>
      <c r="P260" s="172"/>
      <c r="Q260" s="172">
        <f>P260+O260</f>
        <v>0</v>
      </c>
      <c r="R260" s="172"/>
      <c r="S260" s="172">
        <f>R260+Q260</f>
        <v>0</v>
      </c>
    </row>
    <row r="261" spans="1:19" s="90" customFormat="1" ht="37.5">
      <c r="A261" s="83" t="s">
        <v>451</v>
      </c>
      <c r="B261" s="20" t="s">
        <v>438</v>
      </c>
      <c r="C261" s="20" t="s">
        <v>452</v>
      </c>
      <c r="D261" s="20"/>
      <c r="E261" s="172">
        <f aca="true" t="shared" si="112" ref="E261:S261">E262</f>
        <v>0</v>
      </c>
      <c r="F261" s="172">
        <f t="shared" si="112"/>
        <v>1864.257</v>
      </c>
      <c r="G261" s="172">
        <f t="shared" si="112"/>
        <v>1864.257</v>
      </c>
      <c r="H261" s="172">
        <f t="shared" si="112"/>
        <v>0</v>
      </c>
      <c r="I261" s="172">
        <f t="shared" si="112"/>
        <v>1864.257</v>
      </c>
      <c r="J261" s="172">
        <f t="shared" si="112"/>
        <v>0</v>
      </c>
      <c r="K261" s="172">
        <f t="shared" si="112"/>
        <v>1864.257</v>
      </c>
      <c r="L261" s="172">
        <f t="shared" si="112"/>
        <v>0</v>
      </c>
      <c r="M261" s="172">
        <f t="shared" si="112"/>
        <v>1864.257</v>
      </c>
      <c r="N261" s="172">
        <f t="shared" si="112"/>
        <v>0</v>
      </c>
      <c r="O261" s="172">
        <f t="shared" si="112"/>
        <v>1864.257</v>
      </c>
      <c r="P261" s="172">
        <f t="shared" si="112"/>
        <v>0</v>
      </c>
      <c r="Q261" s="172">
        <f t="shared" si="112"/>
        <v>1864.257</v>
      </c>
      <c r="R261" s="172">
        <f t="shared" si="112"/>
        <v>0</v>
      </c>
      <c r="S261" s="172">
        <f t="shared" si="112"/>
        <v>1864.257</v>
      </c>
    </row>
    <row r="262" spans="1:19" s="90" customFormat="1" ht="56.25">
      <c r="A262" s="83" t="s">
        <v>419</v>
      </c>
      <c r="B262" s="20" t="s">
        <v>438</v>
      </c>
      <c r="C262" s="20" t="s">
        <v>452</v>
      </c>
      <c r="D262" s="20" t="s">
        <v>283</v>
      </c>
      <c r="E262" s="172"/>
      <c r="F262" s="172">
        <v>1864.257</v>
      </c>
      <c r="G262" s="172">
        <f>E262+F262</f>
        <v>1864.257</v>
      </c>
      <c r="H262" s="172"/>
      <c r="I262" s="172">
        <f>G262+H262</f>
        <v>1864.257</v>
      </c>
      <c r="J262" s="172"/>
      <c r="K262" s="172">
        <f>I262+J262</f>
        <v>1864.257</v>
      </c>
      <c r="L262" s="172"/>
      <c r="M262" s="172">
        <f>K262+L262</f>
        <v>1864.257</v>
      </c>
      <c r="N262" s="172"/>
      <c r="O262" s="172">
        <f>M262+N262</f>
        <v>1864.257</v>
      </c>
      <c r="P262" s="172"/>
      <c r="Q262" s="172">
        <f>O262+P262</f>
        <v>1864.257</v>
      </c>
      <c r="R262" s="172"/>
      <c r="S262" s="172">
        <f>Q262+R262</f>
        <v>1864.257</v>
      </c>
    </row>
    <row r="263" spans="1:19" s="90" customFormat="1" ht="18.75">
      <c r="A263" s="83" t="s">
        <v>902</v>
      </c>
      <c r="B263" s="20" t="s">
        <v>438</v>
      </c>
      <c r="C263" s="20" t="s">
        <v>901</v>
      </c>
      <c r="D263" s="20"/>
      <c r="E263" s="172"/>
      <c r="F263" s="172"/>
      <c r="G263" s="172"/>
      <c r="H263" s="172"/>
      <c r="I263" s="172"/>
      <c r="J263" s="172"/>
      <c r="K263" s="172"/>
      <c r="L263" s="172"/>
      <c r="M263" s="172"/>
      <c r="N263" s="172"/>
      <c r="O263" s="172"/>
      <c r="P263" s="172">
        <f>P264</f>
        <v>200</v>
      </c>
      <c r="Q263" s="172">
        <f>O263+P263</f>
        <v>200</v>
      </c>
      <c r="R263" s="172">
        <f>R264</f>
        <v>0</v>
      </c>
      <c r="S263" s="172">
        <f>Q263+R263</f>
        <v>200</v>
      </c>
    </row>
    <row r="264" spans="1:19" s="90" customFormat="1" ht="37.5">
      <c r="A264" s="83" t="s">
        <v>257</v>
      </c>
      <c r="B264" s="20" t="s">
        <v>438</v>
      </c>
      <c r="C264" s="20" t="s">
        <v>901</v>
      </c>
      <c r="D264" s="20" t="s">
        <v>258</v>
      </c>
      <c r="E264" s="172"/>
      <c r="F264" s="172"/>
      <c r="G264" s="172"/>
      <c r="H264" s="172"/>
      <c r="I264" s="172"/>
      <c r="J264" s="172"/>
      <c r="K264" s="172"/>
      <c r="L264" s="172"/>
      <c r="M264" s="172"/>
      <c r="N264" s="172"/>
      <c r="O264" s="172"/>
      <c r="P264" s="172">
        <v>200</v>
      </c>
      <c r="Q264" s="172">
        <f>O264+P264</f>
        <v>200</v>
      </c>
      <c r="R264" s="172"/>
      <c r="S264" s="172">
        <f>Q264+R264</f>
        <v>200</v>
      </c>
    </row>
    <row r="265" spans="1:19" s="90" customFormat="1" ht="112.5">
      <c r="A265" s="21" t="s">
        <v>758</v>
      </c>
      <c r="B265" s="18" t="s">
        <v>438</v>
      </c>
      <c r="C265" s="18" t="s">
        <v>454</v>
      </c>
      <c r="D265" s="18"/>
      <c r="E265" s="172">
        <f>E266</f>
        <v>3007.7</v>
      </c>
      <c r="F265" s="173">
        <f>F266</f>
        <v>0</v>
      </c>
      <c r="G265" s="172">
        <f>E265+F265</f>
        <v>3007.7</v>
      </c>
      <c r="H265" s="173">
        <f>H266</f>
        <v>372.7</v>
      </c>
      <c r="I265" s="172">
        <f>G265+H265</f>
        <v>3380.3999999999996</v>
      </c>
      <c r="J265" s="173">
        <f>J266</f>
        <v>0</v>
      </c>
      <c r="K265" s="172">
        <f>I265+J265</f>
        <v>3380.3999999999996</v>
      </c>
      <c r="L265" s="173">
        <f>L266</f>
        <v>0</v>
      </c>
      <c r="M265" s="172">
        <f>K265+L265</f>
        <v>3380.3999999999996</v>
      </c>
      <c r="N265" s="173">
        <f>N266</f>
        <v>0</v>
      </c>
      <c r="O265" s="172">
        <f>M265+N265</f>
        <v>3380.3999999999996</v>
      </c>
      <c r="P265" s="173">
        <f>P266</f>
        <v>0</v>
      </c>
      <c r="Q265" s="172">
        <f>O265+P265</f>
        <v>3380.3999999999996</v>
      </c>
      <c r="R265" s="173">
        <f>R266</f>
        <v>0</v>
      </c>
      <c r="S265" s="172">
        <f>Q265+R265</f>
        <v>3380.3999999999996</v>
      </c>
    </row>
    <row r="266" spans="1:19" s="90" customFormat="1" ht="56.25">
      <c r="A266" s="83" t="s">
        <v>419</v>
      </c>
      <c r="B266" s="18" t="s">
        <v>438</v>
      </c>
      <c r="C266" s="18" t="s">
        <v>454</v>
      </c>
      <c r="D266" s="18" t="s">
        <v>283</v>
      </c>
      <c r="E266" s="172">
        <v>3007.7</v>
      </c>
      <c r="F266" s="173"/>
      <c r="G266" s="172">
        <f>E266+F266</f>
        <v>3007.7</v>
      </c>
      <c r="H266" s="275">
        <v>372.7</v>
      </c>
      <c r="I266" s="172">
        <f>G266+H266</f>
        <v>3380.3999999999996</v>
      </c>
      <c r="J266" s="173"/>
      <c r="K266" s="172">
        <f>I266+J266</f>
        <v>3380.3999999999996</v>
      </c>
      <c r="L266" s="173"/>
      <c r="M266" s="172">
        <f>K266+L266</f>
        <v>3380.3999999999996</v>
      </c>
      <c r="N266" s="173"/>
      <c r="O266" s="172">
        <f>M266+N266</f>
        <v>3380.3999999999996</v>
      </c>
      <c r="P266" s="173"/>
      <c r="Q266" s="172">
        <f>O266+P266</f>
        <v>3380.3999999999996</v>
      </c>
      <c r="R266" s="173"/>
      <c r="S266" s="172">
        <f>Q266+R266</f>
        <v>3380.3999999999996</v>
      </c>
    </row>
    <row r="267" spans="1:19" s="90" customFormat="1" ht="112.5">
      <c r="A267" s="83" t="s">
        <v>455</v>
      </c>
      <c r="B267" s="18" t="s">
        <v>438</v>
      </c>
      <c r="C267" s="18" t="s">
        <v>456</v>
      </c>
      <c r="D267" s="18" t="s">
        <v>345</v>
      </c>
      <c r="E267" s="172">
        <f aca="true" t="shared" si="113" ref="E267:S267">E268</f>
        <v>1244.3</v>
      </c>
      <c r="F267" s="173">
        <f t="shared" si="113"/>
        <v>0</v>
      </c>
      <c r="G267" s="172">
        <f t="shared" si="113"/>
        <v>1244.3</v>
      </c>
      <c r="H267" s="173">
        <f t="shared" si="113"/>
        <v>0</v>
      </c>
      <c r="I267" s="172">
        <f t="shared" si="113"/>
        <v>1244.3</v>
      </c>
      <c r="J267" s="173">
        <f t="shared" si="113"/>
        <v>0</v>
      </c>
      <c r="K267" s="172">
        <f t="shared" si="113"/>
        <v>1244.3</v>
      </c>
      <c r="L267" s="173">
        <f t="shared" si="113"/>
        <v>0</v>
      </c>
      <c r="M267" s="172">
        <f t="shared" si="113"/>
        <v>1244.3</v>
      </c>
      <c r="N267" s="173">
        <f t="shared" si="113"/>
        <v>0</v>
      </c>
      <c r="O267" s="172">
        <f t="shared" si="113"/>
        <v>1244.3</v>
      </c>
      <c r="P267" s="173">
        <f t="shared" si="113"/>
        <v>-296.2</v>
      </c>
      <c r="Q267" s="172">
        <f t="shared" si="113"/>
        <v>948.0999999999999</v>
      </c>
      <c r="R267" s="173">
        <f t="shared" si="113"/>
        <v>0</v>
      </c>
      <c r="S267" s="172">
        <f t="shared" si="113"/>
        <v>948.0999999999999</v>
      </c>
    </row>
    <row r="268" spans="1:19" s="90" customFormat="1" ht="37.5">
      <c r="A268" s="83" t="s">
        <v>301</v>
      </c>
      <c r="B268" s="18" t="s">
        <v>438</v>
      </c>
      <c r="C268" s="18" t="s">
        <v>456</v>
      </c>
      <c r="D268" s="18" t="s">
        <v>302</v>
      </c>
      <c r="E268" s="172">
        <v>1244.3</v>
      </c>
      <c r="F268" s="173">
        <f>F269</f>
        <v>0</v>
      </c>
      <c r="G268" s="172">
        <f aca="true" t="shared" si="114" ref="G268:G273">E268+F268</f>
        <v>1244.3</v>
      </c>
      <c r="H268" s="173">
        <f>H269</f>
        <v>0</v>
      </c>
      <c r="I268" s="172">
        <f aca="true" t="shared" si="115" ref="I268:I273">G268+H268</f>
        <v>1244.3</v>
      </c>
      <c r="J268" s="173">
        <f>J269</f>
        <v>0</v>
      </c>
      <c r="K268" s="172">
        <f aca="true" t="shared" si="116" ref="K268:K273">I268+J268</f>
        <v>1244.3</v>
      </c>
      <c r="L268" s="173">
        <f>L269</f>
        <v>0</v>
      </c>
      <c r="M268" s="172">
        <f aca="true" t="shared" si="117" ref="M268:M273">K268+L268</f>
        <v>1244.3</v>
      </c>
      <c r="N268" s="173">
        <f>N269</f>
        <v>0</v>
      </c>
      <c r="O268" s="172">
        <f aca="true" t="shared" si="118" ref="O268:O273">M268+N268</f>
        <v>1244.3</v>
      </c>
      <c r="P268" s="173">
        <v>-296.2</v>
      </c>
      <c r="Q268" s="172">
        <f aca="true" t="shared" si="119" ref="Q268:Q273">O268+P268</f>
        <v>948.0999999999999</v>
      </c>
      <c r="R268" s="173"/>
      <c r="S268" s="172">
        <f aca="true" t="shared" si="120" ref="S268:S273">Q268+R268</f>
        <v>948.0999999999999</v>
      </c>
    </row>
    <row r="269" spans="1:19" s="90" customFormat="1" ht="187.5">
      <c r="A269" s="94" t="s">
        <v>457</v>
      </c>
      <c r="B269" s="18" t="s">
        <v>438</v>
      </c>
      <c r="C269" s="18" t="s">
        <v>458</v>
      </c>
      <c r="D269" s="18" t="s">
        <v>345</v>
      </c>
      <c r="E269" s="172">
        <f>E270</f>
        <v>5861.7</v>
      </c>
      <c r="F269" s="173">
        <f>F270</f>
        <v>0</v>
      </c>
      <c r="G269" s="172">
        <f t="shared" si="114"/>
        <v>5861.7</v>
      </c>
      <c r="H269" s="173">
        <f>H270</f>
        <v>0</v>
      </c>
      <c r="I269" s="172">
        <f t="shared" si="115"/>
        <v>5861.7</v>
      </c>
      <c r="J269" s="173">
        <f>J270</f>
        <v>0</v>
      </c>
      <c r="K269" s="172">
        <f t="shared" si="116"/>
        <v>5861.7</v>
      </c>
      <c r="L269" s="173">
        <f>L270</f>
        <v>0</v>
      </c>
      <c r="M269" s="172">
        <f t="shared" si="117"/>
        <v>5861.7</v>
      </c>
      <c r="N269" s="173">
        <f>N270</f>
        <v>0</v>
      </c>
      <c r="O269" s="172">
        <f t="shared" si="118"/>
        <v>5861.7</v>
      </c>
      <c r="P269" s="173">
        <f>P270</f>
        <v>0</v>
      </c>
      <c r="Q269" s="172">
        <f t="shared" si="119"/>
        <v>5861.7</v>
      </c>
      <c r="R269" s="173">
        <f>R270</f>
        <v>0</v>
      </c>
      <c r="S269" s="172">
        <f t="shared" si="120"/>
        <v>5861.7</v>
      </c>
    </row>
    <row r="270" spans="1:19" s="90" customFormat="1" ht="56.25">
      <c r="A270" s="83" t="s">
        <v>419</v>
      </c>
      <c r="B270" s="18" t="s">
        <v>438</v>
      </c>
      <c r="C270" s="18" t="s">
        <v>458</v>
      </c>
      <c r="D270" s="18" t="s">
        <v>283</v>
      </c>
      <c r="E270" s="172">
        <v>5861.7</v>
      </c>
      <c r="F270" s="173"/>
      <c r="G270" s="172">
        <f t="shared" si="114"/>
        <v>5861.7</v>
      </c>
      <c r="H270" s="173"/>
      <c r="I270" s="172">
        <f t="shared" si="115"/>
        <v>5861.7</v>
      </c>
      <c r="J270" s="173"/>
      <c r="K270" s="172">
        <f t="shared" si="116"/>
        <v>5861.7</v>
      </c>
      <c r="L270" s="173"/>
      <c r="M270" s="172">
        <f t="shared" si="117"/>
        <v>5861.7</v>
      </c>
      <c r="N270" s="173"/>
      <c r="O270" s="172">
        <f t="shared" si="118"/>
        <v>5861.7</v>
      </c>
      <c r="P270" s="173"/>
      <c r="Q270" s="172">
        <f t="shared" si="119"/>
        <v>5861.7</v>
      </c>
      <c r="R270" s="173"/>
      <c r="S270" s="172">
        <f t="shared" si="120"/>
        <v>5861.7</v>
      </c>
    </row>
    <row r="271" spans="1:19" s="90" customFormat="1" ht="131.25">
      <c r="A271" s="94" t="s">
        <v>218</v>
      </c>
      <c r="B271" s="18" t="s">
        <v>438</v>
      </c>
      <c r="C271" s="18" t="s">
        <v>459</v>
      </c>
      <c r="D271" s="18" t="s">
        <v>345</v>
      </c>
      <c r="E271" s="172">
        <f>E272+E273</f>
        <v>0</v>
      </c>
      <c r="F271" s="173">
        <f>F272+F273</f>
        <v>0</v>
      </c>
      <c r="G271" s="172">
        <f t="shared" si="114"/>
        <v>0</v>
      </c>
      <c r="H271" s="173">
        <f>H272+H273</f>
        <v>0</v>
      </c>
      <c r="I271" s="172">
        <f t="shared" si="115"/>
        <v>0</v>
      </c>
      <c r="J271" s="173">
        <f>J272+J273</f>
        <v>0</v>
      </c>
      <c r="K271" s="172">
        <f t="shared" si="116"/>
        <v>0</v>
      </c>
      <c r="L271" s="173">
        <f>L272+L273</f>
        <v>0</v>
      </c>
      <c r="M271" s="172">
        <f t="shared" si="117"/>
        <v>0</v>
      </c>
      <c r="N271" s="173">
        <f>N272+N273</f>
        <v>0</v>
      </c>
      <c r="O271" s="172">
        <f t="shared" si="118"/>
        <v>0</v>
      </c>
      <c r="P271" s="173">
        <f>P272+P273</f>
        <v>0</v>
      </c>
      <c r="Q271" s="172">
        <f t="shared" si="119"/>
        <v>0</v>
      </c>
      <c r="R271" s="173">
        <f>R272+R273</f>
        <v>0</v>
      </c>
      <c r="S271" s="172">
        <f t="shared" si="120"/>
        <v>0</v>
      </c>
    </row>
    <row r="272" spans="1:19" s="90" customFormat="1" ht="37.5">
      <c r="A272" s="83" t="s">
        <v>301</v>
      </c>
      <c r="B272" s="18" t="s">
        <v>438</v>
      </c>
      <c r="C272" s="18" t="s">
        <v>459</v>
      </c>
      <c r="D272" s="18" t="s">
        <v>302</v>
      </c>
      <c r="E272" s="172">
        <v>0</v>
      </c>
      <c r="F272" s="173"/>
      <c r="G272" s="172">
        <f t="shared" si="114"/>
        <v>0</v>
      </c>
      <c r="H272" s="173"/>
      <c r="I272" s="172">
        <f t="shared" si="115"/>
        <v>0</v>
      </c>
      <c r="J272" s="173"/>
      <c r="K272" s="172">
        <f t="shared" si="116"/>
        <v>0</v>
      </c>
      <c r="L272" s="173"/>
      <c r="M272" s="172">
        <f t="shared" si="117"/>
        <v>0</v>
      </c>
      <c r="N272" s="173"/>
      <c r="O272" s="172">
        <f t="shared" si="118"/>
        <v>0</v>
      </c>
      <c r="P272" s="173"/>
      <c r="Q272" s="172">
        <f t="shared" si="119"/>
        <v>0</v>
      </c>
      <c r="R272" s="173"/>
      <c r="S272" s="172">
        <f t="shared" si="120"/>
        <v>0</v>
      </c>
    </row>
    <row r="273" spans="1:19" s="90" customFormat="1" ht="56.25">
      <c r="A273" s="83" t="s">
        <v>419</v>
      </c>
      <c r="B273" s="18" t="s">
        <v>438</v>
      </c>
      <c r="C273" s="18" t="s">
        <v>459</v>
      </c>
      <c r="D273" s="18" t="s">
        <v>283</v>
      </c>
      <c r="E273" s="172"/>
      <c r="F273" s="173"/>
      <c r="G273" s="172">
        <f t="shared" si="114"/>
        <v>0</v>
      </c>
      <c r="H273" s="173"/>
      <c r="I273" s="172">
        <f t="shared" si="115"/>
        <v>0</v>
      </c>
      <c r="J273" s="173"/>
      <c r="K273" s="172">
        <f t="shared" si="116"/>
        <v>0</v>
      </c>
      <c r="L273" s="173"/>
      <c r="M273" s="172">
        <f t="shared" si="117"/>
        <v>0</v>
      </c>
      <c r="N273" s="173"/>
      <c r="O273" s="172">
        <f t="shared" si="118"/>
        <v>0</v>
      </c>
      <c r="P273" s="173"/>
      <c r="Q273" s="172">
        <f t="shared" si="119"/>
        <v>0</v>
      </c>
      <c r="R273" s="173"/>
      <c r="S273" s="172">
        <f t="shared" si="120"/>
        <v>0</v>
      </c>
    </row>
    <row r="274" spans="1:19" s="90" customFormat="1" ht="56.25">
      <c r="A274" s="83" t="s">
        <v>460</v>
      </c>
      <c r="B274" s="18" t="s">
        <v>438</v>
      </c>
      <c r="C274" s="18" t="s">
        <v>461</v>
      </c>
      <c r="D274" s="18"/>
      <c r="E274" s="172">
        <f>E275</f>
        <v>31614.13</v>
      </c>
      <c r="F274" s="173"/>
      <c r="G274" s="172">
        <f>G275</f>
        <v>31614.13</v>
      </c>
      <c r="H274" s="173"/>
      <c r="I274" s="172">
        <f aca="true" t="shared" si="121" ref="I274:S274">I275</f>
        <v>31614.13</v>
      </c>
      <c r="J274" s="173">
        <f t="shared" si="121"/>
        <v>-31614.13</v>
      </c>
      <c r="K274" s="172">
        <f t="shared" si="121"/>
        <v>0</v>
      </c>
      <c r="L274" s="173">
        <f t="shared" si="121"/>
        <v>0</v>
      </c>
      <c r="M274" s="172">
        <f t="shared" si="121"/>
        <v>0</v>
      </c>
      <c r="N274" s="173">
        <f t="shared" si="121"/>
        <v>0</v>
      </c>
      <c r="O274" s="172">
        <f t="shared" si="121"/>
        <v>0</v>
      </c>
      <c r="P274" s="173">
        <f t="shared" si="121"/>
        <v>0</v>
      </c>
      <c r="Q274" s="172">
        <f t="shared" si="121"/>
        <v>0</v>
      </c>
      <c r="R274" s="173">
        <f t="shared" si="121"/>
        <v>0</v>
      </c>
      <c r="S274" s="172">
        <f t="shared" si="121"/>
        <v>0</v>
      </c>
    </row>
    <row r="275" spans="1:19" s="90" customFormat="1" ht="56.25">
      <c r="A275" s="83" t="s">
        <v>419</v>
      </c>
      <c r="B275" s="20" t="s">
        <v>438</v>
      </c>
      <c r="C275" s="20" t="s">
        <v>461</v>
      </c>
      <c r="D275" s="20" t="s">
        <v>283</v>
      </c>
      <c r="E275" s="172">
        <v>31614.13</v>
      </c>
      <c r="F275" s="172"/>
      <c r="G275" s="172">
        <f aca="true" t="shared" si="122" ref="G275:G280">E275+F275</f>
        <v>31614.13</v>
      </c>
      <c r="H275" s="172"/>
      <c r="I275" s="172">
        <f aca="true" t="shared" si="123" ref="I275:I298">G275+H275</f>
        <v>31614.13</v>
      </c>
      <c r="J275" s="172">
        <v>-31614.13</v>
      </c>
      <c r="K275" s="172">
        <f aca="true" t="shared" si="124" ref="K275:K298">I275+J275</f>
        <v>0</v>
      </c>
      <c r="L275" s="172"/>
      <c r="M275" s="172">
        <f aca="true" t="shared" si="125" ref="M275:M298">K275+L275</f>
        <v>0</v>
      </c>
      <c r="N275" s="172"/>
      <c r="O275" s="172">
        <f aca="true" t="shared" si="126" ref="O275:O298">M275+N275</f>
        <v>0</v>
      </c>
      <c r="P275" s="172"/>
      <c r="Q275" s="172">
        <f aca="true" t="shared" si="127" ref="Q275:Q298">O275+P275</f>
        <v>0</v>
      </c>
      <c r="R275" s="172"/>
      <c r="S275" s="172">
        <f aca="true" t="shared" si="128" ref="S275:S298">Q275+R275</f>
        <v>0</v>
      </c>
    </row>
    <row r="276" spans="1:19" s="90" customFormat="1" ht="93.75">
      <c r="A276" s="83" t="s">
        <v>462</v>
      </c>
      <c r="B276" s="20" t="s">
        <v>438</v>
      </c>
      <c r="C276" s="20" t="s">
        <v>463</v>
      </c>
      <c r="D276" s="20"/>
      <c r="E276" s="172">
        <f>E277</f>
        <v>0</v>
      </c>
      <c r="F276" s="172">
        <f>F277</f>
        <v>26998.403</v>
      </c>
      <c r="G276" s="172">
        <f t="shared" si="122"/>
        <v>26998.403</v>
      </c>
      <c r="H276" s="172">
        <f>H277</f>
        <v>29103.765</v>
      </c>
      <c r="I276" s="172">
        <f t="shared" si="123"/>
        <v>56102.168</v>
      </c>
      <c r="J276" s="172">
        <f>J277</f>
        <v>0</v>
      </c>
      <c r="K276" s="172">
        <f t="shared" si="124"/>
        <v>56102.168</v>
      </c>
      <c r="L276" s="172">
        <f>L277</f>
        <v>0</v>
      </c>
      <c r="M276" s="172">
        <f t="shared" si="125"/>
        <v>56102.168</v>
      </c>
      <c r="N276" s="172">
        <f>N277</f>
        <v>0</v>
      </c>
      <c r="O276" s="172">
        <f t="shared" si="126"/>
        <v>56102.168</v>
      </c>
      <c r="P276" s="172">
        <f>P277</f>
        <v>0</v>
      </c>
      <c r="Q276" s="172">
        <f t="shared" si="127"/>
        <v>56102.168</v>
      </c>
      <c r="R276" s="172">
        <f>R277</f>
        <v>0</v>
      </c>
      <c r="S276" s="172">
        <f t="shared" si="128"/>
        <v>56102.168</v>
      </c>
    </row>
    <row r="277" spans="1:19" s="90" customFormat="1" ht="56.25">
      <c r="A277" s="83" t="s">
        <v>419</v>
      </c>
      <c r="B277" s="20" t="s">
        <v>438</v>
      </c>
      <c r="C277" s="20" t="s">
        <v>463</v>
      </c>
      <c r="D277" s="20" t="s">
        <v>283</v>
      </c>
      <c r="E277" s="172"/>
      <c r="F277" s="172">
        <v>26998.403</v>
      </c>
      <c r="G277" s="172">
        <f t="shared" si="122"/>
        <v>26998.403</v>
      </c>
      <c r="H277" s="181">
        <v>29103.765</v>
      </c>
      <c r="I277" s="172">
        <f t="shared" si="123"/>
        <v>56102.168</v>
      </c>
      <c r="J277" s="172"/>
      <c r="K277" s="172">
        <f t="shared" si="124"/>
        <v>56102.168</v>
      </c>
      <c r="L277" s="172"/>
      <c r="M277" s="172">
        <f t="shared" si="125"/>
        <v>56102.168</v>
      </c>
      <c r="N277" s="172"/>
      <c r="O277" s="172">
        <f t="shared" si="126"/>
        <v>56102.168</v>
      </c>
      <c r="P277" s="172"/>
      <c r="Q277" s="172">
        <f t="shared" si="127"/>
        <v>56102.168</v>
      </c>
      <c r="R277" s="172"/>
      <c r="S277" s="172">
        <f t="shared" si="128"/>
        <v>56102.168</v>
      </c>
    </row>
    <row r="278" spans="1:19" s="90" customFormat="1" ht="56.25">
      <c r="A278" s="83" t="s">
        <v>464</v>
      </c>
      <c r="B278" s="20" t="s">
        <v>465</v>
      </c>
      <c r="C278" s="20" t="s">
        <v>466</v>
      </c>
      <c r="D278" s="20"/>
      <c r="E278" s="172">
        <f>E279</f>
        <v>5000</v>
      </c>
      <c r="F278" s="172">
        <f>F279</f>
        <v>5000</v>
      </c>
      <c r="G278" s="172">
        <f t="shared" si="122"/>
        <v>10000</v>
      </c>
      <c r="H278" s="172">
        <f>H279</f>
        <v>0</v>
      </c>
      <c r="I278" s="172">
        <f t="shared" si="123"/>
        <v>10000</v>
      </c>
      <c r="J278" s="172">
        <f>J279</f>
        <v>0</v>
      </c>
      <c r="K278" s="172">
        <f t="shared" si="124"/>
        <v>10000</v>
      </c>
      <c r="L278" s="172">
        <f>L279</f>
        <v>0</v>
      </c>
      <c r="M278" s="172">
        <f t="shared" si="125"/>
        <v>10000</v>
      </c>
      <c r="N278" s="172">
        <f>N279</f>
        <v>-5000</v>
      </c>
      <c r="O278" s="172">
        <f t="shared" si="126"/>
        <v>5000</v>
      </c>
      <c r="P278" s="172">
        <f>P279</f>
        <v>0</v>
      </c>
      <c r="Q278" s="172">
        <f t="shared" si="127"/>
        <v>5000</v>
      </c>
      <c r="R278" s="172">
        <f>R279</f>
        <v>0</v>
      </c>
      <c r="S278" s="172">
        <f t="shared" si="128"/>
        <v>5000</v>
      </c>
    </row>
    <row r="279" spans="1:19" s="90" customFormat="1" ht="56.25">
      <c r="A279" s="83" t="s">
        <v>385</v>
      </c>
      <c r="B279" s="20" t="s">
        <v>438</v>
      </c>
      <c r="C279" s="20" t="s">
        <v>466</v>
      </c>
      <c r="D279" s="20" t="s">
        <v>365</v>
      </c>
      <c r="E279" s="172">
        <f>5000</f>
        <v>5000</v>
      </c>
      <c r="F279" s="172">
        <v>5000</v>
      </c>
      <c r="G279" s="172">
        <f t="shared" si="122"/>
        <v>10000</v>
      </c>
      <c r="H279" s="172"/>
      <c r="I279" s="172">
        <f t="shared" si="123"/>
        <v>10000</v>
      </c>
      <c r="J279" s="172"/>
      <c r="K279" s="172">
        <f t="shared" si="124"/>
        <v>10000</v>
      </c>
      <c r="L279" s="172"/>
      <c r="M279" s="172">
        <f t="shared" si="125"/>
        <v>10000</v>
      </c>
      <c r="N279" s="181">
        <v>-5000</v>
      </c>
      <c r="O279" s="172">
        <f t="shared" si="126"/>
        <v>5000</v>
      </c>
      <c r="P279" s="181"/>
      <c r="Q279" s="172">
        <f t="shared" si="127"/>
        <v>5000</v>
      </c>
      <c r="R279" s="172"/>
      <c r="S279" s="172">
        <f t="shared" si="128"/>
        <v>5000</v>
      </c>
    </row>
    <row r="280" spans="1:19" s="90" customFormat="1" ht="56.25">
      <c r="A280" s="83" t="s">
        <v>755</v>
      </c>
      <c r="B280" s="20" t="s">
        <v>438</v>
      </c>
      <c r="C280" s="20" t="s">
        <v>467</v>
      </c>
      <c r="D280" s="20"/>
      <c r="E280" s="172">
        <f>E281+E282+E283</f>
        <v>21445.163</v>
      </c>
      <c r="F280" s="172">
        <f>F281+F282+F283</f>
        <v>3549.284</v>
      </c>
      <c r="G280" s="172">
        <f t="shared" si="122"/>
        <v>24994.447</v>
      </c>
      <c r="H280" s="172">
        <f>H281+H282+H283</f>
        <v>0</v>
      </c>
      <c r="I280" s="172">
        <f t="shared" si="123"/>
        <v>24994.447</v>
      </c>
      <c r="J280" s="172">
        <f>J281+J282+J283</f>
        <v>-24994.447</v>
      </c>
      <c r="K280" s="172">
        <f t="shared" si="124"/>
        <v>0</v>
      </c>
      <c r="L280" s="172">
        <f>L281+L282+L283</f>
        <v>0</v>
      </c>
      <c r="M280" s="172">
        <f t="shared" si="125"/>
        <v>0</v>
      </c>
      <c r="N280" s="172">
        <f>N281+N282+N283</f>
        <v>0</v>
      </c>
      <c r="O280" s="172">
        <f t="shared" si="126"/>
        <v>0</v>
      </c>
      <c r="P280" s="172">
        <f>P281+P282+P283</f>
        <v>0</v>
      </c>
      <c r="Q280" s="172">
        <f t="shared" si="127"/>
        <v>0</v>
      </c>
      <c r="R280" s="172">
        <f>R281+R282+R283</f>
        <v>0</v>
      </c>
      <c r="S280" s="172">
        <f t="shared" si="128"/>
        <v>0</v>
      </c>
    </row>
    <row r="281" spans="1:19" s="90" customFormat="1" ht="56.25">
      <c r="A281" s="83" t="s">
        <v>757</v>
      </c>
      <c r="B281" s="20" t="s">
        <v>438</v>
      </c>
      <c r="C281" s="20" t="s">
        <v>467</v>
      </c>
      <c r="D281" s="20" t="s">
        <v>283</v>
      </c>
      <c r="E281" s="172">
        <v>3857.765</v>
      </c>
      <c r="F281" s="172"/>
      <c r="G281" s="172">
        <f aca="true" t="shared" si="129" ref="G281:G298">E281+F281</f>
        <v>3857.765</v>
      </c>
      <c r="H281" s="172"/>
      <c r="I281" s="181">
        <f t="shared" si="123"/>
        <v>3857.765</v>
      </c>
      <c r="J281" s="172">
        <v>-3857.765</v>
      </c>
      <c r="K281" s="172">
        <f t="shared" si="124"/>
        <v>0</v>
      </c>
      <c r="L281" s="172"/>
      <c r="M281" s="172">
        <f t="shared" si="125"/>
        <v>0</v>
      </c>
      <c r="N281" s="172"/>
      <c r="O281" s="172">
        <f t="shared" si="126"/>
        <v>0</v>
      </c>
      <c r="P281" s="172"/>
      <c r="Q281" s="172">
        <f t="shared" si="127"/>
        <v>0</v>
      </c>
      <c r="R281" s="172"/>
      <c r="S281" s="172">
        <f t="shared" si="128"/>
        <v>0</v>
      </c>
    </row>
    <row r="282" spans="1:19" s="90" customFormat="1" ht="56.25">
      <c r="A282" s="83" t="s">
        <v>756</v>
      </c>
      <c r="B282" s="20" t="s">
        <v>438</v>
      </c>
      <c r="C282" s="20" t="s">
        <v>467</v>
      </c>
      <c r="D282" s="20" t="s">
        <v>283</v>
      </c>
      <c r="E282" s="172">
        <v>13850.682</v>
      </c>
      <c r="F282" s="172"/>
      <c r="G282" s="172">
        <f t="shared" si="129"/>
        <v>13850.682</v>
      </c>
      <c r="H282" s="172"/>
      <c r="I282" s="172">
        <f t="shared" si="123"/>
        <v>13850.682</v>
      </c>
      <c r="J282" s="172">
        <v>-13850.682</v>
      </c>
      <c r="K282" s="172">
        <f t="shared" si="124"/>
        <v>0</v>
      </c>
      <c r="L282" s="172"/>
      <c r="M282" s="172">
        <f t="shared" si="125"/>
        <v>0</v>
      </c>
      <c r="N282" s="172"/>
      <c r="O282" s="172">
        <f t="shared" si="126"/>
        <v>0</v>
      </c>
      <c r="P282" s="172"/>
      <c r="Q282" s="172">
        <f t="shared" si="127"/>
        <v>0</v>
      </c>
      <c r="R282" s="172"/>
      <c r="S282" s="172">
        <f t="shared" si="128"/>
        <v>0</v>
      </c>
    </row>
    <row r="283" spans="1:19" s="90" customFormat="1" ht="75">
      <c r="A283" s="83" t="s">
        <v>776</v>
      </c>
      <c r="B283" s="20" t="s">
        <v>438</v>
      </c>
      <c r="C283" s="20" t="s">
        <v>467</v>
      </c>
      <c r="D283" s="20" t="s">
        <v>283</v>
      </c>
      <c r="E283" s="172">
        <v>3736.716</v>
      </c>
      <c r="F283" s="172">
        <v>3549.284</v>
      </c>
      <c r="G283" s="172">
        <f t="shared" si="129"/>
        <v>7286</v>
      </c>
      <c r="H283" s="172"/>
      <c r="I283" s="181">
        <f t="shared" si="123"/>
        <v>7286</v>
      </c>
      <c r="J283" s="172">
        <v>-7286</v>
      </c>
      <c r="K283" s="172">
        <f t="shared" si="124"/>
        <v>0</v>
      </c>
      <c r="L283" s="172"/>
      <c r="M283" s="172">
        <f t="shared" si="125"/>
        <v>0</v>
      </c>
      <c r="N283" s="172"/>
      <c r="O283" s="172">
        <f t="shared" si="126"/>
        <v>0</v>
      </c>
      <c r="P283" s="172"/>
      <c r="Q283" s="172">
        <f t="shared" si="127"/>
        <v>0</v>
      </c>
      <c r="R283" s="172"/>
      <c r="S283" s="172">
        <f t="shared" si="128"/>
        <v>0</v>
      </c>
    </row>
    <row r="284" spans="1:19" s="90" customFormat="1" ht="75">
      <c r="A284" s="83" t="s">
        <v>468</v>
      </c>
      <c r="B284" s="20" t="s">
        <v>438</v>
      </c>
      <c r="C284" s="20" t="s">
        <v>469</v>
      </c>
      <c r="D284" s="20"/>
      <c r="E284" s="172">
        <f>E285</f>
        <v>0</v>
      </c>
      <c r="F284" s="172">
        <f>F285</f>
        <v>81307.016</v>
      </c>
      <c r="G284" s="172">
        <f t="shared" si="129"/>
        <v>81307.016</v>
      </c>
      <c r="H284" s="172">
        <f>H285</f>
        <v>649.875</v>
      </c>
      <c r="I284" s="172">
        <f t="shared" si="123"/>
        <v>81956.891</v>
      </c>
      <c r="J284" s="172">
        <f>J285</f>
        <v>0</v>
      </c>
      <c r="K284" s="172">
        <f t="shared" si="124"/>
        <v>81956.891</v>
      </c>
      <c r="L284" s="172">
        <f>L285</f>
        <v>3703.362</v>
      </c>
      <c r="M284" s="172">
        <f t="shared" si="125"/>
        <v>85660.253</v>
      </c>
      <c r="N284" s="172">
        <f>N285</f>
        <v>0</v>
      </c>
      <c r="O284" s="172">
        <f t="shared" si="126"/>
        <v>85660.253</v>
      </c>
      <c r="P284" s="172">
        <f>P285</f>
        <v>1948</v>
      </c>
      <c r="Q284" s="172">
        <f t="shared" si="127"/>
        <v>87608.253</v>
      </c>
      <c r="R284" s="172">
        <f>R285</f>
        <v>200</v>
      </c>
      <c r="S284" s="172">
        <f t="shared" si="128"/>
        <v>87808.253</v>
      </c>
    </row>
    <row r="285" spans="1:19" s="90" customFormat="1" ht="56.25">
      <c r="A285" s="83" t="s">
        <v>419</v>
      </c>
      <c r="B285" s="20" t="s">
        <v>438</v>
      </c>
      <c r="C285" s="20" t="s">
        <v>469</v>
      </c>
      <c r="D285" s="20" t="s">
        <v>283</v>
      </c>
      <c r="E285" s="172">
        <f>E286+E287</f>
        <v>0</v>
      </c>
      <c r="F285" s="172">
        <f>F286+F287</f>
        <v>81307.016</v>
      </c>
      <c r="G285" s="172">
        <f t="shared" si="129"/>
        <v>81307.016</v>
      </c>
      <c r="H285" s="172">
        <f>H286+H287</f>
        <v>649.875</v>
      </c>
      <c r="I285" s="172">
        <f t="shared" si="123"/>
        <v>81956.891</v>
      </c>
      <c r="J285" s="172">
        <f>J286+J287</f>
        <v>0</v>
      </c>
      <c r="K285" s="172">
        <f t="shared" si="124"/>
        <v>81956.891</v>
      </c>
      <c r="L285" s="172">
        <f>L286+L287</f>
        <v>3703.362</v>
      </c>
      <c r="M285" s="172">
        <f t="shared" si="125"/>
        <v>85660.253</v>
      </c>
      <c r="N285" s="172">
        <f>N286+N287</f>
        <v>0</v>
      </c>
      <c r="O285" s="172">
        <f t="shared" si="126"/>
        <v>85660.253</v>
      </c>
      <c r="P285" s="172">
        <f>P286+P287</f>
        <v>1948</v>
      </c>
      <c r="Q285" s="172">
        <f t="shared" si="127"/>
        <v>87608.253</v>
      </c>
      <c r="R285" s="172">
        <f>R286+R287</f>
        <v>200</v>
      </c>
      <c r="S285" s="172">
        <f t="shared" si="128"/>
        <v>87808.253</v>
      </c>
    </row>
    <row r="286" spans="1:19" s="96" customFormat="1" ht="15">
      <c r="A286" s="95" t="s">
        <v>470</v>
      </c>
      <c r="B286" s="27" t="s">
        <v>438</v>
      </c>
      <c r="C286" s="27" t="s">
        <v>469</v>
      </c>
      <c r="D286" s="27" t="s">
        <v>283</v>
      </c>
      <c r="E286" s="174"/>
      <c r="F286" s="174">
        <v>60154.336</v>
      </c>
      <c r="G286" s="174">
        <f t="shared" si="129"/>
        <v>60154.336</v>
      </c>
      <c r="H286" s="174"/>
      <c r="I286" s="174">
        <f t="shared" si="123"/>
        <v>60154.336</v>
      </c>
      <c r="J286" s="174"/>
      <c r="K286" s="174">
        <f t="shared" si="124"/>
        <v>60154.336</v>
      </c>
      <c r="L286" s="174"/>
      <c r="M286" s="174">
        <f t="shared" si="125"/>
        <v>60154.336</v>
      </c>
      <c r="N286" s="174"/>
      <c r="O286" s="174">
        <f t="shared" si="126"/>
        <v>60154.336</v>
      </c>
      <c r="P286" s="174"/>
      <c r="Q286" s="174">
        <f t="shared" si="127"/>
        <v>60154.336</v>
      </c>
      <c r="R286" s="174"/>
      <c r="S286" s="174">
        <f t="shared" si="128"/>
        <v>60154.336</v>
      </c>
    </row>
    <row r="287" spans="1:19" s="96" customFormat="1" ht="15">
      <c r="A287" s="95" t="s">
        <v>450</v>
      </c>
      <c r="B287" s="27" t="s">
        <v>438</v>
      </c>
      <c r="C287" s="27" t="s">
        <v>469</v>
      </c>
      <c r="D287" s="27" t="s">
        <v>283</v>
      </c>
      <c r="E287" s="174"/>
      <c r="F287" s="174">
        <f>8687.946+12464.734</f>
        <v>21152.68</v>
      </c>
      <c r="G287" s="174">
        <f t="shared" si="129"/>
        <v>21152.68</v>
      </c>
      <c r="H287" s="174">
        <v>649.875</v>
      </c>
      <c r="I287" s="174">
        <f t="shared" si="123"/>
        <v>21802.555</v>
      </c>
      <c r="J287" s="174"/>
      <c r="K287" s="174">
        <f t="shared" si="124"/>
        <v>21802.555</v>
      </c>
      <c r="L287" s="174">
        <v>3703.362</v>
      </c>
      <c r="M287" s="174">
        <f t="shared" si="125"/>
        <v>25505.917</v>
      </c>
      <c r="N287" s="174"/>
      <c r="O287" s="174">
        <f t="shared" si="126"/>
        <v>25505.917</v>
      </c>
      <c r="P287" s="174">
        <v>1948</v>
      </c>
      <c r="Q287" s="174">
        <f t="shared" si="127"/>
        <v>27453.917</v>
      </c>
      <c r="R287" s="174">
        <v>200</v>
      </c>
      <c r="S287" s="174">
        <f t="shared" si="128"/>
        <v>27653.917</v>
      </c>
    </row>
    <row r="288" spans="1:19" s="90" customFormat="1" ht="58.5">
      <c r="A288" s="92" t="s">
        <v>281</v>
      </c>
      <c r="B288" s="18" t="s">
        <v>438</v>
      </c>
      <c r="C288" s="18" t="s">
        <v>282</v>
      </c>
      <c r="D288" s="18"/>
      <c r="E288" s="172">
        <f>E289+E293+E295+E297+E291</f>
        <v>68.257</v>
      </c>
      <c r="F288" s="173">
        <f>F289+F293+F295+F297+F291</f>
        <v>3366.2</v>
      </c>
      <c r="G288" s="172">
        <f t="shared" si="129"/>
        <v>3434.457</v>
      </c>
      <c r="H288" s="173">
        <f>H289+H293+H295+H297+H291</f>
        <v>0</v>
      </c>
      <c r="I288" s="172">
        <f t="shared" si="123"/>
        <v>3434.457</v>
      </c>
      <c r="J288" s="173">
        <f>J289+J293+J295+J297+J291</f>
        <v>0</v>
      </c>
      <c r="K288" s="172">
        <f t="shared" si="124"/>
        <v>3434.457</v>
      </c>
      <c r="L288" s="173">
        <f>L289+L293+L295+L297+L291</f>
        <v>0</v>
      </c>
      <c r="M288" s="172">
        <f t="shared" si="125"/>
        <v>3434.457</v>
      </c>
      <c r="N288" s="173">
        <f>N289+N293+N295+N297+N291</f>
        <v>286.253</v>
      </c>
      <c r="O288" s="172">
        <f t="shared" si="126"/>
        <v>3720.71</v>
      </c>
      <c r="P288" s="173">
        <f>P289+P293+P295+P297+P291</f>
        <v>0</v>
      </c>
      <c r="Q288" s="172">
        <f t="shared" si="127"/>
        <v>3720.71</v>
      </c>
      <c r="R288" s="173">
        <f>R289+R293+R295+R297+R291</f>
        <v>0</v>
      </c>
      <c r="S288" s="172">
        <f t="shared" si="128"/>
        <v>3720.71</v>
      </c>
    </row>
    <row r="289" spans="1:19" s="90" customFormat="1" ht="18.75">
      <c r="A289" s="60" t="s">
        <v>590</v>
      </c>
      <c r="B289" s="18" t="s">
        <v>438</v>
      </c>
      <c r="C289" s="18" t="s">
        <v>591</v>
      </c>
      <c r="D289" s="18"/>
      <c r="E289" s="172"/>
      <c r="F289" s="173"/>
      <c r="G289" s="172">
        <f t="shared" si="129"/>
        <v>0</v>
      </c>
      <c r="H289" s="275"/>
      <c r="I289" s="172">
        <f t="shared" si="123"/>
        <v>0</v>
      </c>
      <c r="J289" s="275"/>
      <c r="K289" s="172">
        <f t="shared" si="124"/>
        <v>0</v>
      </c>
      <c r="L289" s="275"/>
      <c r="M289" s="172">
        <f t="shared" si="125"/>
        <v>0</v>
      </c>
      <c r="N289" s="173"/>
      <c r="O289" s="172">
        <f t="shared" si="126"/>
        <v>0</v>
      </c>
      <c r="P289" s="173"/>
      <c r="Q289" s="172">
        <f t="shared" si="127"/>
        <v>0</v>
      </c>
      <c r="R289" s="173"/>
      <c r="S289" s="172">
        <f t="shared" si="128"/>
        <v>0</v>
      </c>
    </row>
    <row r="290" spans="1:19" s="90" customFormat="1" ht="18.75">
      <c r="A290" s="60" t="s">
        <v>581</v>
      </c>
      <c r="B290" s="18" t="s">
        <v>438</v>
      </c>
      <c r="C290" s="18" t="s">
        <v>591</v>
      </c>
      <c r="D290" s="18" t="s">
        <v>582</v>
      </c>
      <c r="E290" s="172"/>
      <c r="F290" s="173"/>
      <c r="G290" s="172">
        <f t="shared" si="129"/>
        <v>0</v>
      </c>
      <c r="H290" s="173"/>
      <c r="I290" s="172">
        <f t="shared" si="123"/>
        <v>0</v>
      </c>
      <c r="J290" s="173"/>
      <c r="K290" s="172">
        <f t="shared" si="124"/>
        <v>0</v>
      </c>
      <c r="L290" s="173"/>
      <c r="M290" s="172">
        <f t="shared" si="125"/>
        <v>0</v>
      </c>
      <c r="N290" s="173"/>
      <c r="O290" s="172">
        <f t="shared" si="126"/>
        <v>0</v>
      </c>
      <c r="P290" s="173"/>
      <c r="Q290" s="172">
        <f t="shared" si="127"/>
        <v>0</v>
      </c>
      <c r="R290" s="173"/>
      <c r="S290" s="172">
        <f t="shared" si="128"/>
        <v>0</v>
      </c>
    </row>
    <row r="291" spans="1:19" s="90" customFormat="1" ht="75">
      <c r="A291" s="83" t="s">
        <v>471</v>
      </c>
      <c r="B291" s="18" t="s">
        <v>438</v>
      </c>
      <c r="C291" s="18" t="s">
        <v>472</v>
      </c>
      <c r="D291" s="18"/>
      <c r="E291" s="172">
        <f>E292</f>
        <v>0</v>
      </c>
      <c r="F291" s="173">
        <f>F292</f>
        <v>3366.2</v>
      </c>
      <c r="G291" s="172">
        <f t="shared" si="129"/>
        <v>3366.2</v>
      </c>
      <c r="H291" s="173">
        <f>H292</f>
        <v>0</v>
      </c>
      <c r="I291" s="172">
        <f t="shared" si="123"/>
        <v>3366.2</v>
      </c>
      <c r="J291" s="173">
        <f>J292</f>
        <v>0</v>
      </c>
      <c r="K291" s="172">
        <f t="shared" si="124"/>
        <v>3366.2</v>
      </c>
      <c r="L291" s="173">
        <f>L292</f>
        <v>0</v>
      </c>
      <c r="M291" s="172">
        <f t="shared" si="125"/>
        <v>3366.2</v>
      </c>
      <c r="N291" s="173">
        <f>N292</f>
        <v>0</v>
      </c>
      <c r="O291" s="172">
        <f t="shared" si="126"/>
        <v>3366.2</v>
      </c>
      <c r="P291" s="173">
        <f>P292</f>
        <v>0</v>
      </c>
      <c r="Q291" s="172">
        <f t="shared" si="127"/>
        <v>3366.2</v>
      </c>
      <c r="R291" s="173">
        <f>R292</f>
        <v>0</v>
      </c>
      <c r="S291" s="172">
        <f t="shared" si="128"/>
        <v>3366.2</v>
      </c>
    </row>
    <row r="292" spans="1:19" s="90" customFormat="1" ht="18.75">
      <c r="A292" s="83" t="s">
        <v>267</v>
      </c>
      <c r="B292" s="18" t="s">
        <v>438</v>
      </c>
      <c r="C292" s="18" t="s">
        <v>472</v>
      </c>
      <c r="D292" s="18" t="s">
        <v>268</v>
      </c>
      <c r="E292" s="172"/>
      <c r="F292" s="173">
        <v>3366.2</v>
      </c>
      <c r="G292" s="172">
        <f t="shared" si="129"/>
        <v>3366.2</v>
      </c>
      <c r="H292" s="173"/>
      <c r="I292" s="172">
        <f t="shared" si="123"/>
        <v>3366.2</v>
      </c>
      <c r="J292" s="173"/>
      <c r="K292" s="172">
        <f t="shared" si="124"/>
        <v>3366.2</v>
      </c>
      <c r="L292" s="173"/>
      <c r="M292" s="172">
        <f t="shared" si="125"/>
        <v>3366.2</v>
      </c>
      <c r="N292" s="173"/>
      <c r="O292" s="172">
        <f t="shared" si="126"/>
        <v>3366.2</v>
      </c>
      <c r="P292" s="173"/>
      <c r="Q292" s="172">
        <f t="shared" si="127"/>
        <v>3366.2</v>
      </c>
      <c r="R292" s="173"/>
      <c r="S292" s="172">
        <f t="shared" si="128"/>
        <v>3366.2</v>
      </c>
    </row>
    <row r="293" spans="1:19" s="90" customFormat="1" ht="37.5">
      <c r="A293" s="60" t="s">
        <v>473</v>
      </c>
      <c r="B293" s="18" t="s">
        <v>438</v>
      </c>
      <c r="C293" s="18" t="s">
        <v>474</v>
      </c>
      <c r="D293" s="18"/>
      <c r="E293" s="172">
        <f>E294</f>
        <v>68.257</v>
      </c>
      <c r="F293" s="173">
        <f>F294</f>
        <v>0</v>
      </c>
      <c r="G293" s="172">
        <f t="shared" si="129"/>
        <v>68.257</v>
      </c>
      <c r="H293" s="173">
        <f>H294</f>
        <v>0</v>
      </c>
      <c r="I293" s="172">
        <f t="shared" si="123"/>
        <v>68.257</v>
      </c>
      <c r="J293" s="173">
        <f>J294</f>
        <v>0</v>
      </c>
      <c r="K293" s="172">
        <f t="shared" si="124"/>
        <v>68.257</v>
      </c>
      <c r="L293" s="173">
        <f>L294</f>
        <v>0</v>
      </c>
      <c r="M293" s="172">
        <f t="shared" si="125"/>
        <v>68.257</v>
      </c>
      <c r="N293" s="173">
        <f>N294</f>
        <v>286.253</v>
      </c>
      <c r="O293" s="172">
        <f t="shared" si="126"/>
        <v>354.51</v>
      </c>
      <c r="P293" s="173">
        <f>P294</f>
        <v>0</v>
      </c>
      <c r="Q293" s="172">
        <f t="shared" si="127"/>
        <v>354.51</v>
      </c>
      <c r="R293" s="173">
        <f>R294</f>
        <v>0</v>
      </c>
      <c r="S293" s="172">
        <f t="shared" si="128"/>
        <v>354.51</v>
      </c>
    </row>
    <row r="294" spans="1:19" s="90" customFormat="1" ht="37.5">
      <c r="A294" s="60" t="s">
        <v>257</v>
      </c>
      <c r="B294" s="18" t="s">
        <v>438</v>
      </c>
      <c r="C294" s="18" t="s">
        <v>474</v>
      </c>
      <c r="D294" s="18" t="s">
        <v>258</v>
      </c>
      <c r="E294" s="172">
        <v>68.257</v>
      </c>
      <c r="F294" s="173"/>
      <c r="G294" s="172">
        <f t="shared" si="129"/>
        <v>68.257</v>
      </c>
      <c r="H294" s="173"/>
      <c r="I294" s="172">
        <f t="shared" si="123"/>
        <v>68.257</v>
      </c>
      <c r="J294" s="173"/>
      <c r="K294" s="172">
        <f t="shared" si="124"/>
        <v>68.257</v>
      </c>
      <c r="L294" s="173"/>
      <c r="M294" s="172">
        <f t="shared" si="125"/>
        <v>68.257</v>
      </c>
      <c r="N294" s="173">
        <v>286.253</v>
      </c>
      <c r="O294" s="172">
        <f t="shared" si="126"/>
        <v>354.51</v>
      </c>
      <c r="P294" s="173"/>
      <c r="Q294" s="172">
        <f t="shared" si="127"/>
        <v>354.51</v>
      </c>
      <c r="R294" s="173"/>
      <c r="S294" s="172">
        <f t="shared" si="128"/>
        <v>354.51</v>
      </c>
    </row>
    <row r="295" spans="1:19" s="90" customFormat="1" ht="37.5">
      <c r="A295" s="60" t="s">
        <v>592</v>
      </c>
      <c r="B295" s="18" t="s">
        <v>438</v>
      </c>
      <c r="C295" s="18" t="s">
        <v>593</v>
      </c>
      <c r="D295" s="18"/>
      <c r="E295" s="172">
        <f>E296</f>
        <v>0</v>
      </c>
      <c r="F295" s="173">
        <f>F296</f>
        <v>0</v>
      </c>
      <c r="G295" s="172">
        <f t="shared" si="129"/>
        <v>0</v>
      </c>
      <c r="H295" s="173">
        <f>H296</f>
        <v>0</v>
      </c>
      <c r="I295" s="172">
        <f t="shared" si="123"/>
        <v>0</v>
      </c>
      <c r="J295" s="173">
        <f>J296</f>
        <v>0</v>
      </c>
      <c r="K295" s="172">
        <f t="shared" si="124"/>
        <v>0</v>
      </c>
      <c r="L295" s="173">
        <f>L296</f>
        <v>0</v>
      </c>
      <c r="M295" s="172">
        <f t="shared" si="125"/>
        <v>0</v>
      </c>
      <c r="N295" s="173">
        <f>N296</f>
        <v>0</v>
      </c>
      <c r="O295" s="172">
        <f t="shared" si="126"/>
        <v>0</v>
      </c>
      <c r="P295" s="173">
        <f>P296</f>
        <v>0</v>
      </c>
      <c r="Q295" s="172">
        <f t="shared" si="127"/>
        <v>0</v>
      </c>
      <c r="R295" s="173">
        <f>R296</f>
        <v>0</v>
      </c>
      <c r="S295" s="172">
        <f t="shared" si="128"/>
        <v>0</v>
      </c>
    </row>
    <row r="296" spans="1:19" s="90" customFormat="1" ht="18.75">
      <c r="A296" s="60" t="s">
        <v>581</v>
      </c>
      <c r="B296" s="18" t="s">
        <v>438</v>
      </c>
      <c r="C296" s="18" t="s">
        <v>593</v>
      </c>
      <c r="D296" s="18" t="s">
        <v>582</v>
      </c>
      <c r="E296" s="172"/>
      <c r="F296" s="173"/>
      <c r="G296" s="172">
        <f t="shared" si="129"/>
        <v>0</v>
      </c>
      <c r="H296" s="173"/>
      <c r="I296" s="172">
        <f t="shared" si="123"/>
        <v>0</v>
      </c>
      <c r="J296" s="173"/>
      <c r="K296" s="172">
        <f t="shared" si="124"/>
        <v>0</v>
      </c>
      <c r="L296" s="173"/>
      <c r="M296" s="172">
        <f t="shared" si="125"/>
        <v>0</v>
      </c>
      <c r="N296" s="173"/>
      <c r="O296" s="172">
        <f t="shared" si="126"/>
        <v>0</v>
      </c>
      <c r="P296" s="173"/>
      <c r="Q296" s="172">
        <f t="shared" si="127"/>
        <v>0</v>
      </c>
      <c r="R296" s="173"/>
      <c r="S296" s="172">
        <f t="shared" si="128"/>
        <v>0</v>
      </c>
    </row>
    <row r="297" spans="1:19" s="90" customFormat="1" ht="18.75">
      <c r="A297" s="60" t="s">
        <v>759</v>
      </c>
      <c r="B297" s="18" t="s">
        <v>438</v>
      </c>
      <c r="C297" s="18" t="s">
        <v>760</v>
      </c>
      <c r="D297" s="18"/>
      <c r="E297" s="172">
        <f>E298</f>
        <v>0</v>
      </c>
      <c r="F297" s="173">
        <f>F298</f>
        <v>0</v>
      </c>
      <c r="G297" s="172">
        <f t="shared" si="129"/>
        <v>0</v>
      </c>
      <c r="H297" s="173">
        <f>H298</f>
        <v>0</v>
      </c>
      <c r="I297" s="172">
        <f t="shared" si="123"/>
        <v>0</v>
      </c>
      <c r="J297" s="173">
        <f>J298</f>
        <v>0</v>
      </c>
      <c r="K297" s="172">
        <f t="shared" si="124"/>
        <v>0</v>
      </c>
      <c r="L297" s="173">
        <f>L298</f>
        <v>0</v>
      </c>
      <c r="M297" s="172">
        <f t="shared" si="125"/>
        <v>0</v>
      </c>
      <c r="N297" s="173">
        <f>N298</f>
        <v>0</v>
      </c>
      <c r="O297" s="172">
        <f t="shared" si="126"/>
        <v>0</v>
      </c>
      <c r="P297" s="173">
        <f>P298</f>
        <v>0</v>
      </c>
      <c r="Q297" s="172">
        <f t="shared" si="127"/>
        <v>0</v>
      </c>
      <c r="R297" s="173">
        <f>R298</f>
        <v>0</v>
      </c>
      <c r="S297" s="172">
        <f t="shared" si="128"/>
        <v>0</v>
      </c>
    </row>
    <row r="298" spans="1:19" s="90" customFormat="1" ht="18.75">
      <c r="A298" s="83" t="s">
        <v>267</v>
      </c>
      <c r="B298" s="18" t="s">
        <v>438</v>
      </c>
      <c r="C298" s="18" t="s">
        <v>760</v>
      </c>
      <c r="D298" s="18" t="s">
        <v>268</v>
      </c>
      <c r="E298" s="172">
        <v>0</v>
      </c>
      <c r="F298" s="173"/>
      <c r="G298" s="172">
        <f t="shared" si="129"/>
        <v>0</v>
      </c>
      <c r="H298" s="173"/>
      <c r="I298" s="172">
        <f t="shared" si="123"/>
        <v>0</v>
      </c>
      <c r="J298" s="173"/>
      <c r="K298" s="172">
        <f t="shared" si="124"/>
        <v>0</v>
      </c>
      <c r="L298" s="173"/>
      <c r="M298" s="172">
        <f t="shared" si="125"/>
        <v>0</v>
      </c>
      <c r="N298" s="173"/>
      <c r="O298" s="172">
        <f t="shared" si="126"/>
        <v>0</v>
      </c>
      <c r="P298" s="173"/>
      <c r="Q298" s="172">
        <f t="shared" si="127"/>
        <v>0</v>
      </c>
      <c r="R298" s="173"/>
      <c r="S298" s="172">
        <f t="shared" si="128"/>
        <v>0</v>
      </c>
    </row>
    <row r="299" spans="1:19" s="90" customFormat="1" ht="39">
      <c r="A299" s="92" t="s">
        <v>597</v>
      </c>
      <c r="B299" s="124" t="s">
        <v>438</v>
      </c>
      <c r="C299" s="124" t="s">
        <v>284</v>
      </c>
      <c r="D299" s="18"/>
      <c r="E299" s="172"/>
      <c r="F299" s="173"/>
      <c r="G299" s="172">
        <v>0</v>
      </c>
      <c r="H299" s="173">
        <f>H300</f>
        <v>250</v>
      </c>
      <c r="I299" s="172">
        <f>G299+H299</f>
        <v>250</v>
      </c>
      <c r="J299" s="173">
        <f>J300</f>
        <v>0</v>
      </c>
      <c r="K299" s="172">
        <f>I299+J299</f>
        <v>250</v>
      </c>
      <c r="L299" s="173">
        <f>L300</f>
        <v>0</v>
      </c>
      <c r="M299" s="172">
        <f>K299+L299</f>
        <v>250</v>
      </c>
      <c r="N299" s="173">
        <f>N300</f>
        <v>-250</v>
      </c>
      <c r="O299" s="172">
        <f>M299+N299</f>
        <v>0</v>
      </c>
      <c r="P299" s="173">
        <f>P300</f>
        <v>0</v>
      </c>
      <c r="Q299" s="172">
        <f>O299+P299</f>
        <v>0</v>
      </c>
      <c r="R299" s="173">
        <f>R300</f>
        <v>0</v>
      </c>
      <c r="S299" s="172">
        <f>Q299+R299</f>
        <v>0</v>
      </c>
    </row>
    <row r="300" spans="1:19" s="90" customFormat="1" ht="37.5">
      <c r="A300" s="83" t="s">
        <v>816</v>
      </c>
      <c r="B300" s="18" t="s">
        <v>438</v>
      </c>
      <c r="C300" s="18" t="s">
        <v>815</v>
      </c>
      <c r="D300" s="18"/>
      <c r="E300" s="172"/>
      <c r="F300" s="173"/>
      <c r="G300" s="172">
        <v>0</v>
      </c>
      <c r="H300" s="173">
        <f>H301</f>
        <v>250</v>
      </c>
      <c r="I300" s="172">
        <f>G300+H300</f>
        <v>250</v>
      </c>
      <c r="J300" s="173">
        <f>J301</f>
        <v>0</v>
      </c>
      <c r="K300" s="172">
        <f>I300+J300</f>
        <v>250</v>
      </c>
      <c r="L300" s="173">
        <f>L301</f>
        <v>0</v>
      </c>
      <c r="M300" s="172">
        <f>K300+L300</f>
        <v>250</v>
      </c>
      <c r="N300" s="173">
        <f>N301</f>
        <v>-250</v>
      </c>
      <c r="O300" s="172">
        <f>M300+N300</f>
        <v>0</v>
      </c>
      <c r="P300" s="173">
        <f>P301</f>
        <v>0</v>
      </c>
      <c r="Q300" s="172">
        <f>O300+P300</f>
        <v>0</v>
      </c>
      <c r="R300" s="173">
        <f>R301</f>
        <v>0</v>
      </c>
      <c r="S300" s="172">
        <f>Q300+R300</f>
        <v>0</v>
      </c>
    </row>
    <row r="301" spans="1:19" s="90" customFormat="1" ht="37.5">
      <c r="A301" s="83" t="s">
        <v>257</v>
      </c>
      <c r="B301" s="18" t="s">
        <v>438</v>
      </c>
      <c r="C301" s="18" t="s">
        <v>815</v>
      </c>
      <c r="D301" s="18" t="s">
        <v>258</v>
      </c>
      <c r="E301" s="172"/>
      <c r="F301" s="173"/>
      <c r="G301" s="172">
        <v>0</v>
      </c>
      <c r="H301" s="173">
        <v>250</v>
      </c>
      <c r="I301" s="172">
        <f>G301+H301</f>
        <v>250</v>
      </c>
      <c r="J301" s="173"/>
      <c r="K301" s="172">
        <f>I301+J301</f>
        <v>250</v>
      </c>
      <c r="L301" s="173"/>
      <c r="M301" s="172">
        <f>K301+L301</f>
        <v>250</v>
      </c>
      <c r="N301" s="173">
        <v>-250</v>
      </c>
      <c r="O301" s="172">
        <f>M301+N301</f>
        <v>0</v>
      </c>
      <c r="P301" s="173"/>
      <c r="Q301" s="172">
        <f>O301+P301</f>
        <v>0</v>
      </c>
      <c r="R301" s="173"/>
      <c r="S301" s="172">
        <f>Q301+R301</f>
        <v>0</v>
      </c>
    </row>
    <row r="302" spans="1:19" s="90" customFormat="1" ht="56.25">
      <c r="A302" s="17" t="s">
        <v>303</v>
      </c>
      <c r="B302" s="124" t="s">
        <v>438</v>
      </c>
      <c r="C302" s="124" t="s">
        <v>304</v>
      </c>
      <c r="D302" s="124"/>
      <c r="E302" s="180">
        <f aca="true" t="shared" si="130" ref="E302:S303">E303</f>
        <v>5743.639999999999</v>
      </c>
      <c r="F302" s="179">
        <f t="shared" si="130"/>
        <v>-653.94</v>
      </c>
      <c r="G302" s="180">
        <f t="shared" si="130"/>
        <v>5089.7</v>
      </c>
      <c r="H302" s="179">
        <f t="shared" si="130"/>
        <v>0</v>
      </c>
      <c r="I302" s="180">
        <f t="shared" si="130"/>
        <v>5089.7</v>
      </c>
      <c r="J302" s="179">
        <f t="shared" si="130"/>
        <v>-219.044</v>
      </c>
      <c r="K302" s="180">
        <f t="shared" si="130"/>
        <v>4870.656</v>
      </c>
      <c r="L302" s="179">
        <f t="shared" si="130"/>
        <v>0</v>
      </c>
      <c r="M302" s="180">
        <f t="shared" si="130"/>
        <v>4870.656</v>
      </c>
      <c r="N302" s="179">
        <f t="shared" si="130"/>
        <v>-26</v>
      </c>
      <c r="O302" s="180">
        <f t="shared" si="130"/>
        <v>4844.656</v>
      </c>
      <c r="P302" s="179">
        <f t="shared" si="130"/>
        <v>0</v>
      </c>
      <c r="Q302" s="180">
        <f t="shared" si="130"/>
        <v>4844.656</v>
      </c>
      <c r="R302" s="179">
        <f t="shared" si="130"/>
        <v>-30.1</v>
      </c>
      <c r="S302" s="180">
        <f t="shared" si="130"/>
        <v>4814.5560000000005</v>
      </c>
    </row>
    <row r="303" spans="1:19" s="90" customFormat="1" ht="37.5">
      <c r="A303" s="93" t="s">
        <v>475</v>
      </c>
      <c r="B303" s="124" t="s">
        <v>438</v>
      </c>
      <c r="C303" s="126" t="s">
        <v>476</v>
      </c>
      <c r="D303" s="126"/>
      <c r="E303" s="180">
        <f t="shared" si="130"/>
        <v>5743.639999999999</v>
      </c>
      <c r="F303" s="180">
        <f t="shared" si="130"/>
        <v>-653.94</v>
      </c>
      <c r="G303" s="180">
        <f t="shared" si="130"/>
        <v>5089.7</v>
      </c>
      <c r="H303" s="180">
        <f t="shared" si="130"/>
        <v>0</v>
      </c>
      <c r="I303" s="180">
        <f t="shared" si="130"/>
        <v>5089.7</v>
      </c>
      <c r="J303" s="180">
        <f t="shared" si="130"/>
        <v>-219.044</v>
      </c>
      <c r="K303" s="180">
        <f t="shared" si="130"/>
        <v>4870.656</v>
      </c>
      <c r="L303" s="180">
        <f t="shared" si="130"/>
        <v>0</v>
      </c>
      <c r="M303" s="180">
        <f t="shared" si="130"/>
        <v>4870.656</v>
      </c>
      <c r="N303" s="180">
        <f t="shared" si="130"/>
        <v>-26</v>
      </c>
      <c r="O303" s="180">
        <f t="shared" si="130"/>
        <v>4844.656</v>
      </c>
      <c r="P303" s="180">
        <f t="shared" si="130"/>
        <v>0</v>
      </c>
      <c r="Q303" s="180">
        <f t="shared" si="130"/>
        <v>4844.656</v>
      </c>
      <c r="R303" s="180">
        <f t="shared" si="130"/>
        <v>-30.1</v>
      </c>
      <c r="S303" s="180">
        <f t="shared" si="130"/>
        <v>4814.5560000000005</v>
      </c>
    </row>
    <row r="304" spans="1:19" s="90" customFormat="1" ht="37.5">
      <c r="A304" s="83" t="s">
        <v>477</v>
      </c>
      <c r="B304" s="18" t="s">
        <v>438</v>
      </c>
      <c r="C304" s="20" t="s">
        <v>478</v>
      </c>
      <c r="D304" s="20"/>
      <c r="E304" s="172">
        <f aca="true" t="shared" si="131" ref="E304:K304">E305+E306+E307</f>
        <v>5743.639999999999</v>
      </c>
      <c r="F304" s="172">
        <f t="shared" si="131"/>
        <v>-653.94</v>
      </c>
      <c r="G304" s="172">
        <f t="shared" si="131"/>
        <v>5089.7</v>
      </c>
      <c r="H304" s="172">
        <f t="shared" si="131"/>
        <v>0</v>
      </c>
      <c r="I304" s="172">
        <f t="shared" si="131"/>
        <v>5089.7</v>
      </c>
      <c r="J304" s="172">
        <f t="shared" si="131"/>
        <v>-219.044</v>
      </c>
      <c r="K304" s="172">
        <f t="shared" si="131"/>
        <v>4870.656</v>
      </c>
      <c r="L304" s="172">
        <f aca="true" t="shared" si="132" ref="L304:Q304">L305+L306+L307</f>
        <v>0</v>
      </c>
      <c r="M304" s="172">
        <f t="shared" si="132"/>
        <v>4870.656</v>
      </c>
      <c r="N304" s="172">
        <f t="shared" si="132"/>
        <v>-26</v>
      </c>
      <c r="O304" s="172">
        <f t="shared" si="132"/>
        <v>4844.656</v>
      </c>
      <c r="P304" s="172">
        <f t="shared" si="132"/>
        <v>0</v>
      </c>
      <c r="Q304" s="172">
        <f t="shared" si="132"/>
        <v>4844.656</v>
      </c>
      <c r="R304" s="172">
        <f>R305+R306+R307</f>
        <v>-30.1</v>
      </c>
      <c r="S304" s="172">
        <f>S305+S306+S307</f>
        <v>4814.5560000000005</v>
      </c>
    </row>
    <row r="305" spans="1:19" s="90" customFormat="1" ht="93.75">
      <c r="A305" s="83" t="s">
        <v>253</v>
      </c>
      <c r="B305" s="18" t="s">
        <v>438</v>
      </c>
      <c r="C305" s="20" t="s">
        <v>478</v>
      </c>
      <c r="D305" s="18" t="s">
        <v>254</v>
      </c>
      <c r="E305" s="172">
        <v>5449.459</v>
      </c>
      <c r="F305" s="173">
        <v>-653.94</v>
      </c>
      <c r="G305" s="172">
        <f>E305+F305</f>
        <v>4795.519</v>
      </c>
      <c r="H305" s="173"/>
      <c r="I305" s="172">
        <f>G305+H305</f>
        <v>4795.519</v>
      </c>
      <c r="J305" s="173">
        <v>-219.044</v>
      </c>
      <c r="K305" s="172">
        <f>I305+J305</f>
        <v>4576.475</v>
      </c>
      <c r="L305" s="173"/>
      <c r="M305" s="172">
        <f>K305+L305</f>
        <v>4576.475</v>
      </c>
      <c r="N305" s="173"/>
      <c r="O305" s="172">
        <f>M305+N305</f>
        <v>4576.475</v>
      </c>
      <c r="P305" s="173"/>
      <c r="Q305" s="172">
        <f>O305+P305</f>
        <v>4576.475</v>
      </c>
      <c r="R305" s="173">
        <v>2.1</v>
      </c>
      <c r="S305" s="172">
        <f>Q305+R305</f>
        <v>4578.575000000001</v>
      </c>
    </row>
    <row r="306" spans="1:19" s="90" customFormat="1" ht="37.5">
      <c r="A306" s="83" t="s">
        <v>257</v>
      </c>
      <c r="B306" s="18" t="s">
        <v>438</v>
      </c>
      <c r="C306" s="20" t="s">
        <v>478</v>
      </c>
      <c r="D306" s="18" t="s">
        <v>258</v>
      </c>
      <c r="E306" s="172">
        <v>294.181</v>
      </c>
      <c r="F306" s="173"/>
      <c r="G306" s="172">
        <f>E306+F306</f>
        <v>294.181</v>
      </c>
      <c r="H306" s="173"/>
      <c r="I306" s="172">
        <f>G306+H306</f>
        <v>294.181</v>
      </c>
      <c r="J306" s="173"/>
      <c r="K306" s="172">
        <f>I306+J306</f>
        <v>294.181</v>
      </c>
      <c r="L306" s="173"/>
      <c r="M306" s="172">
        <f>K306+L306</f>
        <v>294.181</v>
      </c>
      <c r="N306" s="173">
        <v>-26</v>
      </c>
      <c r="O306" s="172">
        <f>M306+N306</f>
        <v>268.181</v>
      </c>
      <c r="P306" s="173"/>
      <c r="Q306" s="172">
        <f>O306+P306</f>
        <v>268.181</v>
      </c>
      <c r="R306" s="173">
        <f>-30.1-2.1</f>
        <v>-32.2</v>
      </c>
      <c r="S306" s="172">
        <f>Q306+R306</f>
        <v>235.981</v>
      </c>
    </row>
    <row r="307" spans="1:19" s="90" customFormat="1" ht="18.75">
      <c r="A307" s="83" t="s">
        <v>267</v>
      </c>
      <c r="B307" s="18" t="s">
        <v>438</v>
      </c>
      <c r="C307" s="20" t="s">
        <v>478</v>
      </c>
      <c r="D307" s="18" t="s">
        <v>268</v>
      </c>
      <c r="E307" s="172"/>
      <c r="F307" s="173"/>
      <c r="G307" s="172">
        <f>E307+F307</f>
        <v>0</v>
      </c>
      <c r="H307" s="173"/>
      <c r="I307" s="172">
        <f>G307+H307</f>
        <v>0</v>
      </c>
      <c r="J307" s="173"/>
      <c r="K307" s="172">
        <f>I307+J307</f>
        <v>0</v>
      </c>
      <c r="L307" s="173"/>
      <c r="M307" s="172">
        <f>K307+L307</f>
        <v>0</v>
      </c>
      <c r="N307" s="173"/>
      <c r="O307" s="172">
        <f>M307+N307</f>
        <v>0</v>
      </c>
      <c r="P307" s="173"/>
      <c r="Q307" s="172">
        <f>O307+P307</f>
        <v>0</v>
      </c>
      <c r="R307" s="173"/>
      <c r="S307" s="172">
        <f>Q307+R307</f>
        <v>0</v>
      </c>
    </row>
    <row r="308" spans="1:19" s="90" customFormat="1" ht="19.5">
      <c r="A308" s="92" t="s">
        <v>249</v>
      </c>
      <c r="B308" s="124" t="s">
        <v>438</v>
      </c>
      <c r="C308" s="124" t="s">
        <v>344</v>
      </c>
      <c r="D308" s="124" t="s">
        <v>345</v>
      </c>
      <c r="E308" s="180">
        <f aca="true" t="shared" si="133" ref="E308:S308">E309</f>
        <v>9.5</v>
      </c>
      <c r="F308" s="179">
        <f t="shared" si="133"/>
        <v>0</v>
      </c>
      <c r="G308" s="180">
        <f t="shared" si="133"/>
        <v>9.5</v>
      </c>
      <c r="H308" s="179">
        <f t="shared" si="133"/>
        <v>-0.1</v>
      </c>
      <c r="I308" s="180">
        <f t="shared" si="133"/>
        <v>9.4</v>
      </c>
      <c r="J308" s="179">
        <f t="shared" si="133"/>
        <v>0</v>
      </c>
      <c r="K308" s="180">
        <f t="shared" si="133"/>
        <v>9.4</v>
      </c>
      <c r="L308" s="179">
        <f t="shared" si="133"/>
        <v>0</v>
      </c>
      <c r="M308" s="180">
        <f t="shared" si="133"/>
        <v>9.4</v>
      </c>
      <c r="N308" s="179">
        <f t="shared" si="133"/>
        <v>26</v>
      </c>
      <c r="O308" s="180">
        <f t="shared" si="133"/>
        <v>35.4</v>
      </c>
      <c r="P308" s="179">
        <f t="shared" si="133"/>
        <v>0</v>
      </c>
      <c r="Q308" s="180">
        <f t="shared" si="133"/>
        <v>35.4</v>
      </c>
      <c r="R308" s="179">
        <f t="shared" si="133"/>
        <v>30.1</v>
      </c>
      <c r="S308" s="180">
        <f t="shared" si="133"/>
        <v>65.5</v>
      </c>
    </row>
    <row r="309" spans="1:19" s="90" customFormat="1" ht="18.75">
      <c r="A309" s="83" t="s">
        <v>346</v>
      </c>
      <c r="B309" s="124" t="s">
        <v>438</v>
      </c>
      <c r="C309" s="124" t="s">
        <v>347</v>
      </c>
      <c r="D309" s="124"/>
      <c r="E309" s="180">
        <f>E311</f>
        <v>9.5</v>
      </c>
      <c r="F309" s="179">
        <f>F311</f>
        <v>0</v>
      </c>
      <c r="G309" s="180">
        <f>E309+F309</f>
        <v>9.5</v>
      </c>
      <c r="H309" s="179">
        <f>H311</f>
        <v>-0.1</v>
      </c>
      <c r="I309" s="180">
        <f>G309+H309</f>
        <v>9.4</v>
      </c>
      <c r="J309" s="179">
        <f>J311</f>
        <v>0</v>
      </c>
      <c r="K309" s="180">
        <f>I309+J309</f>
        <v>9.4</v>
      </c>
      <c r="L309" s="179">
        <f>L311</f>
        <v>0</v>
      </c>
      <c r="M309" s="180">
        <f>K309+L309</f>
        <v>9.4</v>
      </c>
      <c r="N309" s="179">
        <f>N311+N312</f>
        <v>26</v>
      </c>
      <c r="O309" s="180">
        <f aca="true" t="shared" si="134" ref="O309:O316">M309+N309</f>
        <v>35.4</v>
      </c>
      <c r="P309" s="179">
        <f>P311+P312</f>
        <v>0</v>
      </c>
      <c r="Q309" s="180">
        <f>O309+P309</f>
        <v>35.4</v>
      </c>
      <c r="R309" s="179">
        <f>R311+R312+R310</f>
        <v>30.1</v>
      </c>
      <c r="S309" s="180">
        <f aca="true" t="shared" si="135" ref="S309:S316">Q309+R309</f>
        <v>65.5</v>
      </c>
    </row>
    <row r="310" spans="1:19" s="90" customFormat="1" ht="93.75">
      <c r="A310" s="83" t="s">
        <v>253</v>
      </c>
      <c r="B310" s="18" t="s">
        <v>438</v>
      </c>
      <c r="C310" s="18" t="s">
        <v>481</v>
      </c>
      <c r="D310" s="18" t="s">
        <v>254</v>
      </c>
      <c r="E310" s="172"/>
      <c r="F310" s="173"/>
      <c r="G310" s="172"/>
      <c r="H310" s="173"/>
      <c r="I310" s="172"/>
      <c r="J310" s="173"/>
      <c r="K310" s="172"/>
      <c r="L310" s="173"/>
      <c r="M310" s="172"/>
      <c r="N310" s="173"/>
      <c r="O310" s="172"/>
      <c r="P310" s="173"/>
      <c r="Q310" s="172"/>
      <c r="R310" s="173">
        <v>8.4</v>
      </c>
      <c r="S310" s="172">
        <f>Q310+R310</f>
        <v>8.4</v>
      </c>
    </row>
    <row r="311" spans="1:19" s="90" customFormat="1" ht="37.5">
      <c r="A311" s="83" t="s">
        <v>257</v>
      </c>
      <c r="B311" s="18" t="s">
        <v>438</v>
      </c>
      <c r="C311" s="18" t="s">
        <v>481</v>
      </c>
      <c r="D311" s="18" t="s">
        <v>258</v>
      </c>
      <c r="E311" s="172">
        <v>9.5</v>
      </c>
      <c r="F311" s="173"/>
      <c r="G311" s="172">
        <f>E311+F311</f>
        <v>9.5</v>
      </c>
      <c r="H311" s="275">
        <v>-0.1</v>
      </c>
      <c r="I311" s="172">
        <f>G311+H311</f>
        <v>9.4</v>
      </c>
      <c r="J311" s="173"/>
      <c r="K311" s="172">
        <f>I311+J311</f>
        <v>9.4</v>
      </c>
      <c r="L311" s="173"/>
      <c r="M311" s="172">
        <f>K311+L311</f>
        <v>9.4</v>
      </c>
      <c r="N311" s="173"/>
      <c r="O311" s="172">
        <f t="shared" si="134"/>
        <v>9.4</v>
      </c>
      <c r="P311" s="173"/>
      <c r="Q311" s="172">
        <f aca="true" t="shared" si="136" ref="Q311:Q316">O311+P311</f>
        <v>9.4</v>
      </c>
      <c r="R311" s="173">
        <v>-8.4</v>
      </c>
      <c r="S311" s="172">
        <f t="shared" si="135"/>
        <v>1</v>
      </c>
    </row>
    <row r="312" spans="1:19" s="90" customFormat="1" ht="37.5">
      <c r="A312" s="83" t="s">
        <v>362</v>
      </c>
      <c r="B312" s="18" t="s">
        <v>438</v>
      </c>
      <c r="C312" s="18" t="s">
        <v>363</v>
      </c>
      <c r="D312" s="18"/>
      <c r="E312" s="172"/>
      <c r="F312" s="173"/>
      <c r="G312" s="172"/>
      <c r="H312" s="275"/>
      <c r="I312" s="172"/>
      <c r="J312" s="173"/>
      <c r="K312" s="172"/>
      <c r="L312" s="173"/>
      <c r="M312" s="172">
        <f>M313</f>
        <v>0</v>
      </c>
      <c r="N312" s="173">
        <f>N313</f>
        <v>26</v>
      </c>
      <c r="O312" s="172">
        <f t="shared" si="134"/>
        <v>26</v>
      </c>
      <c r="P312" s="173">
        <f>P313</f>
        <v>0</v>
      </c>
      <c r="Q312" s="172">
        <f t="shared" si="136"/>
        <v>26</v>
      </c>
      <c r="R312" s="173">
        <f>R313</f>
        <v>30.1</v>
      </c>
      <c r="S312" s="172">
        <f t="shared" si="135"/>
        <v>56.1</v>
      </c>
    </row>
    <row r="313" spans="1:19" s="90" customFormat="1" ht="18.75">
      <c r="A313" s="83" t="s">
        <v>267</v>
      </c>
      <c r="B313" s="18" t="s">
        <v>438</v>
      </c>
      <c r="C313" s="18" t="s">
        <v>363</v>
      </c>
      <c r="D313" s="18" t="s">
        <v>268</v>
      </c>
      <c r="E313" s="172"/>
      <c r="F313" s="173"/>
      <c r="G313" s="172"/>
      <c r="H313" s="275"/>
      <c r="I313" s="172"/>
      <c r="J313" s="173"/>
      <c r="K313" s="172"/>
      <c r="L313" s="173"/>
      <c r="M313" s="172"/>
      <c r="N313" s="173">
        <v>26</v>
      </c>
      <c r="O313" s="172">
        <f t="shared" si="134"/>
        <v>26</v>
      </c>
      <c r="P313" s="173"/>
      <c r="Q313" s="172">
        <f t="shared" si="136"/>
        <v>26</v>
      </c>
      <c r="R313" s="173">
        <v>30.1</v>
      </c>
      <c r="S313" s="172">
        <f t="shared" si="135"/>
        <v>56.1</v>
      </c>
    </row>
    <row r="314" spans="1:19" s="90" customFormat="1" ht="37.5">
      <c r="A314" s="17" t="s">
        <v>870</v>
      </c>
      <c r="B314" s="189" t="s">
        <v>482</v>
      </c>
      <c r="C314" s="189"/>
      <c r="D314" s="128"/>
      <c r="E314" s="182">
        <f>E315+E443+E449</f>
        <v>401180.12799999997</v>
      </c>
      <c r="F314" s="182">
        <f>F315+F443+F449</f>
        <v>727.7</v>
      </c>
      <c r="G314" s="182">
        <f>E314+F314</f>
        <v>401907.828</v>
      </c>
      <c r="H314" s="182">
        <f>H315+H443+H449</f>
        <v>-15598.8</v>
      </c>
      <c r="I314" s="182">
        <f>G314+H314</f>
        <v>386309.028</v>
      </c>
      <c r="J314" s="182">
        <f>J315+J443+J449</f>
        <v>0</v>
      </c>
      <c r="K314" s="182">
        <f>I314+J314</f>
        <v>386309.028</v>
      </c>
      <c r="L314" s="182">
        <f>L315+L443+L449</f>
        <v>1280.0999999999995</v>
      </c>
      <c r="M314" s="182">
        <f>K314+L314</f>
        <v>387589.12799999997</v>
      </c>
      <c r="N314" s="182">
        <f>N315+N443+N449</f>
        <v>12285.625</v>
      </c>
      <c r="O314" s="182">
        <f t="shared" si="134"/>
        <v>399874.75299999997</v>
      </c>
      <c r="P314" s="182">
        <f>P315+P443+P449</f>
        <v>-3015.8</v>
      </c>
      <c r="Q314" s="182">
        <f t="shared" si="136"/>
        <v>396858.953</v>
      </c>
      <c r="R314" s="182">
        <f>R315+R443+R449</f>
        <v>-1673.8000000000002</v>
      </c>
      <c r="S314" s="182">
        <f t="shared" si="135"/>
        <v>395185.153</v>
      </c>
    </row>
    <row r="315" spans="1:19" s="90" customFormat="1" ht="39">
      <c r="A315" s="183" t="s">
        <v>483</v>
      </c>
      <c r="B315" s="126" t="s">
        <v>482</v>
      </c>
      <c r="C315" s="126" t="s">
        <v>484</v>
      </c>
      <c r="D315" s="125"/>
      <c r="E315" s="180">
        <f>E316+E347+E388+E418+E427+E434+S365</f>
        <v>395363.72799999994</v>
      </c>
      <c r="F315" s="180">
        <f>F316+F347+F388+F418+F427+F434</f>
        <v>727.7</v>
      </c>
      <c r="G315" s="180">
        <f>E315+F315</f>
        <v>396091.42799999996</v>
      </c>
      <c r="H315" s="180">
        <f>H316+H347+H388+H418+H427+H434</f>
        <v>-15598.5</v>
      </c>
      <c r="I315" s="180">
        <f>G315+H315</f>
        <v>380492.92799999996</v>
      </c>
      <c r="J315" s="180">
        <f>J316+J347+J388+J418+J427+J434</f>
        <v>0</v>
      </c>
      <c r="K315" s="180">
        <f>I315+J315</f>
        <v>380492.92799999996</v>
      </c>
      <c r="L315" s="180">
        <f>L316+L347+L388+L418+L427+L434</f>
        <v>1280.0999999999995</v>
      </c>
      <c r="M315" s="180">
        <f>K315+L315</f>
        <v>381773.02799999993</v>
      </c>
      <c r="N315" s="180">
        <f>N316+N347+N388+N418+N427+N434</f>
        <v>12285.625</v>
      </c>
      <c r="O315" s="180">
        <f t="shared" si="134"/>
        <v>394058.65299999993</v>
      </c>
      <c r="P315" s="180">
        <f>P316+P347+P388+P418+P427+P434</f>
        <v>-2815.8</v>
      </c>
      <c r="Q315" s="180">
        <f t="shared" si="136"/>
        <v>391242.85299999994</v>
      </c>
      <c r="R315" s="180">
        <f>R316+R347+R388+R418+R427+R434</f>
        <v>-693.8000000000003</v>
      </c>
      <c r="S315" s="180">
        <f t="shared" si="135"/>
        <v>390549.05299999996</v>
      </c>
    </row>
    <row r="316" spans="1:19" s="90" customFormat="1" ht="37.5">
      <c r="A316" s="177" t="s">
        <v>485</v>
      </c>
      <c r="B316" s="126" t="s">
        <v>529</v>
      </c>
      <c r="C316" s="126" t="s">
        <v>486</v>
      </c>
      <c r="D316" s="125"/>
      <c r="E316" s="180">
        <f>E317+E323+E325+E327+E329+E333+E335+E339+E341+E343+E345+E337</f>
        <v>136106.00000000003</v>
      </c>
      <c r="F316" s="180">
        <f>F317+F323+F325+F327+F329+F333+F335+F339+F341+F343+F345+F337</f>
        <v>-927.6</v>
      </c>
      <c r="G316" s="180">
        <f>E316+F316+G321</f>
        <v>135178.40000000002</v>
      </c>
      <c r="H316" s="180">
        <f>H317+H323+H325+H327+H329+H333+H335+H339+H341+H343+H345+H337+H321</f>
        <v>-21786.3</v>
      </c>
      <c r="I316" s="180">
        <f>G316+H316</f>
        <v>113392.10000000002</v>
      </c>
      <c r="J316" s="180">
        <f>J317+J323+J325+J327+J329+J333+J335+J339+J341+J343+J345+J337+J321</f>
        <v>0</v>
      </c>
      <c r="K316" s="180">
        <f>I316+J316</f>
        <v>113392.10000000002</v>
      </c>
      <c r="L316" s="180">
        <f>L317+L323+L325+L327+L329+L333+L335+L339+L341+L343+L345+L337+L321</f>
        <v>-76</v>
      </c>
      <c r="M316" s="180">
        <f>K316+L316</f>
        <v>113316.10000000002</v>
      </c>
      <c r="N316" s="180">
        <f>N317+N323+N325+N327+N329+N333+N335+N339+N341+N343+N345+N337+N321</f>
        <v>180.8249999999999</v>
      </c>
      <c r="O316" s="180">
        <f t="shared" si="134"/>
        <v>113496.92500000002</v>
      </c>
      <c r="P316" s="180">
        <f>P317+P323+P325+P327+P329+P333+P335+P339+P341+P343+P345+P337+P321</f>
        <v>4380.9130000000005</v>
      </c>
      <c r="Q316" s="180">
        <f t="shared" si="136"/>
        <v>117877.83800000002</v>
      </c>
      <c r="R316" s="180">
        <f>R317+R323+R325+R327+R329+R333+R335+R339+R341+R343+R345+R337+R321</f>
        <v>1890.332</v>
      </c>
      <c r="S316" s="180">
        <f t="shared" si="135"/>
        <v>119768.17000000001</v>
      </c>
    </row>
    <row r="317" spans="1:19" s="90" customFormat="1" ht="56.25">
      <c r="A317" s="21" t="s">
        <v>487</v>
      </c>
      <c r="B317" s="20" t="s">
        <v>482</v>
      </c>
      <c r="C317" s="20" t="s">
        <v>488</v>
      </c>
      <c r="D317" s="19"/>
      <c r="E317" s="172">
        <f aca="true" t="shared" si="137" ref="E317:S317">E318</f>
        <v>38711.3</v>
      </c>
      <c r="F317" s="172">
        <f t="shared" si="137"/>
        <v>0</v>
      </c>
      <c r="G317" s="172">
        <f t="shared" si="137"/>
        <v>38711.3</v>
      </c>
      <c r="H317" s="172">
        <f t="shared" si="137"/>
        <v>-50</v>
      </c>
      <c r="I317" s="172">
        <f t="shared" si="137"/>
        <v>38661.3</v>
      </c>
      <c r="J317" s="172">
        <f t="shared" si="137"/>
        <v>-29.182</v>
      </c>
      <c r="K317" s="172">
        <f t="shared" si="137"/>
        <v>38632.118</v>
      </c>
      <c r="L317" s="172">
        <f t="shared" si="137"/>
        <v>0</v>
      </c>
      <c r="M317" s="172">
        <f t="shared" si="137"/>
        <v>38632.118</v>
      </c>
      <c r="N317" s="172">
        <f t="shared" si="137"/>
        <v>-1200</v>
      </c>
      <c r="O317" s="172">
        <f t="shared" si="137"/>
        <v>37432.118</v>
      </c>
      <c r="P317" s="172">
        <f t="shared" si="137"/>
        <v>-748.087</v>
      </c>
      <c r="Q317" s="172">
        <f t="shared" si="137"/>
        <v>36684.031</v>
      </c>
      <c r="R317" s="172">
        <f t="shared" si="137"/>
        <v>-1851.631</v>
      </c>
      <c r="S317" s="172">
        <f t="shared" si="137"/>
        <v>34832.4</v>
      </c>
    </row>
    <row r="318" spans="1:19" s="90" customFormat="1" ht="56.25">
      <c r="A318" s="83" t="s">
        <v>385</v>
      </c>
      <c r="B318" s="20" t="s">
        <v>482</v>
      </c>
      <c r="C318" s="20" t="s">
        <v>488</v>
      </c>
      <c r="D318" s="20" t="s">
        <v>365</v>
      </c>
      <c r="E318" s="172">
        <v>38711.3</v>
      </c>
      <c r="F318" s="172">
        <v>0</v>
      </c>
      <c r="G318" s="172">
        <f>E318+F318</f>
        <v>38711.3</v>
      </c>
      <c r="H318" s="172">
        <v>-50</v>
      </c>
      <c r="I318" s="172">
        <f>G318+H318</f>
        <v>38661.3</v>
      </c>
      <c r="J318" s="172">
        <v>-29.182</v>
      </c>
      <c r="K318" s="172">
        <f>I318+J318</f>
        <v>38632.118</v>
      </c>
      <c r="L318" s="172"/>
      <c r="M318" s="172">
        <f>K318+L318</f>
        <v>38632.118</v>
      </c>
      <c r="N318" s="172">
        <v>-1200</v>
      </c>
      <c r="O318" s="172">
        <f>M318+N318</f>
        <v>37432.118</v>
      </c>
      <c r="P318" s="172">
        <v>-748.087</v>
      </c>
      <c r="Q318" s="172">
        <f>O318+P318</f>
        <v>36684.031</v>
      </c>
      <c r="R318" s="172">
        <v>-1851.631</v>
      </c>
      <c r="S318" s="172">
        <f>Q318+R318</f>
        <v>34832.4</v>
      </c>
    </row>
    <row r="319" spans="1:19" s="90" customFormat="1" ht="37.5">
      <c r="A319" s="21" t="s">
        <v>489</v>
      </c>
      <c r="B319" s="20" t="s">
        <v>482</v>
      </c>
      <c r="C319" s="20" t="s">
        <v>490</v>
      </c>
      <c r="D319" s="19"/>
      <c r="E319" s="172">
        <f aca="true" t="shared" si="138" ref="E319:S319">E320</f>
        <v>0</v>
      </c>
      <c r="F319" s="172">
        <f t="shared" si="138"/>
        <v>0</v>
      </c>
      <c r="G319" s="172">
        <f t="shared" si="138"/>
        <v>0</v>
      </c>
      <c r="H319" s="172">
        <f t="shared" si="138"/>
        <v>0</v>
      </c>
      <c r="I319" s="172">
        <f t="shared" si="138"/>
        <v>0</v>
      </c>
      <c r="J319" s="172">
        <f t="shared" si="138"/>
        <v>0</v>
      </c>
      <c r="K319" s="172">
        <f t="shared" si="138"/>
        <v>0</v>
      </c>
      <c r="L319" s="172">
        <f t="shared" si="138"/>
        <v>0</v>
      </c>
      <c r="M319" s="172">
        <f t="shared" si="138"/>
        <v>0</v>
      </c>
      <c r="N319" s="172">
        <f t="shared" si="138"/>
        <v>0</v>
      </c>
      <c r="O319" s="172">
        <f t="shared" si="138"/>
        <v>0</v>
      </c>
      <c r="P319" s="172">
        <f t="shared" si="138"/>
        <v>0</v>
      </c>
      <c r="Q319" s="172">
        <f t="shared" si="138"/>
        <v>0</v>
      </c>
      <c r="R319" s="172">
        <f t="shared" si="138"/>
        <v>0</v>
      </c>
      <c r="S319" s="172">
        <f t="shared" si="138"/>
        <v>0</v>
      </c>
    </row>
    <row r="320" spans="1:19" s="90" customFormat="1" ht="56.25">
      <c r="A320" s="83" t="s">
        <v>385</v>
      </c>
      <c r="B320" s="20" t="s">
        <v>482</v>
      </c>
      <c r="C320" s="20" t="s">
        <v>490</v>
      </c>
      <c r="D320" s="20" t="s">
        <v>365</v>
      </c>
      <c r="E320" s="172">
        <v>0</v>
      </c>
      <c r="F320" s="172">
        <v>0</v>
      </c>
      <c r="G320" s="172">
        <f>E320+F320</f>
        <v>0</v>
      </c>
      <c r="H320" s="172">
        <v>0</v>
      </c>
      <c r="I320" s="172">
        <f>G320+H320</f>
        <v>0</v>
      </c>
      <c r="J320" s="172">
        <v>0</v>
      </c>
      <c r="K320" s="172">
        <f>I320+J320</f>
        <v>0</v>
      </c>
      <c r="L320" s="172">
        <v>0</v>
      </c>
      <c r="M320" s="172">
        <f>K320+L320</f>
        <v>0</v>
      </c>
      <c r="N320" s="172">
        <v>0</v>
      </c>
      <c r="O320" s="172">
        <f>M320+N320</f>
        <v>0</v>
      </c>
      <c r="P320" s="172">
        <v>0</v>
      </c>
      <c r="Q320" s="172">
        <f>O320+P320</f>
        <v>0</v>
      </c>
      <c r="R320" s="172">
        <v>0</v>
      </c>
      <c r="S320" s="172">
        <f>Q320+R320</f>
        <v>0</v>
      </c>
    </row>
    <row r="321" spans="1:19" s="90" customFormat="1" ht="37.5">
      <c r="A321" s="83" t="s">
        <v>499</v>
      </c>
      <c r="B321" s="20" t="s">
        <v>482</v>
      </c>
      <c r="C321" s="20" t="s">
        <v>817</v>
      </c>
      <c r="D321" s="20"/>
      <c r="E321" s="172"/>
      <c r="F321" s="172"/>
      <c r="G321" s="172">
        <f>G322</f>
        <v>0</v>
      </c>
      <c r="H321" s="172">
        <f>H322</f>
        <v>1050</v>
      </c>
      <c r="I321" s="172">
        <f>G321+H321</f>
        <v>1050</v>
      </c>
      <c r="J321" s="172">
        <f>J322</f>
        <v>29.182</v>
      </c>
      <c r="K321" s="172">
        <f>I321+J321</f>
        <v>1079.182</v>
      </c>
      <c r="L321" s="172">
        <f>L322</f>
        <v>0</v>
      </c>
      <c r="M321" s="172">
        <f>K321+L321</f>
        <v>1079.182</v>
      </c>
      <c r="N321" s="172">
        <f>N322</f>
        <v>299.96</v>
      </c>
      <c r="O321" s="172">
        <f>M321+N321</f>
        <v>1379.142</v>
      </c>
      <c r="P321" s="172">
        <f>P322</f>
        <v>330</v>
      </c>
      <c r="Q321" s="172">
        <f>O321+P321</f>
        <v>1709.142</v>
      </c>
      <c r="R321" s="172">
        <f>R322</f>
        <v>1287.678</v>
      </c>
      <c r="S321" s="172">
        <f>Q321+R321</f>
        <v>2996.82</v>
      </c>
    </row>
    <row r="322" spans="1:19" s="90" customFormat="1" ht="56.25">
      <c r="A322" s="83" t="s">
        <v>385</v>
      </c>
      <c r="B322" s="20" t="s">
        <v>482</v>
      </c>
      <c r="C322" s="20" t="s">
        <v>817</v>
      </c>
      <c r="D322" s="20" t="s">
        <v>365</v>
      </c>
      <c r="E322" s="172"/>
      <c r="F322" s="172"/>
      <c r="G322" s="172"/>
      <c r="H322" s="172">
        <f>1000+50</f>
        <v>1050</v>
      </c>
      <c r="I322" s="172">
        <f>G322+H322</f>
        <v>1050</v>
      </c>
      <c r="J322" s="172">
        <v>29.182</v>
      </c>
      <c r="K322" s="172">
        <f>I322+J322</f>
        <v>1079.182</v>
      </c>
      <c r="L322" s="172"/>
      <c r="M322" s="172">
        <f>K322+L322</f>
        <v>1079.182</v>
      </c>
      <c r="N322" s="172">
        <v>299.96</v>
      </c>
      <c r="O322" s="172">
        <f>M322+N322</f>
        <v>1379.142</v>
      </c>
      <c r="P322" s="172">
        <v>330</v>
      </c>
      <c r="Q322" s="172">
        <f>O322+P322</f>
        <v>1709.142</v>
      </c>
      <c r="R322" s="172">
        <v>1287.678</v>
      </c>
      <c r="S322" s="172">
        <f>Q322+R322</f>
        <v>2996.82</v>
      </c>
    </row>
    <row r="323" spans="1:19" s="90" customFormat="1" ht="37.5">
      <c r="A323" s="83" t="s">
        <v>491</v>
      </c>
      <c r="B323" s="20" t="s">
        <v>482</v>
      </c>
      <c r="C323" s="20" t="s">
        <v>492</v>
      </c>
      <c r="D323" s="20"/>
      <c r="E323" s="172">
        <f aca="true" t="shared" si="139" ref="E323:S323">E324</f>
        <v>725</v>
      </c>
      <c r="F323" s="172">
        <f t="shared" si="139"/>
        <v>5</v>
      </c>
      <c r="G323" s="172">
        <f t="shared" si="139"/>
        <v>730</v>
      </c>
      <c r="H323" s="172">
        <f t="shared" si="139"/>
        <v>0</v>
      </c>
      <c r="I323" s="172">
        <f t="shared" si="139"/>
        <v>730</v>
      </c>
      <c r="J323" s="172">
        <f t="shared" si="139"/>
        <v>0</v>
      </c>
      <c r="K323" s="172">
        <f t="shared" si="139"/>
        <v>730</v>
      </c>
      <c r="L323" s="172">
        <f t="shared" si="139"/>
        <v>0</v>
      </c>
      <c r="M323" s="172">
        <f t="shared" si="139"/>
        <v>730</v>
      </c>
      <c r="N323" s="172">
        <f t="shared" si="139"/>
        <v>0</v>
      </c>
      <c r="O323" s="172">
        <f t="shared" si="139"/>
        <v>730</v>
      </c>
      <c r="P323" s="172">
        <f t="shared" si="139"/>
        <v>0</v>
      </c>
      <c r="Q323" s="172">
        <f t="shared" si="139"/>
        <v>730</v>
      </c>
      <c r="R323" s="172">
        <f t="shared" si="139"/>
        <v>0</v>
      </c>
      <c r="S323" s="172">
        <f t="shared" si="139"/>
        <v>730</v>
      </c>
    </row>
    <row r="324" spans="1:19" s="90" customFormat="1" ht="56.25">
      <c r="A324" s="83" t="s">
        <v>385</v>
      </c>
      <c r="B324" s="20" t="s">
        <v>482</v>
      </c>
      <c r="C324" s="20" t="s">
        <v>492</v>
      </c>
      <c r="D324" s="24">
        <v>600</v>
      </c>
      <c r="E324" s="172">
        <v>725</v>
      </c>
      <c r="F324" s="172">
        <v>5</v>
      </c>
      <c r="G324" s="172">
        <f>E324+F324</f>
        <v>730</v>
      </c>
      <c r="H324" s="172"/>
      <c r="I324" s="172">
        <f>G324+H324</f>
        <v>730</v>
      </c>
      <c r="J324" s="172"/>
      <c r="K324" s="172">
        <f>I324+J324</f>
        <v>730</v>
      </c>
      <c r="L324" s="172"/>
      <c r="M324" s="172">
        <f>K324+L324</f>
        <v>730</v>
      </c>
      <c r="N324" s="172"/>
      <c r="O324" s="172">
        <f>M324+N324</f>
        <v>730</v>
      </c>
      <c r="P324" s="172"/>
      <c r="Q324" s="172">
        <f>O324+P324</f>
        <v>730</v>
      </c>
      <c r="R324" s="172"/>
      <c r="S324" s="172">
        <f>Q324+R324</f>
        <v>730</v>
      </c>
    </row>
    <row r="325" spans="1:19" s="90" customFormat="1" ht="37.5">
      <c r="A325" s="83" t="s">
        <v>493</v>
      </c>
      <c r="B325" s="18" t="s">
        <v>482</v>
      </c>
      <c r="C325" s="20" t="s">
        <v>494</v>
      </c>
      <c r="D325" s="20"/>
      <c r="E325" s="172">
        <f aca="true" t="shared" si="140" ref="E325:S325">E326</f>
        <v>1000</v>
      </c>
      <c r="F325" s="172">
        <f t="shared" si="140"/>
        <v>0</v>
      </c>
      <c r="G325" s="172">
        <f t="shared" si="140"/>
        <v>1000</v>
      </c>
      <c r="H325" s="172">
        <f t="shared" si="140"/>
        <v>-1000</v>
      </c>
      <c r="I325" s="172">
        <f t="shared" si="140"/>
        <v>0</v>
      </c>
      <c r="J325" s="172">
        <f t="shared" si="140"/>
        <v>0</v>
      </c>
      <c r="K325" s="172">
        <f t="shared" si="140"/>
        <v>0</v>
      </c>
      <c r="L325" s="172">
        <f t="shared" si="140"/>
        <v>0</v>
      </c>
      <c r="M325" s="172">
        <f t="shared" si="140"/>
        <v>0</v>
      </c>
      <c r="N325" s="172">
        <f t="shared" si="140"/>
        <v>1088.33</v>
      </c>
      <c r="O325" s="172">
        <f t="shared" si="140"/>
        <v>1088.33</v>
      </c>
      <c r="P325" s="172">
        <f t="shared" si="140"/>
        <v>99</v>
      </c>
      <c r="Q325" s="172">
        <f t="shared" si="140"/>
        <v>1187.33</v>
      </c>
      <c r="R325" s="172">
        <f t="shared" si="140"/>
        <v>937.312</v>
      </c>
      <c r="S325" s="172">
        <f t="shared" si="140"/>
        <v>2124.642</v>
      </c>
    </row>
    <row r="326" spans="1:19" s="90" customFormat="1" ht="56.25">
      <c r="A326" s="83" t="s">
        <v>385</v>
      </c>
      <c r="B326" s="20" t="s">
        <v>482</v>
      </c>
      <c r="C326" s="20" t="s">
        <v>494</v>
      </c>
      <c r="D326" s="24">
        <v>600</v>
      </c>
      <c r="E326" s="172">
        <v>1000</v>
      </c>
      <c r="F326" s="172"/>
      <c r="G326" s="172">
        <f>E326+F326</f>
        <v>1000</v>
      </c>
      <c r="H326" s="172">
        <v>-1000</v>
      </c>
      <c r="I326" s="172">
        <f>G326+H326</f>
        <v>0</v>
      </c>
      <c r="J326" s="172"/>
      <c r="K326" s="172">
        <f>I326+J326</f>
        <v>0</v>
      </c>
      <c r="L326" s="172"/>
      <c r="M326" s="172">
        <f>K326+L326</f>
        <v>0</v>
      </c>
      <c r="N326" s="172">
        <v>1088.33</v>
      </c>
      <c r="O326" s="172">
        <f>M326+N326</f>
        <v>1088.33</v>
      </c>
      <c r="P326" s="172">
        <v>99</v>
      </c>
      <c r="Q326" s="172">
        <f>O326+P326</f>
        <v>1187.33</v>
      </c>
      <c r="R326" s="172">
        <v>937.312</v>
      </c>
      <c r="S326" s="172">
        <f>Q326+R326</f>
        <v>2124.642</v>
      </c>
    </row>
    <row r="327" spans="1:19" s="90" customFormat="1" ht="37.5">
      <c r="A327" s="83" t="s">
        <v>495</v>
      </c>
      <c r="B327" s="20" t="s">
        <v>482</v>
      </c>
      <c r="C327" s="20" t="s">
        <v>496</v>
      </c>
      <c r="D327" s="20"/>
      <c r="E327" s="172">
        <f aca="true" t="shared" si="141" ref="E327:S327">E328</f>
        <v>15</v>
      </c>
      <c r="F327" s="172">
        <f t="shared" si="141"/>
        <v>0</v>
      </c>
      <c r="G327" s="172">
        <f t="shared" si="141"/>
        <v>15</v>
      </c>
      <c r="H327" s="172">
        <f t="shared" si="141"/>
        <v>0</v>
      </c>
      <c r="I327" s="172">
        <f t="shared" si="141"/>
        <v>15</v>
      </c>
      <c r="J327" s="172">
        <f t="shared" si="141"/>
        <v>0</v>
      </c>
      <c r="K327" s="172">
        <f t="shared" si="141"/>
        <v>15</v>
      </c>
      <c r="L327" s="172">
        <f t="shared" si="141"/>
        <v>0</v>
      </c>
      <c r="M327" s="172">
        <f t="shared" si="141"/>
        <v>15</v>
      </c>
      <c r="N327" s="172">
        <f t="shared" si="141"/>
        <v>0</v>
      </c>
      <c r="O327" s="172">
        <f t="shared" si="141"/>
        <v>15</v>
      </c>
      <c r="P327" s="172">
        <f t="shared" si="141"/>
        <v>0</v>
      </c>
      <c r="Q327" s="172">
        <f t="shared" si="141"/>
        <v>15</v>
      </c>
      <c r="R327" s="172">
        <f t="shared" si="141"/>
        <v>0</v>
      </c>
      <c r="S327" s="172">
        <f t="shared" si="141"/>
        <v>15</v>
      </c>
    </row>
    <row r="328" spans="1:19" s="90" customFormat="1" ht="37.5">
      <c r="A328" s="83" t="s">
        <v>257</v>
      </c>
      <c r="B328" s="20" t="s">
        <v>482</v>
      </c>
      <c r="C328" s="20" t="s">
        <v>496</v>
      </c>
      <c r="D328" s="24">
        <v>200</v>
      </c>
      <c r="E328" s="172">
        <v>15</v>
      </c>
      <c r="F328" s="172">
        <v>0</v>
      </c>
      <c r="G328" s="172">
        <f>E328+F328</f>
        <v>15</v>
      </c>
      <c r="H328" s="172">
        <v>0</v>
      </c>
      <c r="I328" s="172">
        <f>G328+H328</f>
        <v>15</v>
      </c>
      <c r="J328" s="172">
        <v>0</v>
      </c>
      <c r="K328" s="172">
        <f>I328+J328</f>
        <v>15</v>
      </c>
      <c r="L328" s="172">
        <v>0</v>
      </c>
      <c r="M328" s="172">
        <f>K328+L328</f>
        <v>15</v>
      </c>
      <c r="N328" s="172">
        <v>0</v>
      </c>
      <c r="O328" s="172">
        <f>M328+N328</f>
        <v>15</v>
      </c>
      <c r="P328" s="172">
        <v>0</v>
      </c>
      <c r="Q328" s="172">
        <f>O328+P328</f>
        <v>15</v>
      </c>
      <c r="R328" s="172">
        <v>0</v>
      </c>
      <c r="S328" s="172">
        <f>Q328+R328</f>
        <v>15</v>
      </c>
    </row>
    <row r="329" spans="1:19" s="90" customFormat="1" ht="56.25">
      <c r="A329" s="83" t="s">
        <v>497</v>
      </c>
      <c r="B329" s="20" t="s">
        <v>482</v>
      </c>
      <c r="C329" s="20" t="s">
        <v>498</v>
      </c>
      <c r="D329" s="20"/>
      <c r="E329" s="172">
        <f>E330+E331+E332</f>
        <v>386</v>
      </c>
      <c r="F329" s="172">
        <f>F330+F331+F332</f>
        <v>0</v>
      </c>
      <c r="G329" s="172">
        <f>E329+F329</f>
        <v>386</v>
      </c>
      <c r="H329" s="172">
        <f>H330+H331+H332</f>
        <v>0</v>
      </c>
      <c r="I329" s="172">
        <f>G329+H329</f>
        <v>386</v>
      </c>
      <c r="J329" s="172">
        <f>J330+J331+J332</f>
        <v>0</v>
      </c>
      <c r="K329" s="172">
        <f>I329+J329</f>
        <v>386</v>
      </c>
      <c r="L329" s="172">
        <f>L330+L331+L332</f>
        <v>-76</v>
      </c>
      <c r="M329" s="172">
        <f>K329+L329</f>
        <v>310</v>
      </c>
      <c r="N329" s="172">
        <f>N330+N331+N332</f>
        <v>0</v>
      </c>
      <c r="O329" s="172">
        <f>M329+N329</f>
        <v>310</v>
      </c>
      <c r="P329" s="172">
        <f>P330+P331+P332</f>
        <v>0</v>
      </c>
      <c r="Q329" s="172">
        <f>O329+P329</f>
        <v>310</v>
      </c>
      <c r="R329" s="172">
        <f>R330+R331+R332</f>
        <v>0</v>
      </c>
      <c r="S329" s="172">
        <f>Q329+R329</f>
        <v>310</v>
      </c>
    </row>
    <row r="330" spans="1:19" s="90" customFormat="1" ht="37.5">
      <c r="A330" s="83" t="s">
        <v>257</v>
      </c>
      <c r="B330" s="20" t="s">
        <v>482</v>
      </c>
      <c r="C330" s="20" t="s">
        <v>498</v>
      </c>
      <c r="D330" s="20" t="s">
        <v>258</v>
      </c>
      <c r="E330" s="172">
        <v>80</v>
      </c>
      <c r="F330" s="172"/>
      <c r="G330" s="172">
        <f>E330+F330</f>
        <v>80</v>
      </c>
      <c r="H330" s="172"/>
      <c r="I330" s="172">
        <f>G330+H330</f>
        <v>80</v>
      </c>
      <c r="J330" s="172"/>
      <c r="K330" s="172">
        <f>I330+J330</f>
        <v>80</v>
      </c>
      <c r="L330" s="172">
        <v>-60</v>
      </c>
      <c r="M330" s="172">
        <f>K330+L330</f>
        <v>20</v>
      </c>
      <c r="N330" s="172"/>
      <c r="O330" s="172">
        <f>M330+N330</f>
        <v>20</v>
      </c>
      <c r="P330" s="172"/>
      <c r="Q330" s="172">
        <f>O330+P330</f>
        <v>20</v>
      </c>
      <c r="R330" s="172"/>
      <c r="S330" s="172">
        <f>Q330+R330</f>
        <v>20</v>
      </c>
    </row>
    <row r="331" spans="1:19" s="90" customFormat="1" ht="37.5">
      <c r="A331" s="83" t="s">
        <v>301</v>
      </c>
      <c r="B331" s="20" t="s">
        <v>482</v>
      </c>
      <c r="C331" s="20" t="s">
        <v>498</v>
      </c>
      <c r="D331" s="20" t="s">
        <v>302</v>
      </c>
      <c r="E331" s="172"/>
      <c r="F331" s="172"/>
      <c r="G331" s="172">
        <f>E331+F331</f>
        <v>0</v>
      </c>
      <c r="H331" s="172"/>
      <c r="I331" s="172">
        <f>G331+H331</f>
        <v>0</v>
      </c>
      <c r="J331" s="172"/>
      <c r="K331" s="172">
        <f>I331+J331</f>
        <v>0</v>
      </c>
      <c r="L331" s="172"/>
      <c r="M331" s="172">
        <f>K331+L331</f>
        <v>0</v>
      </c>
      <c r="N331" s="172"/>
      <c r="O331" s="172">
        <f>M331+N331</f>
        <v>0</v>
      </c>
      <c r="P331" s="172"/>
      <c r="Q331" s="172">
        <f>O331+P331</f>
        <v>0</v>
      </c>
      <c r="R331" s="172"/>
      <c r="S331" s="172">
        <f>Q331+R331</f>
        <v>0</v>
      </c>
    </row>
    <row r="332" spans="1:19" s="90" customFormat="1" ht="56.25">
      <c r="A332" s="83" t="s">
        <v>385</v>
      </c>
      <c r="B332" s="20" t="s">
        <v>482</v>
      </c>
      <c r="C332" s="20" t="s">
        <v>498</v>
      </c>
      <c r="D332" s="20" t="s">
        <v>365</v>
      </c>
      <c r="E332" s="172">
        <v>306</v>
      </c>
      <c r="F332" s="172"/>
      <c r="G332" s="172">
        <f>E332+F332</f>
        <v>306</v>
      </c>
      <c r="H332" s="172"/>
      <c r="I332" s="172">
        <f>G332+H332</f>
        <v>306</v>
      </c>
      <c r="J332" s="172"/>
      <c r="K332" s="172">
        <f>I332+J332</f>
        <v>306</v>
      </c>
      <c r="L332" s="172">
        <v>-16</v>
      </c>
      <c r="M332" s="172">
        <f>K332+L332</f>
        <v>290</v>
      </c>
      <c r="N332" s="172"/>
      <c r="O332" s="172">
        <f>M332+N332</f>
        <v>290</v>
      </c>
      <c r="P332" s="172"/>
      <c r="Q332" s="172">
        <f>O332+P332</f>
        <v>290</v>
      </c>
      <c r="R332" s="172"/>
      <c r="S332" s="172">
        <f>Q332+R332</f>
        <v>290</v>
      </c>
    </row>
    <row r="333" spans="1:19" s="90" customFormat="1" ht="37.5">
      <c r="A333" s="83" t="s">
        <v>499</v>
      </c>
      <c r="B333" s="20" t="s">
        <v>482</v>
      </c>
      <c r="C333" s="20" t="s">
        <v>500</v>
      </c>
      <c r="D333" s="20"/>
      <c r="E333" s="172">
        <f aca="true" t="shared" si="142" ref="E333:S333">E334</f>
        <v>0</v>
      </c>
      <c r="F333" s="172">
        <f t="shared" si="142"/>
        <v>0</v>
      </c>
      <c r="G333" s="172">
        <f t="shared" si="142"/>
        <v>0</v>
      </c>
      <c r="H333" s="172">
        <f t="shared" si="142"/>
        <v>0</v>
      </c>
      <c r="I333" s="172">
        <f t="shared" si="142"/>
        <v>0</v>
      </c>
      <c r="J333" s="172">
        <f t="shared" si="142"/>
        <v>0</v>
      </c>
      <c r="K333" s="172">
        <f t="shared" si="142"/>
        <v>0</v>
      </c>
      <c r="L333" s="172">
        <f t="shared" si="142"/>
        <v>0</v>
      </c>
      <c r="M333" s="172">
        <f t="shared" si="142"/>
        <v>0</v>
      </c>
      <c r="N333" s="172">
        <f t="shared" si="142"/>
        <v>0</v>
      </c>
      <c r="O333" s="172">
        <f t="shared" si="142"/>
        <v>0</v>
      </c>
      <c r="P333" s="172">
        <f t="shared" si="142"/>
        <v>0</v>
      </c>
      <c r="Q333" s="172">
        <f t="shared" si="142"/>
        <v>0</v>
      </c>
      <c r="R333" s="172">
        <f t="shared" si="142"/>
        <v>0</v>
      </c>
      <c r="S333" s="172">
        <f t="shared" si="142"/>
        <v>0</v>
      </c>
    </row>
    <row r="334" spans="1:19" s="90" customFormat="1" ht="56.25">
      <c r="A334" s="83" t="s">
        <v>385</v>
      </c>
      <c r="B334" s="20" t="s">
        <v>482</v>
      </c>
      <c r="C334" s="20" t="s">
        <v>500</v>
      </c>
      <c r="D334" s="20" t="s">
        <v>365</v>
      </c>
      <c r="E334" s="172"/>
      <c r="F334" s="172"/>
      <c r="G334" s="172">
        <f aca="true" t="shared" si="143" ref="G334:G342">E334+F334</f>
        <v>0</v>
      </c>
      <c r="H334" s="172"/>
      <c r="I334" s="172">
        <f aca="true" t="shared" si="144" ref="I334:I342">G334+H334</f>
        <v>0</v>
      </c>
      <c r="J334" s="172"/>
      <c r="K334" s="172">
        <f aca="true" t="shared" si="145" ref="K334:K342">I334+J334</f>
        <v>0</v>
      </c>
      <c r="L334" s="172"/>
      <c r="M334" s="172">
        <f aca="true" t="shared" si="146" ref="M334:M342">K334+L334</f>
        <v>0</v>
      </c>
      <c r="N334" s="172"/>
      <c r="O334" s="172">
        <f aca="true" t="shared" si="147" ref="O334:O342">M334+N334</f>
        <v>0</v>
      </c>
      <c r="P334" s="172"/>
      <c r="Q334" s="172">
        <f aca="true" t="shared" si="148" ref="Q334:Q342">O334+P334</f>
        <v>0</v>
      </c>
      <c r="R334" s="172"/>
      <c r="S334" s="172">
        <f aca="true" t="shared" si="149" ref="S334:S342">Q334+R334</f>
        <v>0</v>
      </c>
    </row>
    <row r="335" spans="1:19" s="90" customFormat="1" ht="37.5">
      <c r="A335" s="83" t="s">
        <v>711</v>
      </c>
      <c r="B335" s="20" t="s">
        <v>482</v>
      </c>
      <c r="C335" s="20" t="s">
        <v>712</v>
      </c>
      <c r="D335" s="20"/>
      <c r="E335" s="172">
        <f>E336</f>
        <v>1011.3</v>
      </c>
      <c r="F335" s="172">
        <f>F336</f>
        <v>-932.6</v>
      </c>
      <c r="G335" s="172">
        <f t="shared" si="143"/>
        <v>78.69999999999993</v>
      </c>
      <c r="H335" s="172">
        <f>H336</f>
        <v>0</v>
      </c>
      <c r="I335" s="172">
        <f t="shared" si="144"/>
        <v>78.69999999999993</v>
      </c>
      <c r="J335" s="172">
        <f>J336</f>
        <v>0</v>
      </c>
      <c r="K335" s="172">
        <f t="shared" si="145"/>
        <v>78.69999999999993</v>
      </c>
      <c r="L335" s="172">
        <f>L336</f>
        <v>0</v>
      </c>
      <c r="M335" s="172">
        <f t="shared" si="146"/>
        <v>78.69999999999993</v>
      </c>
      <c r="N335" s="172">
        <f>N336</f>
        <v>0</v>
      </c>
      <c r="O335" s="172">
        <f t="shared" si="147"/>
        <v>78.69999999999993</v>
      </c>
      <c r="P335" s="172">
        <f>P336</f>
        <v>0</v>
      </c>
      <c r="Q335" s="172">
        <f t="shared" si="148"/>
        <v>78.69999999999993</v>
      </c>
      <c r="R335" s="172">
        <f>R336</f>
        <v>38.7</v>
      </c>
      <c r="S335" s="172">
        <f t="shared" si="149"/>
        <v>117.39999999999993</v>
      </c>
    </row>
    <row r="336" spans="1:19" s="90" customFormat="1" ht="56.25">
      <c r="A336" s="83" t="s">
        <v>385</v>
      </c>
      <c r="B336" s="20" t="s">
        <v>482</v>
      </c>
      <c r="C336" s="20" t="s">
        <v>712</v>
      </c>
      <c r="D336" s="20" t="s">
        <v>365</v>
      </c>
      <c r="E336" s="172">
        <v>1011.3</v>
      </c>
      <c r="F336" s="172">
        <v>-932.6</v>
      </c>
      <c r="G336" s="172">
        <f t="shared" si="143"/>
        <v>78.69999999999993</v>
      </c>
      <c r="H336" s="172"/>
      <c r="I336" s="172">
        <f t="shared" si="144"/>
        <v>78.69999999999993</v>
      </c>
      <c r="J336" s="172"/>
      <c r="K336" s="172">
        <f t="shared" si="145"/>
        <v>78.69999999999993</v>
      </c>
      <c r="L336" s="172"/>
      <c r="M336" s="172">
        <f t="shared" si="146"/>
        <v>78.69999999999993</v>
      </c>
      <c r="N336" s="172"/>
      <c r="O336" s="172">
        <f t="shared" si="147"/>
        <v>78.69999999999993</v>
      </c>
      <c r="P336" s="172"/>
      <c r="Q336" s="172">
        <f t="shared" si="148"/>
        <v>78.69999999999993</v>
      </c>
      <c r="R336" s="172">
        <v>38.7</v>
      </c>
      <c r="S336" s="172">
        <f t="shared" si="149"/>
        <v>117.39999999999993</v>
      </c>
    </row>
    <row r="337" spans="1:19" s="90" customFormat="1" ht="18.75">
      <c r="A337" s="177" t="s">
        <v>761</v>
      </c>
      <c r="B337" s="20" t="s">
        <v>482</v>
      </c>
      <c r="C337" s="20" t="s">
        <v>762</v>
      </c>
      <c r="D337" s="20"/>
      <c r="E337" s="172">
        <f>E338</f>
        <v>94.5</v>
      </c>
      <c r="F337" s="172">
        <f>F338</f>
        <v>0</v>
      </c>
      <c r="G337" s="172">
        <f>E337+F337</f>
        <v>94.5</v>
      </c>
      <c r="H337" s="172">
        <f>H338</f>
        <v>0</v>
      </c>
      <c r="I337" s="172">
        <f t="shared" si="144"/>
        <v>94.5</v>
      </c>
      <c r="J337" s="172">
        <f>J338</f>
        <v>0</v>
      </c>
      <c r="K337" s="172">
        <f t="shared" si="145"/>
        <v>94.5</v>
      </c>
      <c r="L337" s="172">
        <f>L338</f>
        <v>0</v>
      </c>
      <c r="M337" s="172">
        <f t="shared" si="146"/>
        <v>94.5</v>
      </c>
      <c r="N337" s="172">
        <f>N338</f>
        <v>-7.465</v>
      </c>
      <c r="O337" s="172">
        <f t="shared" si="147"/>
        <v>87.035</v>
      </c>
      <c r="P337" s="172">
        <f>P338</f>
        <v>0</v>
      </c>
      <c r="Q337" s="172">
        <f t="shared" si="148"/>
        <v>87.035</v>
      </c>
      <c r="R337" s="172">
        <f>R338</f>
        <v>0</v>
      </c>
      <c r="S337" s="172">
        <f t="shared" si="149"/>
        <v>87.035</v>
      </c>
    </row>
    <row r="338" spans="1:19" s="90" customFormat="1" ht="56.25">
      <c r="A338" s="83" t="s">
        <v>385</v>
      </c>
      <c r="B338" s="20" t="s">
        <v>482</v>
      </c>
      <c r="C338" s="20" t="s">
        <v>762</v>
      </c>
      <c r="D338" s="20" t="s">
        <v>365</v>
      </c>
      <c r="E338" s="172">
        <v>94.5</v>
      </c>
      <c r="F338" s="172"/>
      <c r="G338" s="172">
        <f>E338+F338</f>
        <v>94.5</v>
      </c>
      <c r="H338" s="172"/>
      <c r="I338" s="172">
        <f t="shared" si="144"/>
        <v>94.5</v>
      </c>
      <c r="J338" s="172"/>
      <c r="K338" s="172">
        <f t="shared" si="145"/>
        <v>94.5</v>
      </c>
      <c r="L338" s="172"/>
      <c r="M338" s="172">
        <f t="shared" si="146"/>
        <v>94.5</v>
      </c>
      <c r="N338" s="172">
        <v>-7.465</v>
      </c>
      <c r="O338" s="172">
        <f t="shared" si="147"/>
        <v>87.035</v>
      </c>
      <c r="P338" s="172"/>
      <c r="Q338" s="172">
        <f t="shared" si="148"/>
        <v>87.035</v>
      </c>
      <c r="R338" s="172"/>
      <c r="S338" s="172">
        <f t="shared" si="149"/>
        <v>87.035</v>
      </c>
    </row>
    <row r="339" spans="1:19" s="90" customFormat="1" ht="93.75">
      <c r="A339" s="83" t="s">
        <v>501</v>
      </c>
      <c r="B339" s="20" t="s">
        <v>482</v>
      </c>
      <c r="C339" s="20" t="s">
        <v>502</v>
      </c>
      <c r="D339" s="20"/>
      <c r="E339" s="172">
        <f>E340</f>
        <v>0</v>
      </c>
      <c r="F339" s="172">
        <f>F340</f>
        <v>0</v>
      </c>
      <c r="G339" s="172">
        <f t="shared" si="143"/>
        <v>0</v>
      </c>
      <c r="H339" s="172">
        <f>H340</f>
        <v>0</v>
      </c>
      <c r="I339" s="172">
        <f t="shared" si="144"/>
        <v>0</v>
      </c>
      <c r="J339" s="172">
        <f>J340</f>
        <v>0</v>
      </c>
      <c r="K339" s="172">
        <f t="shared" si="145"/>
        <v>0</v>
      </c>
      <c r="L339" s="172">
        <f>L340</f>
        <v>0</v>
      </c>
      <c r="M339" s="172">
        <f t="shared" si="146"/>
        <v>0</v>
      </c>
      <c r="N339" s="172">
        <f>N340</f>
        <v>0</v>
      </c>
      <c r="O339" s="172">
        <f t="shared" si="147"/>
        <v>0</v>
      </c>
      <c r="P339" s="172">
        <f>P340</f>
        <v>0</v>
      </c>
      <c r="Q339" s="172">
        <f t="shared" si="148"/>
        <v>0</v>
      </c>
      <c r="R339" s="172">
        <f>R340</f>
        <v>0</v>
      </c>
      <c r="S339" s="172">
        <f t="shared" si="149"/>
        <v>0</v>
      </c>
    </row>
    <row r="340" spans="1:19" s="90" customFormat="1" ht="56.25">
      <c r="A340" s="83" t="s">
        <v>385</v>
      </c>
      <c r="B340" s="20" t="s">
        <v>482</v>
      </c>
      <c r="C340" s="20" t="s">
        <v>502</v>
      </c>
      <c r="D340" s="20" t="s">
        <v>365</v>
      </c>
      <c r="E340" s="172"/>
      <c r="F340" s="172">
        <v>0</v>
      </c>
      <c r="G340" s="172">
        <f t="shared" si="143"/>
        <v>0</v>
      </c>
      <c r="H340" s="172">
        <v>0</v>
      </c>
      <c r="I340" s="172">
        <f t="shared" si="144"/>
        <v>0</v>
      </c>
      <c r="J340" s="172">
        <v>0</v>
      </c>
      <c r="K340" s="172">
        <f t="shared" si="145"/>
        <v>0</v>
      </c>
      <c r="L340" s="172">
        <v>0</v>
      </c>
      <c r="M340" s="172">
        <f t="shared" si="146"/>
        <v>0</v>
      </c>
      <c r="N340" s="172">
        <v>0</v>
      </c>
      <c r="O340" s="172">
        <f t="shared" si="147"/>
        <v>0</v>
      </c>
      <c r="P340" s="172">
        <v>0</v>
      </c>
      <c r="Q340" s="172">
        <f t="shared" si="148"/>
        <v>0</v>
      </c>
      <c r="R340" s="172">
        <v>0</v>
      </c>
      <c r="S340" s="172">
        <f t="shared" si="149"/>
        <v>0</v>
      </c>
    </row>
    <row r="341" spans="1:19" s="90" customFormat="1" ht="56.25">
      <c r="A341" s="83" t="s">
        <v>503</v>
      </c>
      <c r="B341" s="20" t="s">
        <v>482</v>
      </c>
      <c r="C341" s="20" t="s">
        <v>504</v>
      </c>
      <c r="D341" s="20"/>
      <c r="E341" s="172">
        <f>E342</f>
        <v>0</v>
      </c>
      <c r="F341" s="172">
        <f>F342</f>
        <v>0</v>
      </c>
      <c r="G341" s="172">
        <f t="shared" si="143"/>
        <v>0</v>
      </c>
      <c r="H341" s="172">
        <f>H342</f>
        <v>0</v>
      </c>
      <c r="I341" s="172">
        <f t="shared" si="144"/>
        <v>0</v>
      </c>
      <c r="J341" s="172">
        <f>J342</f>
        <v>0</v>
      </c>
      <c r="K341" s="172">
        <f t="shared" si="145"/>
        <v>0</v>
      </c>
      <c r="L341" s="172">
        <f>L342</f>
        <v>0</v>
      </c>
      <c r="M341" s="172">
        <f t="shared" si="146"/>
        <v>0</v>
      </c>
      <c r="N341" s="172">
        <f>N342</f>
        <v>0</v>
      </c>
      <c r="O341" s="172">
        <f t="shared" si="147"/>
        <v>0</v>
      </c>
      <c r="P341" s="172">
        <f>P342</f>
        <v>0</v>
      </c>
      <c r="Q341" s="172">
        <f t="shared" si="148"/>
        <v>0</v>
      </c>
      <c r="R341" s="172">
        <f>R342</f>
        <v>0</v>
      </c>
      <c r="S341" s="172">
        <f t="shared" si="149"/>
        <v>0</v>
      </c>
    </row>
    <row r="342" spans="1:19" s="90" customFormat="1" ht="56.25">
      <c r="A342" s="83" t="s">
        <v>385</v>
      </c>
      <c r="B342" s="20" t="s">
        <v>482</v>
      </c>
      <c r="C342" s="20" t="s">
        <v>504</v>
      </c>
      <c r="D342" s="20" t="s">
        <v>365</v>
      </c>
      <c r="E342" s="172"/>
      <c r="F342" s="172"/>
      <c r="G342" s="172">
        <f t="shared" si="143"/>
        <v>0</v>
      </c>
      <c r="H342" s="172"/>
      <c r="I342" s="172">
        <f t="shared" si="144"/>
        <v>0</v>
      </c>
      <c r="J342" s="172"/>
      <c r="K342" s="172">
        <f t="shared" si="145"/>
        <v>0</v>
      </c>
      <c r="L342" s="172"/>
      <c r="M342" s="172">
        <f t="shared" si="146"/>
        <v>0</v>
      </c>
      <c r="N342" s="172"/>
      <c r="O342" s="172">
        <f t="shared" si="147"/>
        <v>0</v>
      </c>
      <c r="P342" s="172"/>
      <c r="Q342" s="172">
        <f t="shared" si="148"/>
        <v>0</v>
      </c>
      <c r="R342" s="172"/>
      <c r="S342" s="172">
        <f t="shared" si="149"/>
        <v>0</v>
      </c>
    </row>
    <row r="343" spans="1:19" s="90" customFormat="1" ht="56.25">
      <c r="A343" s="83" t="s">
        <v>505</v>
      </c>
      <c r="B343" s="18" t="s">
        <v>482</v>
      </c>
      <c r="C343" s="18" t="s">
        <v>506</v>
      </c>
      <c r="D343" s="20"/>
      <c r="E343" s="172">
        <f aca="true" t="shared" si="150" ref="E343:S343">E344</f>
        <v>89499.3</v>
      </c>
      <c r="F343" s="172">
        <f t="shared" si="150"/>
        <v>0</v>
      </c>
      <c r="G343" s="172">
        <f t="shared" si="150"/>
        <v>89499.3</v>
      </c>
      <c r="H343" s="172">
        <f t="shared" si="150"/>
        <v>-21786.3</v>
      </c>
      <c r="I343" s="172">
        <f t="shared" si="150"/>
        <v>67713</v>
      </c>
      <c r="J343" s="172">
        <f t="shared" si="150"/>
        <v>0</v>
      </c>
      <c r="K343" s="172">
        <f t="shared" si="150"/>
        <v>67713</v>
      </c>
      <c r="L343" s="172">
        <f t="shared" si="150"/>
        <v>0</v>
      </c>
      <c r="M343" s="172">
        <f t="shared" si="150"/>
        <v>67713</v>
      </c>
      <c r="N343" s="172">
        <f t="shared" si="150"/>
        <v>0</v>
      </c>
      <c r="O343" s="172">
        <f t="shared" si="150"/>
        <v>67713</v>
      </c>
      <c r="P343" s="172">
        <f t="shared" si="150"/>
        <v>4700</v>
      </c>
      <c r="Q343" s="172">
        <f t="shared" si="150"/>
        <v>72413</v>
      </c>
      <c r="R343" s="172">
        <f t="shared" si="150"/>
        <v>360.273</v>
      </c>
      <c r="S343" s="172">
        <f t="shared" si="150"/>
        <v>72773.273</v>
      </c>
    </row>
    <row r="344" spans="1:19" s="90" customFormat="1" ht="56.25">
      <c r="A344" s="83" t="s">
        <v>385</v>
      </c>
      <c r="B344" s="20" t="s">
        <v>482</v>
      </c>
      <c r="C344" s="20" t="s">
        <v>506</v>
      </c>
      <c r="D344" s="20" t="s">
        <v>365</v>
      </c>
      <c r="E344" s="172">
        <v>89499.3</v>
      </c>
      <c r="F344" s="172"/>
      <c r="G344" s="172">
        <f>E344+F344</f>
        <v>89499.3</v>
      </c>
      <c r="H344" s="172">
        <v>-21786.3</v>
      </c>
      <c r="I344" s="172">
        <f>G344+H344</f>
        <v>67713</v>
      </c>
      <c r="J344" s="172"/>
      <c r="K344" s="172">
        <f>I344+J344</f>
        <v>67713</v>
      </c>
      <c r="L344" s="172"/>
      <c r="M344" s="172">
        <f>K344+L344</f>
        <v>67713</v>
      </c>
      <c r="N344" s="172"/>
      <c r="O344" s="172">
        <f>M344+N344</f>
        <v>67713</v>
      </c>
      <c r="P344" s="172">
        <v>4700</v>
      </c>
      <c r="Q344" s="172">
        <f>O344+P344</f>
        <v>72413</v>
      </c>
      <c r="R344" s="172">
        <v>360.273</v>
      </c>
      <c r="S344" s="172">
        <f>Q344+R344</f>
        <v>72773.273</v>
      </c>
    </row>
    <row r="345" spans="1:19" s="90" customFormat="1" ht="112.5">
      <c r="A345" s="83" t="s">
        <v>507</v>
      </c>
      <c r="B345" s="18" t="s">
        <v>482</v>
      </c>
      <c r="C345" s="18" t="s">
        <v>508</v>
      </c>
      <c r="D345" s="84"/>
      <c r="E345" s="172">
        <f aca="true" t="shared" si="151" ref="E345:S345">E346</f>
        <v>4663.6</v>
      </c>
      <c r="F345" s="172">
        <f t="shared" si="151"/>
        <v>0</v>
      </c>
      <c r="G345" s="172">
        <f t="shared" si="151"/>
        <v>4663.6</v>
      </c>
      <c r="H345" s="172">
        <f t="shared" si="151"/>
        <v>0</v>
      </c>
      <c r="I345" s="172">
        <f t="shared" si="151"/>
        <v>4663.6</v>
      </c>
      <c r="J345" s="172">
        <f t="shared" si="151"/>
        <v>0</v>
      </c>
      <c r="K345" s="172">
        <f t="shared" si="151"/>
        <v>4663.6</v>
      </c>
      <c r="L345" s="172">
        <f t="shared" si="151"/>
        <v>0</v>
      </c>
      <c r="M345" s="172">
        <f t="shared" si="151"/>
        <v>4663.6</v>
      </c>
      <c r="N345" s="172">
        <f t="shared" si="151"/>
        <v>0</v>
      </c>
      <c r="O345" s="172">
        <f t="shared" si="151"/>
        <v>4663.6</v>
      </c>
      <c r="P345" s="172">
        <f t="shared" si="151"/>
        <v>0</v>
      </c>
      <c r="Q345" s="172">
        <f t="shared" si="151"/>
        <v>4663.6</v>
      </c>
      <c r="R345" s="172">
        <f t="shared" si="151"/>
        <v>1118</v>
      </c>
      <c r="S345" s="172">
        <f t="shared" si="151"/>
        <v>5781.6</v>
      </c>
    </row>
    <row r="346" spans="1:19" s="90" customFormat="1" ht="56.25">
      <c r="A346" s="83" t="s">
        <v>385</v>
      </c>
      <c r="B346" s="18" t="s">
        <v>482</v>
      </c>
      <c r="C346" s="18" t="s">
        <v>508</v>
      </c>
      <c r="D346" s="24">
        <v>600</v>
      </c>
      <c r="E346" s="172">
        <v>4663.6</v>
      </c>
      <c r="F346" s="172"/>
      <c r="G346" s="172">
        <f>E346+F346</f>
        <v>4663.6</v>
      </c>
      <c r="H346" s="172"/>
      <c r="I346" s="172">
        <f>G346+H346</f>
        <v>4663.6</v>
      </c>
      <c r="J346" s="172"/>
      <c r="K346" s="172">
        <f>I346+J346</f>
        <v>4663.6</v>
      </c>
      <c r="L346" s="172"/>
      <c r="M346" s="172">
        <f>K346+L346</f>
        <v>4663.6</v>
      </c>
      <c r="N346" s="172"/>
      <c r="O346" s="172">
        <f>M346+N346</f>
        <v>4663.6</v>
      </c>
      <c r="P346" s="172"/>
      <c r="Q346" s="172">
        <f>O346+P346</f>
        <v>4663.6</v>
      </c>
      <c r="R346" s="181">
        <v>1118</v>
      </c>
      <c r="S346" s="172">
        <f>Q346+R346</f>
        <v>5781.6</v>
      </c>
    </row>
    <row r="347" spans="1:19" s="90" customFormat="1" ht="39">
      <c r="A347" s="92" t="s">
        <v>509</v>
      </c>
      <c r="B347" s="126" t="s">
        <v>482</v>
      </c>
      <c r="C347" s="126" t="s">
        <v>510</v>
      </c>
      <c r="D347" s="126"/>
      <c r="E347" s="180">
        <f>E348+E350+E354+E356+E358+E360+E366+E369+E382+E384+E386+E363+E380+E372+E352</f>
        <v>216842.82799999998</v>
      </c>
      <c r="F347" s="180">
        <f>F348+F350+F354+F356+F358+F360+F366+F369+F382+F384+F386+F363+F380+F372+F352</f>
        <v>967.6</v>
      </c>
      <c r="G347" s="180">
        <f>E347+F347</f>
        <v>217810.42799999999</v>
      </c>
      <c r="H347" s="180">
        <f>H348+H350+H354+H356+H358+H360+H366+H369+H382+H384+H386+H363+H380+H372+H352</f>
        <v>6187.8</v>
      </c>
      <c r="I347" s="180">
        <f>G347+H347</f>
        <v>223998.22799999997</v>
      </c>
      <c r="J347" s="180">
        <f>J348+J350+J354+J356+J358+J360+J366+J369+J382+J384+J386+J363+J380+J372+J352</f>
        <v>272.044</v>
      </c>
      <c r="K347" s="180">
        <f>I347+J347</f>
        <v>224270.27199999997</v>
      </c>
      <c r="L347" s="180">
        <f>L348+L350+L354+L356+L358+L360+L366+L369+L382+L384+L386+L363+L380+L372+L352+L374+L378</f>
        <v>1746.2129999999997</v>
      </c>
      <c r="M347" s="180">
        <f>K347+L347</f>
        <v>226016.48499999996</v>
      </c>
      <c r="N347" s="180">
        <f>N348+N350+N354+N356+N358+N360+N366+N369+N382+N384+N386+N363+N380+N372+N352+N374+N378+N376</f>
        <v>10567.798999999999</v>
      </c>
      <c r="O347" s="180">
        <f>M347+N347</f>
        <v>236584.28399999996</v>
      </c>
      <c r="P347" s="180">
        <f>P348+P350+P354+P356+P358+P360+P366+P369+P382+P384+P386+P363+P380+P372+P352+P374+P378+P376</f>
        <v>-7218.330000000001</v>
      </c>
      <c r="Q347" s="180">
        <f>O347+P347</f>
        <v>229365.95399999997</v>
      </c>
      <c r="R347" s="180">
        <f>R348+R350+R354+R356+R358+R360+R366+R369+R382+R384+R386+R363+R380+R372+R352+R374+R378+R376</f>
        <v>-1847.4530000000004</v>
      </c>
      <c r="S347" s="180">
        <f>Q347+R347</f>
        <v>227518.50099999996</v>
      </c>
    </row>
    <row r="348" spans="1:19" s="90" customFormat="1" ht="37.5">
      <c r="A348" s="83" t="s">
        <v>511</v>
      </c>
      <c r="B348" s="20" t="s">
        <v>482</v>
      </c>
      <c r="C348" s="20" t="s">
        <v>512</v>
      </c>
      <c r="D348" s="20"/>
      <c r="E348" s="172">
        <f aca="true" t="shared" si="152" ref="E348:S348">E349</f>
        <v>48869.728</v>
      </c>
      <c r="F348" s="172">
        <f t="shared" si="152"/>
        <v>0</v>
      </c>
      <c r="G348" s="172">
        <f t="shared" si="152"/>
        <v>48869.728</v>
      </c>
      <c r="H348" s="172">
        <f t="shared" si="152"/>
        <v>-200</v>
      </c>
      <c r="I348" s="172">
        <f t="shared" si="152"/>
        <v>48669.728</v>
      </c>
      <c r="J348" s="172">
        <f t="shared" si="152"/>
        <v>0</v>
      </c>
      <c r="K348" s="172">
        <f t="shared" si="152"/>
        <v>48669.728</v>
      </c>
      <c r="L348" s="172">
        <f t="shared" si="152"/>
        <v>0</v>
      </c>
      <c r="M348" s="172">
        <f t="shared" si="152"/>
        <v>48669.728</v>
      </c>
      <c r="N348" s="172">
        <f t="shared" si="152"/>
        <v>-1552.378</v>
      </c>
      <c r="O348" s="172">
        <f t="shared" si="152"/>
        <v>47117.350000000006</v>
      </c>
      <c r="P348" s="172">
        <f t="shared" si="152"/>
        <v>-4462.664000000001</v>
      </c>
      <c r="Q348" s="172">
        <f t="shared" si="152"/>
        <v>42654.686</v>
      </c>
      <c r="R348" s="172">
        <f t="shared" si="152"/>
        <v>-4181.888</v>
      </c>
      <c r="S348" s="172">
        <f t="shared" si="152"/>
        <v>38472.798</v>
      </c>
    </row>
    <row r="349" spans="1:19" s="90" customFormat="1" ht="56.25">
      <c r="A349" s="83" t="s">
        <v>385</v>
      </c>
      <c r="B349" s="20" t="s">
        <v>482</v>
      </c>
      <c r="C349" s="20" t="s">
        <v>512</v>
      </c>
      <c r="D349" s="20" t="s">
        <v>365</v>
      </c>
      <c r="E349" s="172">
        <v>48869.728</v>
      </c>
      <c r="F349" s="172">
        <v>0</v>
      </c>
      <c r="G349" s="172">
        <f>E349+F349</f>
        <v>48869.728</v>
      </c>
      <c r="H349" s="172">
        <v>-200</v>
      </c>
      <c r="I349" s="172">
        <f>G349+H349</f>
        <v>48669.728</v>
      </c>
      <c r="J349" s="172"/>
      <c r="K349" s="172">
        <f>I349+J349</f>
        <v>48669.728</v>
      </c>
      <c r="L349" s="172"/>
      <c r="M349" s="172">
        <f>K349+L349</f>
        <v>48669.728</v>
      </c>
      <c r="N349" s="172">
        <v>-1552.378</v>
      </c>
      <c r="O349" s="172">
        <f>M349+N349</f>
        <v>47117.350000000006</v>
      </c>
      <c r="P349" s="172">
        <f>-2733.664-1729</f>
        <v>-4462.664000000001</v>
      </c>
      <c r="Q349" s="172">
        <f>O349+P349</f>
        <v>42654.686</v>
      </c>
      <c r="R349" s="172">
        <f>-2341.888-1840</f>
        <v>-4181.888</v>
      </c>
      <c r="S349" s="172">
        <f>Q349+R349</f>
        <v>38472.798</v>
      </c>
    </row>
    <row r="350" spans="1:19" s="90" customFormat="1" ht="18.75">
      <c r="A350" s="83" t="s">
        <v>513</v>
      </c>
      <c r="B350" s="20" t="s">
        <v>482</v>
      </c>
      <c r="C350" s="20" t="s">
        <v>514</v>
      </c>
      <c r="D350" s="20"/>
      <c r="E350" s="172">
        <f aca="true" t="shared" si="153" ref="E350:S350">E351</f>
        <v>1546.9</v>
      </c>
      <c r="F350" s="172">
        <f t="shared" si="153"/>
        <v>0</v>
      </c>
      <c r="G350" s="172">
        <f t="shared" si="153"/>
        <v>1546.9</v>
      </c>
      <c r="H350" s="172">
        <f t="shared" si="153"/>
        <v>0</v>
      </c>
      <c r="I350" s="172">
        <f t="shared" si="153"/>
        <v>1546.9</v>
      </c>
      <c r="J350" s="172">
        <f t="shared" si="153"/>
        <v>0</v>
      </c>
      <c r="K350" s="172">
        <f t="shared" si="153"/>
        <v>1546.9</v>
      </c>
      <c r="L350" s="172">
        <f t="shared" si="153"/>
        <v>0</v>
      </c>
      <c r="M350" s="172">
        <f t="shared" si="153"/>
        <v>1546.9</v>
      </c>
      <c r="N350" s="172">
        <f t="shared" si="153"/>
        <v>-366.68</v>
      </c>
      <c r="O350" s="172">
        <f t="shared" si="153"/>
        <v>1180.22</v>
      </c>
      <c r="P350" s="172">
        <f t="shared" si="153"/>
        <v>0</v>
      </c>
      <c r="Q350" s="172">
        <f t="shared" si="153"/>
        <v>1180.22</v>
      </c>
      <c r="R350" s="172">
        <f t="shared" si="153"/>
        <v>0</v>
      </c>
      <c r="S350" s="172">
        <f t="shared" si="153"/>
        <v>1180.22</v>
      </c>
    </row>
    <row r="351" spans="1:19" s="90" customFormat="1" ht="56.25">
      <c r="A351" s="83" t="s">
        <v>385</v>
      </c>
      <c r="B351" s="20" t="s">
        <v>482</v>
      </c>
      <c r="C351" s="20" t="s">
        <v>514</v>
      </c>
      <c r="D351" s="20" t="s">
        <v>365</v>
      </c>
      <c r="E351" s="172">
        <v>1546.9</v>
      </c>
      <c r="F351" s="172"/>
      <c r="G351" s="172">
        <f>E351+F351</f>
        <v>1546.9</v>
      </c>
      <c r="H351" s="172"/>
      <c r="I351" s="172">
        <f>G351+H351</f>
        <v>1546.9</v>
      </c>
      <c r="J351" s="172"/>
      <c r="K351" s="172">
        <f>I351+J351</f>
        <v>1546.9</v>
      </c>
      <c r="L351" s="172"/>
      <c r="M351" s="172">
        <f>K351+L351</f>
        <v>1546.9</v>
      </c>
      <c r="N351" s="172">
        <v>-366.68</v>
      </c>
      <c r="O351" s="172">
        <f>M351+N351</f>
        <v>1180.22</v>
      </c>
      <c r="P351" s="172"/>
      <c r="Q351" s="172">
        <f>O351+P351</f>
        <v>1180.22</v>
      </c>
      <c r="R351" s="172"/>
      <c r="S351" s="172">
        <f>Q351+R351</f>
        <v>1180.22</v>
      </c>
    </row>
    <row r="352" spans="1:19" s="90" customFormat="1" ht="18.75">
      <c r="A352" s="83" t="s">
        <v>386</v>
      </c>
      <c r="B352" s="20" t="s">
        <v>482</v>
      </c>
      <c r="C352" s="20" t="s">
        <v>710</v>
      </c>
      <c r="D352" s="20"/>
      <c r="E352" s="172">
        <f>E353</f>
        <v>2154.5</v>
      </c>
      <c r="F352" s="172">
        <f>F353</f>
        <v>-309.86</v>
      </c>
      <c r="G352" s="172">
        <f>E352+F352</f>
        <v>1844.6399999999999</v>
      </c>
      <c r="H352" s="172">
        <f>H353</f>
        <v>0</v>
      </c>
      <c r="I352" s="172">
        <f>G352+H352</f>
        <v>1844.6399999999999</v>
      </c>
      <c r="J352" s="172">
        <f>J353</f>
        <v>0</v>
      </c>
      <c r="K352" s="172">
        <f>I352+J352</f>
        <v>1844.6399999999999</v>
      </c>
      <c r="L352" s="172">
        <f>L353</f>
        <v>-61.508</v>
      </c>
      <c r="M352" s="172">
        <f>K352+L352</f>
        <v>1783.1319999999998</v>
      </c>
      <c r="N352" s="172">
        <f>N353</f>
        <v>145.28</v>
      </c>
      <c r="O352" s="172">
        <f>M352+N352</f>
        <v>1928.4119999999998</v>
      </c>
      <c r="P352" s="172">
        <f>P353</f>
        <v>868.83</v>
      </c>
      <c r="Q352" s="172">
        <f>O352+P352</f>
        <v>2797.2419999999997</v>
      </c>
      <c r="R352" s="172">
        <f>R353</f>
        <v>580.69</v>
      </c>
      <c r="S352" s="172">
        <f>Q352+R352</f>
        <v>3377.932</v>
      </c>
    </row>
    <row r="353" spans="1:19" s="90" customFormat="1" ht="56.25">
      <c r="A353" s="83" t="s">
        <v>385</v>
      </c>
      <c r="B353" s="20" t="s">
        <v>482</v>
      </c>
      <c r="C353" s="20" t="s">
        <v>710</v>
      </c>
      <c r="D353" s="20" t="s">
        <v>365</v>
      </c>
      <c r="E353" s="172">
        <v>2154.5</v>
      </c>
      <c r="F353" s="172">
        <v>-309.86</v>
      </c>
      <c r="G353" s="172">
        <f>E353+F353</f>
        <v>1844.6399999999999</v>
      </c>
      <c r="H353" s="172"/>
      <c r="I353" s="172">
        <f>G353+H353</f>
        <v>1844.6399999999999</v>
      </c>
      <c r="J353" s="172"/>
      <c r="K353" s="172">
        <f>I353+J353</f>
        <v>1844.6399999999999</v>
      </c>
      <c r="L353" s="172">
        <v>-61.508</v>
      </c>
      <c r="M353" s="172">
        <f>K353+L353</f>
        <v>1783.1319999999998</v>
      </c>
      <c r="N353" s="172">
        <v>145.28</v>
      </c>
      <c r="O353" s="172">
        <f>M353+N353</f>
        <v>1928.4119999999998</v>
      </c>
      <c r="P353" s="172">
        <v>868.83</v>
      </c>
      <c r="Q353" s="172">
        <f>O353+P353</f>
        <v>2797.2419999999997</v>
      </c>
      <c r="R353" s="172">
        <v>580.69</v>
      </c>
      <c r="S353" s="172">
        <f>Q353+R353</f>
        <v>3377.932</v>
      </c>
    </row>
    <row r="354" spans="1:19" s="90" customFormat="1" ht="37.5">
      <c r="A354" s="83" t="s">
        <v>515</v>
      </c>
      <c r="B354" s="20" t="s">
        <v>482</v>
      </c>
      <c r="C354" s="20" t="s">
        <v>516</v>
      </c>
      <c r="D354" s="20"/>
      <c r="E354" s="172">
        <f aca="true" t="shared" si="154" ref="E354:S354">E355</f>
        <v>3300.3</v>
      </c>
      <c r="F354" s="172">
        <f t="shared" si="154"/>
        <v>1242.46</v>
      </c>
      <c r="G354" s="172">
        <f t="shared" si="154"/>
        <v>4542.76</v>
      </c>
      <c r="H354" s="172">
        <f t="shared" si="154"/>
        <v>200</v>
      </c>
      <c r="I354" s="172">
        <f t="shared" si="154"/>
        <v>4742.76</v>
      </c>
      <c r="J354" s="172">
        <f t="shared" si="154"/>
        <v>0</v>
      </c>
      <c r="K354" s="172">
        <f t="shared" si="154"/>
        <v>4742.76</v>
      </c>
      <c r="L354" s="172">
        <f t="shared" si="154"/>
        <v>2367.211</v>
      </c>
      <c r="M354" s="172">
        <f t="shared" si="154"/>
        <v>7109.971</v>
      </c>
      <c r="N354" s="172">
        <f t="shared" si="154"/>
        <v>897.977</v>
      </c>
      <c r="O354" s="172">
        <f t="shared" si="154"/>
        <v>8007.947999999999</v>
      </c>
      <c r="P354" s="172">
        <f t="shared" si="154"/>
        <v>1805.95</v>
      </c>
      <c r="Q354" s="172">
        <f t="shared" si="154"/>
        <v>9813.898</v>
      </c>
      <c r="R354" s="172">
        <f t="shared" si="154"/>
        <v>1970.236</v>
      </c>
      <c r="S354" s="172">
        <f t="shared" si="154"/>
        <v>11784.134</v>
      </c>
    </row>
    <row r="355" spans="1:19" s="90" customFormat="1" ht="56.25">
      <c r="A355" s="83" t="s">
        <v>385</v>
      </c>
      <c r="B355" s="20" t="s">
        <v>482</v>
      </c>
      <c r="C355" s="20" t="s">
        <v>516</v>
      </c>
      <c r="D355" s="20" t="s">
        <v>365</v>
      </c>
      <c r="E355" s="172">
        <v>3300.3</v>
      </c>
      <c r="F355" s="172">
        <v>1242.46</v>
      </c>
      <c r="G355" s="172">
        <f>E355+F355</f>
        <v>4542.76</v>
      </c>
      <c r="H355" s="172">
        <v>200</v>
      </c>
      <c r="I355" s="172">
        <f>G355+H355</f>
        <v>4742.76</v>
      </c>
      <c r="J355" s="172"/>
      <c r="K355" s="172">
        <f>I355+J355</f>
        <v>4742.76</v>
      </c>
      <c r="L355" s="172">
        <v>2367.211</v>
      </c>
      <c r="M355" s="172">
        <f>K355+L355</f>
        <v>7109.971</v>
      </c>
      <c r="N355" s="172">
        <v>897.977</v>
      </c>
      <c r="O355" s="172">
        <f>M355+N355</f>
        <v>8007.947999999999</v>
      </c>
      <c r="P355" s="172">
        <v>1805.95</v>
      </c>
      <c r="Q355" s="172">
        <f>O355+P355</f>
        <v>9813.898</v>
      </c>
      <c r="R355" s="172">
        <v>1970.236</v>
      </c>
      <c r="S355" s="172">
        <f>Q355+R355</f>
        <v>11784.134</v>
      </c>
    </row>
    <row r="356" spans="1:19" s="90" customFormat="1" ht="37.5">
      <c r="A356" s="83" t="s">
        <v>517</v>
      </c>
      <c r="B356" s="20" t="s">
        <v>482</v>
      </c>
      <c r="C356" s="20" t="s">
        <v>518</v>
      </c>
      <c r="D356" s="20"/>
      <c r="E356" s="172">
        <f aca="true" t="shared" si="155" ref="E356:S356">E357</f>
        <v>1200</v>
      </c>
      <c r="F356" s="172">
        <f t="shared" si="155"/>
        <v>0</v>
      </c>
      <c r="G356" s="172">
        <f t="shared" si="155"/>
        <v>1200</v>
      </c>
      <c r="H356" s="172">
        <f t="shared" si="155"/>
        <v>0</v>
      </c>
      <c r="I356" s="172">
        <f t="shared" si="155"/>
        <v>1200</v>
      </c>
      <c r="J356" s="172">
        <f t="shared" si="155"/>
        <v>228.044</v>
      </c>
      <c r="K356" s="172">
        <f t="shared" si="155"/>
        <v>1428.044</v>
      </c>
      <c r="L356" s="172">
        <f t="shared" si="155"/>
        <v>-548.95</v>
      </c>
      <c r="M356" s="172">
        <f t="shared" si="155"/>
        <v>879.094</v>
      </c>
      <c r="N356" s="172">
        <f t="shared" si="155"/>
        <v>196</v>
      </c>
      <c r="O356" s="172">
        <f t="shared" si="155"/>
        <v>1075.094</v>
      </c>
      <c r="P356" s="172">
        <f t="shared" si="155"/>
        <v>356.354</v>
      </c>
      <c r="Q356" s="172">
        <f t="shared" si="155"/>
        <v>1431.448</v>
      </c>
      <c r="R356" s="172">
        <f t="shared" si="155"/>
        <v>115.382</v>
      </c>
      <c r="S356" s="172">
        <f t="shared" si="155"/>
        <v>1546.8300000000002</v>
      </c>
    </row>
    <row r="357" spans="1:19" s="90" customFormat="1" ht="56.25">
      <c r="A357" s="83" t="s">
        <v>385</v>
      </c>
      <c r="B357" s="20" t="s">
        <v>482</v>
      </c>
      <c r="C357" s="20" t="s">
        <v>518</v>
      </c>
      <c r="D357" s="20" t="s">
        <v>365</v>
      </c>
      <c r="E357" s="172">
        <v>1200</v>
      </c>
      <c r="F357" s="172"/>
      <c r="G357" s="172">
        <f>E357+F357</f>
        <v>1200</v>
      </c>
      <c r="H357" s="172"/>
      <c r="I357" s="172">
        <f>G357+H357</f>
        <v>1200</v>
      </c>
      <c r="J357" s="172">
        <v>228.044</v>
      </c>
      <c r="K357" s="172">
        <f>I357+J357</f>
        <v>1428.044</v>
      </c>
      <c r="L357" s="172">
        <v>-548.95</v>
      </c>
      <c r="M357" s="172">
        <f>K357+L357</f>
        <v>879.094</v>
      </c>
      <c r="N357" s="172">
        <v>196</v>
      </c>
      <c r="O357" s="172">
        <f>M357+N357</f>
        <v>1075.094</v>
      </c>
      <c r="P357" s="172">
        <v>356.354</v>
      </c>
      <c r="Q357" s="172">
        <f>O357+P357</f>
        <v>1431.448</v>
      </c>
      <c r="R357" s="172">
        <v>115.382</v>
      </c>
      <c r="S357" s="172">
        <f>Q357+R357</f>
        <v>1546.8300000000002</v>
      </c>
    </row>
    <row r="358" spans="1:19" s="90" customFormat="1" ht="37.5">
      <c r="A358" s="83" t="s">
        <v>519</v>
      </c>
      <c r="B358" s="20" t="s">
        <v>482</v>
      </c>
      <c r="C358" s="20" t="s">
        <v>520</v>
      </c>
      <c r="D358" s="20"/>
      <c r="E358" s="172">
        <f aca="true" t="shared" si="156" ref="E358:S358">E359</f>
        <v>1160</v>
      </c>
      <c r="F358" s="172">
        <f t="shared" si="156"/>
        <v>35</v>
      </c>
      <c r="G358" s="172">
        <f t="shared" si="156"/>
        <v>1195</v>
      </c>
      <c r="H358" s="172">
        <f t="shared" si="156"/>
        <v>0</v>
      </c>
      <c r="I358" s="172">
        <f t="shared" si="156"/>
        <v>1195</v>
      </c>
      <c r="J358" s="172">
        <f t="shared" si="156"/>
        <v>0</v>
      </c>
      <c r="K358" s="172">
        <f t="shared" si="156"/>
        <v>1195</v>
      </c>
      <c r="L358" s="172">
        <f t="shared" si="156"/>
        <v>0</v>
      </c>
      <c r="M358" s="172">
        <f t="shared" si="156"/>
        <v>1195</v>
      </c>
      <c r="N358" s="172">
        <f t="shared" si="156"/>
        <v>0</v>
      </c>
      <c r="O358" s="172">
        <f t="shared" si="156"/>
        <v>1195</v>
      </c>
      <c r="P358" s="172">
        <f t="shared" si="156"/>
        <v>0</v>
      </c>
      <c r="Q358" s="172">
        <f t="shared" si="156"/>
        <v>1195</v>
      </c>
      <c r="R358" s="172">
        <f t="shared" si="156"/>
        <v>0</v>
      </c>
      <c r="S358" s="172">
        <f t="shared" si="156"/>
        <v>1195</v>
      </c>
    </row>
    <row r="359" spans="1:19" s="90" customFormat="1" ht="56.25">
      <c r="A359" s="83" t="s">
        <v>385</v>
      </c>
      <c r="B359" s="20" t="s">
        <v>482</v>
      </c>
      <c r="C359" s="20" t="s">
        <v>520</v>
      </c>
      <c r="D359" s="20" t="s">
        <v>365</v>
      </c>
      <c r="E359" s="172">
        <v>1160</v>
      </c>
      <c r="F359" s="172">
        <v>35</v>
      </c>
      <c r="G359" s="172">
        <f>E359+F359</f>
        <v>1195</v>
      </c>
      <c r="H359" s="172"/>
      <c r="I359" s="172">
        <f>G359+H359</f>
        <v>1195</v>
      </c>
      <c r="J359" s="172"/>
      <c r="K359" s="172">
        <f>I359+J359</f>
        <v>1195</v>
      </c>
      <c r="L359" s="172"/>
      <c r="M359" s="172">
        <f>K359+L359</f>
        <v>1195</v>
      </c>
      <c r="N359" s="172"/>
      <c r="O359" s="172">
        <f>M359+N359</f>
        <v>1195</v>
      </c>
      <c r="P359" s="172"/>
      <c r="Q359" s="172">
        <f>O359+P359</f>
        <v>1195</v>
      </c>
      <c r="R359" s="172"/>
      <c r="S359" s="172">
        <f>Q359+R359</f>
        <v>1195</v>
      </c>
    </row>
    <row r="360" spans="1:19" s="90" customFormat="1" ht="75">
      <c r="A360" s="83" t="s">
        <v>521</v>
      </c>
      <c r="B360" s="20" t="s">
        <v>482</v>
      </c>
      <c r="C360" s="20" t="s">
        <v>522</v>
      </c>
      <c r="D360" s="20"/>
      <c r="E360" s="172">
        <f aca="true" t="shared" si="157" ref="E360:S360">E361</f>
        <v>1200</v>
      </c>
      <c r="F360" s="172">
        <f t="shared" si="157"/>
        <v>0</v>
      </c>
      <c r="G360" s="172">
        <f t="shared" si="157"/>
        <v>1200</v>
      </c>
      <c r="H360" s="172">
        <f t="shared" si="157"/>
        <v>0</v>
      </c>
      <c r="I360" s="172">
        <f t="shared" si="157"/>
        <v>1200</v>
      </c>
      <c r="J360" s="172">
        <f t="shared" si="157"/>
        <v>0</v>
      </c>
      <c r="K360" s="172">
        <f t="shared" si="157"/>
        <v>1200</v>
      </c>
      <c r="L360" s="172">
        <f t="shared" si="157"/>
        <v>-1200</v>
      </c>
      <c r="M360" s="172">
        <f t="shared" si="157"/>
        <v>0</v>
      </c>
      <c r="N360" s="172">
        <f t="shared" si="157"/>
        <v>0</v>
      </c>
      <c r="O360" s="172">
        <f t="shared" si="157"/>
        <v>0</v>
      </c>
      <c r="P360" s="172">
        <f t="shared" si="157"/>
        <v>0</v>
      </c>
      <c r="Q360" s="172">
        <f t="shared" si="157"/>
        <v>0</v>
      </c>
      <c r="R360" s="172">
        <f t="shared" si="157"/>
        <v>0</v>
      </c>
      <c r="S360" s="172">
        <f t="shared" si="157"/>
        <v>0</v>
      </c>
    </row>
    <row r="361" spans="1:19" s="90" customFormat="1" ht="56.25">
      <c r="A361" s="83" t="s">
        <v>419</v>
      </c>
      <c r="B361" s="20" t="s">
        <v>482</v>
      </c>
      <c r="C361" s="20" t="s">
        <v>522</v>
      </c>
      <c r="D361" s="20" t="s">
        <v>283</v>
      </c>
      <c r="E361" s="172">
        <v>1200</v>
      </c>
      <c r="F361" s="172"/>
      <c r="G361" s="172">
        <f aca="true" t="shared" si="158" ref="G361:G368">E361+F361</f>
        <v>1200</v>
      </c>
      <c r="H361" s="172"/>
      <c r="I361" s="172">
        <f aca="true" t="shared" si="159" ref="I361:I381">G361+H361</f>
        <v>1200</v>
      </c>
      <c r="J361" s="172"/>
      <c r="K361" s="172">
        <f aca="true" t="shared" si="160" ref="K361:K381">I361+J361</f>
        <v>1200</v>
      </c>
      <c r="L361" s="172">
        <v>-1200</v>
      </c>
      <c r="M361" s="172">
        <f aca="true" t="shared" si="161" ref="M361:M381">K361+L361</f>
        <v>0</v>
      </c>
      <c r="N361" s="172"/>
      <c r="O361" s="172">
        <f aca="true" t="shared" si="162" ref="O361:O373">M361+N361</f>
        <v>0</v>
      </c>
      <c r="P361" s="172"/>
      <c r="Q361" s="172">
        <f aca="true" t="shared" si="163" ref="Q361:Q376">O361+P361</f>
        <v>0</v>
      </c>
      <c r="R361" s="172"/>
      <c r="S361" s="172">
        <f aca="true" t="shared" si="164" ref="S361:S376">Q361+R361</f>
        <v>0</v>
      </c>
    </row>
    <row r="362" spans="1:19" s="90" customFormat="1" ht="56.25">
      <c r="A362" s="83" t="s">
        <v>385</v>
      </c>
      <c r="B362" s="20" t="s">
        <v>482</v>
      </c>
      <c r="C362" s="20" t="s">
        <v>522</v>
      </c>
      <c r="D362" s="20" t="s">
        <v>365</v>
      </c>
      <c r="E362" s="172">
        <v>0</v>
      </c>
      <c r="F362" s="172">
        <v>0</v>
      </c>
      <c r="G362" s="172">
        <f t="shared" si="158"/>
        <v>0</v>
      </c>
      <c r="H362" s="172">
        <v>0</v>
      </c>
      <c r="I362" s="172">
        <f t="shared" si="159"/>
        <v>0</v>
      </c>
      <c r="J362" s="172">
        <v>0</v>
      </c>
      <c r="K362" s="172">
        <f t="shared" si="160"/>
        <v>0</v>
      </c>
      <c r="L362" s="172">
        <v>0</v>
      </c>
      <c r="M362" s="172">
        <f t="shared" si="161"/>
        <v>0</v>
      </c>
      <c r="N362" s="172">
        <v>0</v>
      </c>
      <c r="O362" s="172">
        <f t="shared" si="162"/>
        <v>0</v>
      </c>
      <c r="P362" s="172">
        <v>0</v>
      </c>
      <c r="Q362" s="172">
        <f t="shared" si="163"/>
        <v>0</v>
      </c>
      <c r="R362" s="172">
        <v>0</v>
      </c>
      <c r="S362" s="172">
        <f t="shared" si="164"/>
        <v>0</v>
      </c>
    </row>
    <row r="363" spans="1:19" s="90" customFormat="1" ht="37.5">
      <c r="A363" s="83" t="s">
        <v>523</v>
      </c>
      <c r="B363" s="20" t="s">
        <v>482</v>
      </c>
      <c r="C363" s="20" t="s">
        <v>524</v>
      </c>
      <c r="D363" s="20"/>
      <c r="E363" s="172">
        <f>E364+E365</f>
        <v>18.9</v>
      </c>
      <c r="F363" s="172">
        <f>F364+F365</f>
        <v>0</v>
      </c>
      <c r="G363" s="172">
        <f t="shared" si="158"/>
        <v>18.9</v>
      </c>
      <c r="H363" s="172">
        <f>H364+H365</f>
        <v>0</v>
      </c>
      <c r="I363" s="172">
        <f t="shared" si="159"/>
        <v>18.9</v>
      </c>
      <c r="J363" s="172">
        <f>J364+J365</f>
        <v>0</v>
      </c>
      <c r="K363" s="172">
        <f t="shared" si="160"/>
        <v>18.9</v>
      </c>
      <c r="L363" s="172">
        <f>L364+L365</f>
        <v>-1.54</v>
      </c>
      <c r="M363" s="172">
        <f t="shared" si="161"/>
        <v>17.36</v>
      </c>
      <c r="N363" s="172">
        <f>N364+N365</f>
        <v>0</v>
      </c>
      <c r="O363" s="172">
        <f t="shared" si="162"/>
        <v>17.36</v>
      </c>
      <c r="P363" s="172">
        <f>P364+P365</f>
        <v>0</v>
      </c>
      <c r="Q363" s="172">
        <f t="shared" si="163"/>
        <v>17.36</v>
      </c>
      <c r="R363" s="172">
        <f>R364+R365</f>
        <v>0</v>
      </c>
      <c r="S363" s="172">
        <f t="shared" si="164"/>
        <v>17.36</v>
      </c>
    </row>
    <row r="364" spans="1:19" s="90" customFormat="1" ht="37.5">
      <c r="A364" s="83" t="s">
        <v>257</v>
      </c>
      <c r="B364" s="20" t="s">
        <v>482</v>
      </c>
      <c r="C364" s="20" t="s">
        <v>524</v>
      </c>
      <c r="D364" s="20" t="s">
        <v>258</v>
      </c>
      <c r="E364" s="172">
        <v>18.9</v>
      </c>
      <c r="F364" s="172"/>
      <c r="G364" s="172">
        <f t="shared" si="158"/>
        <v>18.9</v>
      </c>
      <c r="H364" s="172"/>
      <c r="I364" s="172">
        <f t="shared" si="159"/>
        <v>18.9</v>
      </c>
      <c r="J364" s="172"/>
      <c r="K364" s="172">
        <f t="shared" si="160"/>
        <v>18.9</v>
      </c>
      <c r="L364" s="172">
        <v>-1.54</v>
      </c>
      <c r="M364" s="172">
        <f t="shared" si="161"/>
        <v>17.36</v>
      </c>
      <c r="N364" s="172"/>
      <c r="O364" s="172">
        <f t="shared" si="162"/>
        <v>17.36</v>
      </c>
      <c r="P364" s="172"/>
      <c r="Q364" s="172">
        <f t="shared" si="163"/>
        <v>17.36</v>
      </c>
      <c r="R364" s="172"/>
      <c r="S364" s="172">
        <f t="shared" si="164"/>
        <v>17.36</v>
      </c>
    </row>
    <row r="365" spans="1:19" s="90" customFormat="1" ht="56.25">
      <c r="A365" s="83" t="s">
        <v>385</v>
      </c>
      <c r="B365" s="20" t="s">
        <v>482</v>
      </c>
      <c r="C365" s="20" t="s">
        <v>524</v>
      </c>
      <c r="D365" s="20" t="s">
        <v>365</v>
      </c>
      <c r="E365" s="172">
        <v>0</v>
      </c>
      <c r="F365" s="172">
        <v>0</v>
      </c>
      <c r="G365" s="172">
        <f t="shared" si="158"/>
        <v>0</v>
      </c>
      <c r="H365" s="172">
        <v>0</v>
      </c>
      <c r="I365" s="172">
        <f t="shared" si="159"/>
        <v>0</v>
      </c>
      <c r="J365" s="172">
        <v>0</v>
      </c>
      <c r="K365" s="172">
        <f t="shared" si="160"/>
        <v>0</v>
      </c>
      <c r="L365" s="172">
        <v>0</v>
      </c>
      <c r="M365" s="172">
        <f t="shared" si="161"/>
        <v>0</v>
      </c>
      <c r="N365" s="172">
        <v>0</v>
      </c>
      <c r="O365" s="172">
        <f t="shared" si="162"/>
        <v>0</v>
      </c>
      <c r="P365" s="172">
        <v>0</v>
      </c>
      <c r="Q365" s="172">
        <f t="shared" si="163"/>
        <v>0</v>
      </c>
      <c r="R365" s="172">
        <v>0</v>
      </c>
      <c r="S365" s="172">
        <f t="shared" si="164"/>
        <v>0</v>
      </c>
    </row>
    <row r="366" spans="1:19" s="90" customFormat="1" ht="37.5">
      <c r="A366" s="83" t="s">
        <v>525</v>
      </c>
      <c r="B366" s="20" t="s">
        <v>482</v>
      </c>
      <c r="C366" s="20" t="s">
        <v>526</v>
      </c>
      <c r="D366" s="20"/>
      <c r="E366" s="172">
        <f>E367+E368</f>
        <v>494.9</v>
      </c>
      <c r="F366" s="172">
        <f>F367+F368</f>
        <v>0</v>
      </c>
      <c r="G366" s="172">
        <f t="shared" si="158"/>
        <v>494.9</v>
      </c>
      <c r="H366" s="172">
        <f>H367+H368</f>
        <v>0</v>
      </c>
      <c r="I366" s="172">
        <f t="shared" si="159"/>
        <v>494.9</v>
      </c>
      <c r="J366" s="172">
        <f>J367+J368</f>
        <v>0</v>
      </c>
      <c r="K366" s="172">
        <f t="shared" si="160"/>
        <v>494.9</v>
      </c>
      <c r="L366" s="172">
        <f>L367+L368</f>
        <v>-24</v>
      </c>
      <c r="M366" s="172">
        <f t="shared" si="161"/>
        <v>470.9</v>
      </c>
      <c r="N366" s="172">
        <f>N367+N368</f>
        <v>0</v>
      </c>
      <c r="O366" s="172">
        <f t="shared" si="162"/>
        <v>470.9</v>
      </c>
      <c r="P366" s="172">
        <f>P367+P368</f>
        <v>0</v>
      </c>
      <c r="Q366" s="172">
        <f t="shared" si="163"/>
        <v>470.9</v>
      </c>
      <c r="R366" s="172">
        <f>R367+R368</f>
        <v>20</v>
      </c>
      <c r="S366" s="172">
        <f t="shared" si="164"/>
        <v>490.9</v>
      </c>
    </row>
    <row r="367" spans="1:19" s="90" customFormat="1" ht="37.5">
      <c r="A367" s="83" t="s">
        <v>257</v>
      </c>
      <c r="B367" s="20" t="s">
        <v>482</v>
      </c>
      <c r="C367" s="20" t="s">
        <v>526</v>
      </c>
      <c r="D367" s="20" t="s">
        <v>258</v>
      </c>
      <c r="E367" s="172">
        <v>35.9</v>
      </c>
      <c r="F367" s="172"/>
      <c r="G367" s="172">
        <f t="shared" si="158"/>
        <v>35.9</v>
      </c>
      <c r="H367" s="172"/>
      <c r="I367" s="172">
        <f t="shared" si="159"/>
        <v>35.9</v>
      </c>
      <c r="J367" s="172"/>
      <c r="K367" s="172">
        <f t="shared" si="160"/>
        <v>35.9</v>
      </c>
      <c r="L367" s="172"/>
      <c r="M367" s="172">
        <f t="shared" si="161"/>
        <v>35.9</v>
      </c>
      <c r="N367" s="172"/>
      <c r="O367" s="172">
        <f t="shared" si="162"/>
        <v>35.9</v>
      </c>
      <c r="P367" s="172"/>
      <c r="Q367" s="172">
        <f t="shared" si="163"/>
        <v>35.9</v>
      </c>
      <c r="R367" s="172">
        <v>20</v>
      </c>
      <c r="S367" s="172">
        <f t="shared" si="164"/>
        <v>55.9</v>
      </c>
    </row>
    <row r="368" spans="1:19" s="90" customFormat="1" ht="56.25">
      <c r="A368" s="83" t="s">
        <v>385</v>
      </c>
      <c r="B368" s="20" t="s">
        <v>482</v>
      </c>
      <c r="C368" s="20" t="s">
        <v>526</v>
      </c>
      <c r="D368" s="20" t="s">
        <v>365</v>
      </c>
      <c r="E368" s="172">
        <v>459</v>
      </c>
      <c r="F368" s="172"/>
      <c r="G368" s="172">
        <f t="shared" si="158"/>
        <v>459</v>
      </c>
      <c r="H368" s="172"/>
      <c r="I368" s="172">
        <f t="shared" si="159"/>
        <v>459</v>
      </c>
      <c r="J368" s="172"/>
      <c r="K368" s="172">
        <f t="shared" si="160"/>
        <v>459</v>
      </c>
      <c r="L368" s="172">
        <v>-24</v>
      </c>
      <c r="M368" s="172">
        <f t="shared" si="161"/>
        <v>435</v>
      </c>
      <c r="N368" s="172"/>
      <c r="O368" s="172">
        <f t="shared" si="162"/>
        <v>435</v>
      </c>
      <c r="P368" s="172"/>
      <c r="Q368" s="172">
        <f t="shared" si="163"/>
        <v>435</v>
      </c>
      <c r="R368" s="172"/>
      <c r="S368" s="172">
        <f t="shared" si="164"/>
        <v>435</v>
      </c>
    </row>
    <row r="369" spans="1:19" s="90" customFormat="1" ht="37.5">
      <c r="A369" s="83" t="s">
        <v>527</v>
      </c>
      <c r="B369" s="20" t="s">
        <v>482</v>
      </c>
      <c r="C369" s="20" t="s">
        <v>528</v>
      </c>
      <c r="D369" s="20"/>
      <c r="E369" s="172">
        <f>E370+E371</f>
        <v>135</v>
      </c>
      <c r="F369" s="172">
        <f>F370+F371</f>
        <v>0</v>
      </c>
      <c r="G369" s="172">
        <f aca="true" t="shared" si="165" ref="G369:G381">E369+F369</f>
        <v>135</v>
      </c>
      <c r="H369" s="172">
        <f>H370+H371</f>
        <v>0</v>
      </c>
      <c r="I369" s="172">
        <f t="shared" si="159"/>
        <v>135</v>
      </c>
      <c r="J369" s="172">
        <f>J370+J371</f>
        <v>0</v>
      </c>
      <c r="K369" s="172">
        <f t="shared" si="160"/>
        <v>135</v>
      </c>
      <c r="L369" s="172">
        <f>L370+L371</f>
        <v>-40</v>
      </c>
      <c r="M369" s="172">
        <f t="shared" si="161"/>
        <v>95</v>
      </c>
      <c r="N369" s="172">
        <f>N370+N371</f>
        <v>8.6</v>
      </c>
      <c r="O369" s="172">
        <f t="shared" si="162"/>
        <v>103.6</v>
      </c>
      <c r="P369" s="172">
        <f>P370+P371</f>
        <v>0</v>
      </c>
      <c r="Q369" s="172">
        <f t="shared" si="163"/>
        <v>103.6</v>
      </c>
      <c r="R369" s="172">
        <f>R370+R371</f>
        <v>-19.8</v>
      </c>
      <c r="S369" s="172">
        <f t="shared" si="164"/>
        <v>83.8</v>
      </c>
    </row>
    <row r="370" spans="1:19" s="90" customFormat="1" ht="37.5">
      <c r="A370" s="83" t="s">
        <v>257</v>
      </c>
      <c r="B370" s="20" t="s">
        <v>529</v>
      </c>
      <c r="C370" s="20" t="s">
        <v>528</v>
      </c>
      <c r="D370" s="20" t="s">
        <v>258</v>
      </c>
      <c r="E370" s="172">
        <v>135</v>
      </c>
      <c r="F370" s="172"/>
      <c r="G370" s="172">
        <f t="shared" si="165"/>
        <v>135</v>
      </c>
      <c r="H370" s="172"/>
      <c r="I370" s="172">
        <f t="shared" si="159"/>
        <v>135</v>
      </c>
      <c r="J370" s="172">
        <v>-60</v>
      </c>
      <c r="K370" s="172">
        <f t="shared" si="160"/>
        <v>75</v>
      </c>
      <c r="L370" s="172">
        <v>-40</v>
      </c>
      <c r="M370" s="172">
        <f t="shared" si="161"/>
        <v>35</v>
      </c>
      <c r="N370" s="172">
        <v>8.6</v>
      </c>
      <c r="O370" s="172">
        <f t="shared" si="162"/>
        <v>43.6</v>
      </c>
      <c r="P370" s="172"/>
      <c r="Q370" s="172">
        <f t="shared" si="163"/>
        <v>43.6</v>
      </c>
      <c r="R370" s="172">
        <v>-19.8</v>
      </c>
      <c r="S370" s="172">
        <f t="shared" si="164"/>
        <v>23.8</v>
      </c>
    </row>
    <row r="371" spans="1:19" s="90" customFormat="1" ht="37.5">
      <c r="A371" s="83" t="s">
        <v>301</v>
      </c>
      <c r="B371" s="20" t="s">
        <v>529</v>
      </c>
      <c r="C371" s="20" t="s">
        <v>528</v>
      </c>
      <c r="D371" s="20" t="s">
        <v>302</v>
      </c>
      <c r="E371" s="172"/>
      <c r="F371" s="172"/>
      <c r="G371" s="172">
        <f t="shared" si="165"/>
        <v>0</v>
      </c>
      <c r="H371" s="172"/>
      <c r="I371" s="172">
        <f t="shared" si="159"/>
        <v>0</v>
      </c>
      <c r="J371" s="172">
        <v>60</v>
      </c>
      <c r="K371" s="172">
        <f t="shared" si="160"/>
        <v>60</v>
      </c>
      <c r="L371" s="172"/>
      <c r="M371" s="172">
        <f t="shared" si="161"/>
        <v>60</v>
      </c>
      <c r="N371" s="172"/>
      <c r="O371" s="172">
        <f t="shared" si="162"/>
        <v>60</v>
      </c>
      <c r="P371" s="172"/>
      <c r="Q371" s="172">
        <f t="shared" si="163"/>
        <v>60</v>
      </c>
      <c r="R371" s="172"/>
      <c r="S371" s="172">
        <f t="shared" si="164"/>
        <v>60</v>
      </c>
    </row>
    <row r="372" spans="1:19" s="90" customFormat="1" ht="37.5">
      <c r="A372" s="83" t="s">
        <v>530</v>
      </c>
      <c r="B372" s="20" t="s">
        <v>482</v>
      </c>
      <c r="C372" s="20" t="s">
        <v>531</v>
      </c>
      <c r="D372" s="20"/>
      <c r="E372" s="172">
        <f>E373</f>
        <v>161</v>
      </c>
      <c r="F372" s="172">
        <f>F373</f>
        <v>0</v>
      </c>
      <c r="G372" s="172">
        <f t="shared" si="165"/>
        <v>161</v>
      </c>
      <c r="H372" s="172">
        <f>H373</f>
        <v>0</v>
      </c>
      <c r="I372" s="172">
        <f t="shared" si="159"/>
        <v>161</v>
      </c>
      <c r="J372" s="172">
        <f>J373</f>
        <v>44</v>
      </c>
      <c r="K372" s="172">
        <f t="shared" si="160"/>
        <v>205</v>
      </c>
      <c r="L372" s="172">
        <f>L373</f>
        <v>99</v>
      </c>
      <c r="M372" s="172">
        <f t="shared" si="161"/>
        <v>304</v>
      </c>
      <c r="N372" s="172">
        <f>N373</f>
        <v>161</v>
      </c>
      <c r="O372" s="172">
        <f t="shared" si="162"/>
        <v>465</v>
      </c>
      <c r="P372" s="172">
        <f>P373</f>
        <v>0</v>
      </c>
      <c r="Q372" s="172">
        <f t="shared" si="163"/>
        <v>465</v>
      </c>
      <c r="R372" s="172">
        <f>R373</f>
        <v>0</v>
      </c>
      <c r="S372" s="172">
        <f t="shared" si="164"/>
        <v>465</v>
      </c>
    </row>
    <row r="373" spans="1:19" s="90" customFormat="1" ht="56.25">
      <c r="A373" s="83" t="s">
        <v>385</v>
      </c>
      <c r="B373" s="20" t="s">
        <v>529</v>
      </c>
      <c r="C373" s="20" t="s">
        <v>531</v>
      </c>
      <c r="D373" s="20" t="s">
        <v>365</v>
      </c>
      <c r="E373" s="172">
        <v>161</v>
      </c>
      <c r="F373" s="172"/>
      <c r="G373" s="172">
        <f t="shared" si="165"/>
        <v>161</v>
      </c>
      <c r="H373" s="172"/>
      <c r="I373" s="172">
        <f t="shared" si="159"/>
        <v>161</v>
      </c>
      <c r="J373" s="172">
        <v>44</v>
      </c>
      <c r="K373" s="172">
        <f t="shared" si="160"/>
        <v>205</v>
      </c>
      <c r="L373" s="172">
        <v>99</v>
      </c>
      <c r="M373" s="172">
        <f t="shared" si="161"/>
        <v>304</v>
      </c>
      <c r="N373" s="172">
        <v>161</v>
      </c>
      <c r="O373" s="172">
        <f t="shared" si="162"/>
        <v>465</v>
      </c>
      <c r="P373" s="172"/>
      <c r="Q373" s="172">
        <f t="shared" si="163"/>
        <v>465</v>
      </c>
      <c r="R373" s="172"/>
      <c r="S373" s="172">
        <f t="shared" si="164"/>
        <v>465</v>
      </c>
    </row>
    <row r="374" spans="1:19" s="90" customFormat="1" ht="59.25" customHeight="1">
      <c r="A374" s="83" t="s">
        <v>859</v>
      </c>
      <c r="B374" s="20" t="s">
        <v>482</v>
      </c>
      <c r="C374" s="20" t="s">
        <v>857</v>
      </c>
      <c r="D374" s="20"/>
      <c r="E374" s="172"/>
      <c r="F374" s="172"/>
      <c r="G374" s="172"/>
      <c r="H374" s="172"/>
      <c r="I374" s="172"/>
      <c r="J374" s="172"/>
      <c r="K374" s="172">
        <f>K375</f>
        <v>0</v>
      </c>
      <c r="L374" s="172">
        <f>L375</f>
        <v>756</v>
      </c>
      <c r="M374" s="172">
        <f>K374+L374</f>
        <v>756</v>
      </c>
      <c r="N374" s="172">
        <f>N375</f>
        <v>0</v>
      </c>
      <c r="O374" s="172">
        <f aca="true" t="shared" si="166" ref="O374:O381">M374+N374</f>
        <v>756</v>
      </c>
      <c r="P374" s="172">
        <f>P375</f>
        <v>0</v>
      </c>
      <c r="Q374" s="172">
        <f t="shared" si="163"/>
        <v>756</v>
      </c>
      <c r="R374" s="172">
        <f>R375</f>
        <v>0</v>
      </c>
      <c r="S374" s="172">
        <f t="shared" si="164"/>
        <v>756</v>
      </c>
    </row>
    <row r="375" spans="1:19" s="90" customFormat="1" ht="56.25">
      <c r="A375" s="83" t="s">
        <v>385</v>
      </c>
      <c r="B375" s="20" t="s">
        <v>482</v>
      </c>
      <c r="C375" s="20" t="s">
        <v>857</v>
      </c>
      <c r="D375" s="20" t="s">
        <v>365</v>
      </c>
      <c r="E375" s="172"/>
      <c r="F375" s="172"/>
      <c r="G375" s="172"/>
      <c r="H375" s="172"/>
      <c r="I375" s="172"/>
      <c r="J375" s="172"/>
      <c r="K375" s="172"/>
      <c r="L375" s="172">
        <v>756</v>
      </c>
      <c r="M375" s="172">
        <f>K375+L375</f>
        <v>756</v>
      </c>
      <c r="N375" s="172"/>
      <c r="O375" s="172">
        <f t="shared" si="166"/>
        <v>756</v>
      </c>
      <c r="P375" s="172"/>
      <c r="Q375" s="172">
        <f t="shared" si="163"/>
        <v>756</v>
      </c>
      <c r="R375" s="172"/>
      <c r="S375" s="172">
        <f t="shared" si="164"/>
        <v>756</v>
      </c>
    </row>
    <row r="376" spans="1:19" s="90" customFormat="1" ht="56.25">
      <c r="A376" s="83" t="s">
        <v>866</v>
      </c>
      <c r="B376" s="20" t="s">
        <v>482</v>
      </c>
      <c r="C376" s="20" t="s">
        <v>532</v>
      </c>
      <c r="D376" s="20"/>
      <c r="E376" s="172"/>
      <c r="F376" s="172"/>
      <c r="G376" s="172"/>
      <c r="H376" s="172"/>
      <c r="I376" s="172"/>
      <c r="J376" s="172"/>
      <c r="K376" s="172"/>
      <c r="L376" s="172"/>
      <c r="M376" s="172">
        <f>M377</f>
        <v>0</v>
      </c>
      <c r="N376" s="172">
        <f>N377</f>
        <v>11078</v>
      </c>
      <c r="O376" s="172">
        <f t="shared" si="166"/>
        <v>11078</v>
      </c>
      <c r="P376" s="172">
        <f>P377</f>
        <v>0</v>
      </c>
      <c r="Q376" s="172">
        <f t="shared" si="163"/>
        <v>11078</v>
      </c>
      <c r="R376" s="172">
        <f>R377</f>
        <v>0</v>
      </c>
      <c r="S376" s="172">
        <f t="shared" si="164"/>
        <v>11078</v>
      </c>
    </row>
    <row r="377" spans="1:19" s="90" customFormat="1" ht="56.25">
      <c r="A377" s="83" t="s">
        <v>385</v>
      </c>
      <c r="B377" s="20" t="s">
        <v>482</v>
      </c>
      <c r="C377" s="20" t="s">
        <v>532</v>
      </c>
      <c r="D377" s="20" t="s">
        <v>365</v>
      </c>
      <c r="E377" s="172"/>
      <c r="F377" s="172"/>
      <c r="G377" s="172"/>
      <c r="H377" s="172"/>
      <c r="I377" s="172"/>
      <c r="J377" s="172"/>
      <c r="K377" s="172"/>
      <c r="L377" s="172"/>
      <c r="M377" s="172"/>
      <c r="N377" s="172">
        <v>11078</v>
      </c>
      <c r="O377" s="172">
        <f>M377+N377</f>
        <v>11078</v>
      </c>
      <c r="P377" s="172"/>
      <c r="Q377" s="172">
        <f>O377+P377</f>
        <v>11078</v>
      </c>
      <c r="R377" s="172"/>
      <c r="S377" s="172">
        <f>Q377+R377</f>
        <v>11078</v>
      </c>
    </row>
    <row r="378" spans="1:19" s="90" customFormat="1" ht="91.5" customHeight="1">
      <c r="A378" s="83" t="s">
        <v>860</v>
      </c>
      <c r="B378" s="20" t="s">
        <v>482</v>
      </c>
      <c r="C378" s="20" t="s">
        <v>858</v>
      </c>
      <c r="D378" s="20"/>
      <c r="E378" s="172"/>
      <c r="F378" s="172"/>
      <c r="G378" s="172"/>
      <c r="H378" s="172"/>
      <c r="I378" s="172"/>
      <c r="J378" s="172"/>
      <c r="K378" s="172">
        <f>K379</f>
        <v>0</v>
      </c>
      <c r="L378" s="172">
        <f>L379</f>
        <v>400</v>
      </c>
      <c r="M378" s="172">
        <f>K378+L378</f>
        <v>400</v>
      </c>
      <c r="N378" s="172">
        <f>N379</f>
        <v>0</v>
      </c>
      <c r="O378" s="172">
        <f t="shared" si="166"/>
        <v>400</v>
      </c>
      <c r="P378" s="172">
        <f>P379</f>
        <v>0</v>
      </c>
      <c r="Q378" s="172">
        <f>O378+P378</f>
        <v>400</v>
      </c>
      <c r="R378" s="172">
        <f>R379</f>
        <v>0</v>
      </c>
      <c r="S378" s="172">
        <f>Q378+R378</f>
        <v>400</v>
      </c>
    </row>
    <row r="379" spans="1:19" s="90" customFormat="1" ht="56.25">
      <c r="A379" s="83" t="s">
        <v>385</v>
      </c>
      <c r="B379" s="20" t="s">
        <v>482</v>
      </c>
      <c r="C379" s="20" t="s">
        <v>858</v>
      </c>
      <c r="D379" s="20" t="s">
        <v>365</v>
      </c>
      <c r="E379" s="172"/>
      <c r="F379" s="172"/>
      <c r="G379" s="172"/>
      <c r="H379" s="172"/>
      <c r="I379" s="172"/>
      <c r="J379" s="172"/>
      <c r="K379" s="172"/>
      <c r="L379" s="172">
        <v>400</v>
      </c>
      <c r="M379" s="172">
        <f>K379+L379</f>
        <v>400</v>
      </c>
      <c r="N379" s="172"/>
      <c r="O379" s="172">
        <f t="shared" si="166"/>
        <v>400</v>
      </c>
      <c r="P379" s="172"/>
      <c r="Q379" s="172">
        <f>O379+P379</f>
        <v>400</v>
      </c>
      <c r="R379" s="172"/>
      <c r="S379" s="172">
        <f>Q379+R379</f>
        <v>400</v>
      </c>
    </row>
    <row r="380" spans="1:19" s="90" customFormat="1" ht="56.25">
      <c r="A380" s="83" t="s">
        <v>503</v>
      </c>
      <c r="B380" s="20" t="s">
        <v>482</v>
      </c>
      <c r="C380" s="20" t="s">
        <v>532</v>
      </c>
      <c r="D380" s="20"/>
      <c r="E380" s="172">
        <f>E381</f>
        <v>0</v>
      </c>
      <c r="F380" s="172">
        <f>F381</f>
        <v>0</v>
      </c>
      <c r="G380" s="172">
        <f t="shared" si="165"/>
        <v>0</v>
      </c>
      <c r="H380" s="172">
        <f>H381</f>
        <v>0</v>
      </c>
      <c r="I380" s="172">
        <f t="shared" si="159"/>
        <v>0</v>
      </c>
      <c r="J380" s="172">
        <f>J381</f>
        <v>0</v>
      </c>
      <c r="K380" s="172">
        <f t="shared" si="160"/>
        <v>0</v>
      </c>
      <c r="L380" s="172">
        <f>L381</f>
        <v>0</v>
      </c>
      <c r="M380" s="172">
        <f t="shared" si="161"/>
        <v>0</v>
      </c>
      <c r="N380" s="172">
        <f>N381</f>
        <v>0</v>
      </c>
      <c r="O380" s="172">
        <f t="shared" si="166"/>
        <v>0</v>
      </c>
      <c r="P380" s="172">
        <f>P381</f>
        <v>0</v>
      </c>
      <c r="Q380" s="172">
        <f>O380+P380</f>
        <v>0</v>
      </c>
      <c r="R380" s="172">
        <f>R381</f>
        <v>0</v>
      </c>
      <c r="S380" s="172">
        <f>Q380+R380</f>
        <v>0</v>
      </c>
    </row>
    <row r="381" spans="1:19" s="90" customFormat="1" ht="56.25">
      <c r="A381" s="83" t="s">
        <v>385</v>
      </c>
      <c r="B381" s="20" t="s">
        <v>482</v>
      </c>
      <c r="C381" s="20" t="s">
        <v>532</v>
      </c>
      <c r="D381" s="20" t="s">
        <v>365</v>
      </c>
      <c r="E381" s="172"/>
      <c r="F381" s="172"/>
      <c r="G381" s="172">
        <f t="shared" si="165"/>
        <v>0</v>
      </c>
      <c r="H381" s="172"/>
      <c r="I381" s="172">
        <f t="shared" si="159"/>
        <v>0</v>
      </c>
      <c r="J381" s="172"/>
      <c r="K381" s="172">
        <f t="shared" si="160"/>
        <v>0</v>
      </c>
      <c r="L381" s="172"/>
      <c r="M381" s="172">
        <f t="shared" si="161"/>
        <v>0</v>
      </c>
      <c r="N381" s="172"/>
      <c r="O381" s="172">
        <f t="shared" si="166"/>
        <v>0</v>
      </c>
      <c r="P381" s="172"/>
      <c r="Q381" s="172">
        <f>O381+P381</f>
        <v>0</v>
      </c>
      <c r="R381" s="172"/>
      <c r="S381" s="172">
        <f>Q381+R381</f>
        <v>0</v>
      </c>
    </row>
    <row r="382" spans="1:19" s="90" customFormat="1" ht="56.25">
      <c r="A382" s="83" t="s">
        <v>505</v>
      </c>
      <c r="B382" s="18" t="s">
        <v>482</v>
      </c>
      <c r="C382" s="18" t="s">
        <v>533</v>
      </c>
      <c r="D382" s="20"/>
      <c r="E382" s="172">
        <f aca="true" t="shared" si="167" ref="E382:S382">E383</f>
        <v>148354.9</v>
      </c>
      <c r="F382" s="172">
        <f t="shared" si="167"/>
        <v>0</v>
      </c>
      <c r="G382" s="172">
        <f t="shared" si="167"/>
        <v>148354.9</v>
      </c>
      <c r="H382" s="172">
        <f t="shared" si="167"/>
        <v>6187.8</v>
      </c>
      <c r="I382" s="172">
        <f t="shared" si="167"/>
        <v>154542.69999999998</v>
      </c>
      <c r="J382" s="172">
        <f t="shared" si="167"/>
        <v>0</v>
      </c>
      <c r="K382" s="172">
        <f t="shared" si="167"/>
        <v>154542.69999999998</v>
      </c>
      <c r="L382" s="172">
        <f t="shared" si="167"/>
        <v>0</v>
      </c>
      <c r="M382" s="172">
        <f t="shared" si="167"/>
        <v>154542.69999999998</v>
      </c>
      <c r="N382" s="172">
        <f t="shared" si="167"/>
        <v>0</v>
      </c>
      <c r="O382" s="172">
        <f t="shared" si="167"/>
        <v>154542.69999999998</v>
      </c>
      <c r="P382" s="172">
        <f t="shared" si="167"/>
        <v>-4700</v>
      </c>
      <c r="Q382" s="172">
        <f t="shared" si="167"/>
        <v>149842.69999999998</v>
      </c>
      <c r="R382" s="172">
        <f t="shared" si="167"/>
        <v>-360.273</v>
      </c>
      <c r="S382" s="172">
        <f t="shared" si="167"/>
        <v>149482.427</v>
      </c>
    </row>
    <row r="383" spans="1:19" s="90" customFormat="1" ht="56.25">
      <c r="A383" s="83" t="s">
        <v>385</v>
      </c>
      <c r="B383" s="20" t="s">
        <v>482</v>
      </c>
      <c r="C383" s="20" t="s">
        <v>533</v>
      </c>
      <c r="D383" s="20" t="s">
        <v>365</v>
      </c>
      <c r="E383" s="172">
        <v>148354.9</v>
      </c>
      <c r="F383" s="172"/>
      <c r="G383" s="172">
        <f>E383+F383</f>
        <v>148354.9</v>
      </c>
      <c r="H383" s="172">
        <v>6187.8</v>
      </c>
      <c r="I383" s="172">
        <f>G383+H383</f>
        <v>154542.69999999998</v>
      </c>
      <c r="J383" s="172"/>
      <c r="K383" s="172">
        <f>I383+J383</f>
        <v>154542.69999999998</v>
      </c>
      <c r="L383" s="172"/>
      <c r="M383" s="172">
        <f>K383+L383</f>
        <v>154542.69999999998</v>
      </c>
      <c r="N383" s="172"/>
      <c r="O383" s="172">
        <f>M383+N383</f>
        <v>154542.69999999998</v>
      </c>
      <c r="P383" s="172">
        <v>-4700</v>
      </c>
      <c r="Q383" s="172">
        <f>O383+P383</f>
        <v>149842.69999999998</v>
      </c>
      <c r="R383" s="172">
        <v>-360.273</v>
      </c>
      <c r="S383" s="172">
        <f>Q383+R383</f>
        <v>149482.427</v>
      </c>
    </row>
    <row r="384" spans="1:19" s="90" customFormat="1" ht="112.5">
      <c r="A384" s="83" t="s">
        <v>507</v>
      </c>
      <c r="B384" s="18" t="s">
        <v>482</v>
      </c>
      <c r="C384" s="18" t="s">
        <v>534</v>
      </c>
      <c r="D384" s="84"/>
      <c r="E384" s="172">
        <f aca="true" t="shared" si="168" ref="E384:S384">E385</f>
        <v>540.8</v>
      </c>
      <c r="F384" s="172">
        <f t="shared" si="168"/>
        <v>0</v>
      </c>
      <c r="G384" s="172">
        <f t="shared" si="168"/>
        <v>540.8</v>
      </c>
      <c r="H384" s="172">
        <f t="shared" si="168"/>
        <v>0</v>
      </c>
      <c r="I384" s="172">
        <f t="shared" si="168"/>
        <v>540.8</v>
      </c>
      <c r="J384" s="172">
        <f t="shared" si="168"/>
        <v>0</v>
      </c>
      <c r="K384" s="172">
        <f t="shared" si="168"/>
        <v>540.8</v>
      </c>
      <c r="L384" s="172">
        <f t="shared" si="168"/>
        <v>0</v>
      </c>
      <c r="M384" s="172">
        <f t="shared" si="168"/>
        <v>540.8</v>
      </c>
      <c r="N384" s="172">
        <f t="shared" si="168"/>
        <v>0</v>
      </c>
      <c r="O384" s="172">
        <f t="shared" si="168"/>
        <v>540.8</v>
      </c>
      <c r="P384" s="172">
        <f t="shared" si="168"/>
        <v>0</v>
      </c>
      <c r="Q384" s="172">
        <f t="shared" si="168"/>
        <v>540.8</v>
      </c>
      <c r="R384" s="172">
        <f t="shared" si="168"/>
        <v>28.2</v>
      </c>
      <c r="S384" s="172">
        <f t="shared" si="168"/>
        <v>569</v>
      </c>
    </row>
    <row r="385" spans="1:19" s="90" customFormat="1" ht="56.25">
      <c r="A385" s="83" t="s">
        <v>385</v>
      </c>
      <c r="B385" s="18" t="s">
        <v>482</v>
      </c>
      <c r="C385" s="18" t="s">
        <v>534</v>
      </c>
      <c r="D385" s="24">
        <v>600</v>
      </c>
      <c r="E385" s="172">
        <v>540.8</v>
      </c>
      <c r="F385" s="172"/>
      <c r="G385" s="172">
        <f>E385+F385</f>
        <v>540.8</v>
      </c>
      <c r="H385" s="172"/>
      <c r="I385" s="172">
        <f>G385+H385</f>
        <v>540.8</v>
      </c>
      <c r="J385" s="172"/>
      <c r="K385" s="172">
        <f>I385+J385</f>
        <v>540.8</v>
      </c>
      <c r="L385" s="172"/>
      <c r="M385" s="172">
        <f>K385+L385</f>
        <v>540.8</v>
      </c>
      <c r="N385" s="172"/>
      <c r="O385" s="172">
        <f>M385+N385</f>
        <v>540.8</v>
      </c>
      <c r="P385" s="172"/>
      <c r="Q385" s="172">
        <f>O385+P385</f>
        <v>540.8</v>
      </c>
      <c r="R385" s="172">
        <v>28.2</v>
      </c>
      <c r="S385" s="172">
        <f>Q385+R385</f>
        <v>569</v>
      </c>
    </row>
    <row r="386" spans="1:19" s="90" customFormat="1" ht="93.75">
      <c r="A386" s="83" t="s">
        <v>775</v>
      </c>
      <c r="B386" s="20" t="s">
        <v>482</v>
      </c>
      <c r="C386" s="20" t="s">
        <v>541</v>
      </c>
      <c r="D386" s="20"/>
      <c r="E386" s="172">
        <f aca="true" t="shared" si="169" ref="E386:S386">E387</f>
        <v>7705.9</v>
      </c>
      <c r="F386" s="172">
        <f t="shared" si="169"/>
        <v>0</v>
      </c>
      <c r="G386" s="172">
        <f t="shared" si="169"/>
        <v>7705.9</v>
      </c>
      <c r="H386" s="172">
        <f t="shared" si="169"/>
        <v>0</v>
      </c>
      <c r="I386" s="172">
        <f t="shared" si="169"/>
        <v>7705.9</v>
      </c>
      <c r="J386" s="172">
        <f t="shared" si="169"/>
        <v>0</v>
      </c>
      <c r="K386" s="172">
        <f t="shared" si="169"/>
        <v>7705.9</v>
      </c>
      <c r="L386" s="172">
        <f t="shared" si="169"/>
        <v>0</v>
      </c>
      <c r="M386" s="172">
        <f t="shared" si="169"/>
        <v>7705.9</v>
      </c>
      <c r="N386" s="172">
        <f t="shared" si="169"/>
        <v>0</v>
      </c>
      <c r="O386" s="172">
        <f t="shared" si="169"/>
        <v>7705.9</v>
      </c>
      <c r="P386" s="172">
        <f t="shared" si="169"/>
        <v>-1086.8</v>
      </c>
      <c r="Q386" s="172">
        <f t="shared" si="169"/>
        <v>6619.099999999999</v>
      </c>
      <c r="R386" s="172">
        <f t="shared" si="169"/>
        <v>0</v>
      </c>
      <c r="S386" s="172">
        <f t="shared" si="169"/>
        <v>6619.099999999999</v>
      </c>
    </row>
    <row r="387" spans="1:19" s="90" customFormat="1" ht="56.25">
      <c r="A387" s="83" t="s">
        <v>385</v>
      </c>
      <c r="B387" s="20" t="s">
        <v>482</v>
      </c>
      <c r="C387" s="20" t="s">
        <v>541</v>
      </c>
      <c r="D387" s="20" t="s">
        <v>365</v>
      </c>
      <c r="E387" s="172">
        <v>7705.9</v>
      </c>
      <c r="F387" s="172"/>
      <c r="G387" s="172">
        <f>E387+F387</f>
        <v>7705.9</v>
      </c>
      <c r="H387" s="172"/>
      <c r="I387" s="172">
        <f>G387+H387</f>
        <v>7705.9</v>
      </c>
      <c r="J387" s="172"/>
      <c r="K387" s="172">
        <f>I387+J387</f>
        <v>7705.9</v>
      </c>
      <c r="L387" s="172"/>
      <c r="M387" s="172">
        <f>K387+L387</f>
        <v>7705.9</v>
      </c>
      <c r="N387" s="172"/>
      <c r="O387" s="172">
        <f>M387+N387</f>
        <v>7705.9</v>
      </c>
      <c r="P387" s="181">
        <v>-1086.8</v>
      </c>
      <c r="Q387" s="172">
        <f>O387+P387</f>
        <v>6619.099999999999</v>
      </c>
      <c r="R387" s="181"/>
      <c r="S387" s="172">
        <f>Q387+R387</f>
        <v>6619.099999999999</v>
      </c>
    </row>
    <row r="388" spans="1:19" s="90" customFormat="1" ht="39">
      <c r="A388" s="92" t="s">
        <v>542</v>
      </c>
      <c r="B388" s="126" t="s">
        <v>482</v>
      </c>
      <c r="C388" s="126" t="s">
        <v>535</v>
      </c>
      <c r="D388" s="126"/>
      <c r="E388" s="180">
        <f>E389+E391+E393+E395+E397+E399+E402+E404+E406+E408+E412+E414+E416+E410</f>
        <v>23555.3</v>
      </c>
      <c r="F388" s="180">
        <f>F389+F391+F393+F395+F397+F399+F402+F404+F406+F408+F412+F414+F416+F410</f>
        <v>-40</v>
      </c>
      <c r="G388" s="180">
        <f>E388+F388</f>
        <v>23515.3</v>
      </c>
      <c r="H388" s="180">
        <f>H389+H391+H393+H395+H397+H399+H402+H404+H406+H408+H412+H414+H416+H410</f>
        <v>0</v>
      </c>
      <c r="I388" s="180">
        <f>G388+H388</f>
        <v>23515.3</v>
      </c>
      <c r="J388" s="180">
        <f>J389+J391+J393+J395+J397+J399+J402+J404+J406+J408+J412+J414+J416+J410</f>
        <v>-272.044</v>
      </c>
      <c r="K388" s="180">
        <f>I388+J388</f>
        <v>23243.255999999998</v>
      </c>
      <c r="L388" s="180">
        <f>L389+L391+L393+L395+L397+L399+L402+L404+L406+L408+L412+L414+L416+L410</f>
        <v>-514.1930000000001</v>
      </c>
      <c r="M388" s="180">
        <f>K388+L388</f>
        <v>22729.063</v>
      </c>
      <c r="N388" s="180">
        <f>N389+N391+N393+N395+N397+N399+N402+N404+N406+N408+N412+N414+N416+N410</f>
        <v>1435.846</v>
      </c>
      <c r="O388" s="180">
        <f>M388+N388</f>
        <v>24164.909</v>
      </c>
      <c r="P388" s="180">
        <f>P389+P391+P393+P395+P397+P399+P402+P404+P406+P408+P412+P414+P416+P410</f>
        <v>-8.913</v>
      </c>
      <c r="Q388" s="180">
        <f>O388+P388</f>
        <v>24155.996</v>
      </c>
      <c r="R388" s="180">
        <f>R389+R391+R393+R395+R397+R399+R402+R404+R406+R408+R412+R414+R416+R410</f>
        <v>-836.679</v>
      </c>
      <c r="S388" s="180">
        <f>Q388+R388</f>
        <v>23319.317</v>
      </c>
    </row>
    <row r="389" spans="1:19" s="90" customFormat="1" ht="56.25">
      <c r="A389" s="83" t="s">
        <v>543</v>
      </c>
      <c r="B389" s="20" t="s">
        <v>482</v>
      </c>
      <c r="C389" s="20" t="s">
        <v>544</v>
      </c>
      <c r="D389" s="20"/>
      <c r="E389" s="172">
        <f aca="true" t="shared" si="170" ref="E389:S389">E390</f>
        <v>6</v>
      </c>
      <c r="F389" s="172">
        <f t="shared" si="170"/>
        <v>0</v>
      </c>
      <c r="G389" s="172">
        <f t="shared" si="170"/>
        <v>6</v>
      </c>
      <c r="H389" s="172">
        <f t="shared" si="170"/>
        <v>0</v>
      </c>
      <c r="I389" s="172">
        <f t="shared" si="170"/>
        <v>6</v>
      </c>
      <c r="J389" s="172">
        <f t="shared" si="170"/>
        <v>0</v>
      </c>
      <c r="K389" s="172">
        <f t="shared" si="170"/>
        <v>6</v>
      </c>
      <c r="L389" s="172">
        <f t="shared" si="170"/>
        <v>0</v>
      </c>
      <c r="M389" s="172">
        <f t="shared" si="170"/>
        <v>6</v>
      </c>
      <c r="N389" s="172">
        <f t="shared" si="170"/>
        <v>0</v>
      </c>
      <c r="O389" s="172">
        <f t="shared" si="170"/>
        <v>6</v>
      </c>
      <c r="P389" s="172">
        <f t="shared" si="170"/>
        <v>0</v>
      </c>
      <c r="Q389" s="172">
        <f t="shared" si="170"/>
        <v>6</v>
      </c>
      <c r="R389" s="172">
        <f t="shared" si="170"/>
        <v>0</v>
      </c>
      <c r="S389" s="172">
        <f t="shared" si="170"/>
        <v>6</v>
      </c>
    </row>
    <row r="390" spans="1:19" s="90" customFormat="1" ht="37.5">
      <c r="A390" s="83" t="s">
        <v>257</v>
      </c>
      <c r="B390" s="20" t="s">
        <v>482</v>
      </c>
      <c r="C390" s="20" t="s">
        <v>544</v>
      </c>
      <c r="D390" s="20" t="s">
        <v>258</v>
      </c>
      <c r="E390" s="172">
        <v>6</v>
      </c>
      <c r="F390" s="172"/>
      <c r="G390" s="172">
        <f>E390+F390</f>
        <v>6</v>
      </c>
      <c r="H390" s="172"/>
      <c r="I390" s="172">
        <f>G390+H390</f>
        <v>6</v>
      </c>
      <c r="J390" s="172"/>
      <c r="K390" s="172">
        <f>I390+J390</f>
        <v>6</v>
      </c>
      <c r="L390" s="172"/>
      <c r="M390" s="172">
        <f>K390+L390</f>
        <v>6</v>
      </c>
      <c r="N390" s="172"/>
      <c r="O390" s="172">
        <f>M390+N390</f>
        <v>6</v>
      </c>
      <c r="P390" s="172"/>
      <c r="Q390" s="172">
        <f>O390+P390</f>
        <v>6</v>
      </c>
      <c r="R390" s="172"/>
      <c r="S390" s="172">
        <f>Q390+R390</f>
        <v>6</v>
      </c>
    </row>
    <row r="391" spans="1:19" s="90" customFormat="1" ht="37.5">
      <c r="A391" s="83" t="s">
        <v>545</v>
      </c>
      <c r="B391" s="20" t="s">
        <v>482</v>
      </c>
      <c r="C391" s="20" t="s">
        <v>546</v>
      </c>
      <c r="D391" s="20"/>
      <c r="E391" s="172">
        <f aca="true" t="shared" si="171" ref="E391:S391">E392</f>
        <v>800</v>
      </c>
      <c r="F391" s="172">
        <f t="shared" si="171"/>
        <v>0</v>
      </c>
      <c r="G391" s="172">
        <f t="shared" si="171"/>
        <v>800</v>
      </c>
      <c r="H391" s="172">
        <f t="shared" si="171"/>
        <v>0</v>
      </c>
      <c r="I391" s="172">
        <f t="shared" si="171"/>
        <v>800</v>
      </c>
      <c r="J391" s="172">
        <f t="shared" si="171"/>
        <v>0</v>
      </c>
      <c r="K391" s="172">
        <f t="shared" si="171"/>
        <v>800</v>
      </c>
      <c r="L391" s="172">
        <f t="shared" si="171"/>
        <v>0</v>
      </c>
      <c r="M391" s="172">
        <f t="shared" si="171"/>
        <v>800</v>
      </c>
      <c r="N391" s="172">
        <f t="shared" si="171"/>
        <v>0</v>
      </c>
      <c r="O391" s="172">
        <f t="shared" si="171"/>
        <v>800</v>
      </c>
      <c r="P391" s="172">
        <f t="shared" si="171"/>
        <v>0</v>
      </c>
      <c r="Q391" s="172">
        <f t="shared" si="171"/>
        <v>800</v>
      </c>
      <c r="R391" s="172">
        <f t="shared" si="171"/>
        <v>0</v>
      </c>
      <c r="S391" s="172">
        <f t="shared" si="171"/>
        <v>800</v>
      </c>
    </row>
    <row r="392" spans="1:19" s="90" customFormat="1" ht="37.5">
      <c r="A392" s="83" t="s">
        <v>257</v>
      </c>
      <c r="B392" s="20" t="s">
        <v>482</v>
      </c>
      <c r="C392" s="20" t="s">
        <v>546</v>
      </c>
      <c r="D392" s="20" t="s">
        <v>258</v>
      </c>
      <c r="E392" s="172">
        <v>800</v>
      </c>
      <c r="F392" s="172"/>
      <c r="G392" s="172">
        <f>E392+F392</f>
        <v>800</v>
      </c>
      <c r="H392" s="172"/>
      <c r="I392" s="172">
        <f>G392+H392</f>
        <v>800</v>
      </c>
      <c r="J392" s="172"/>
      <c r="K392" s="172">
        <f>I392+J392</f>
        <v>800</v>
      </c>
      <c r="L392" s="172"/>
      <c r="M392" s="172">
        <f>K392+L392</f>
        <v>800</v>
      </c>
      <c r="N392" s="172"/>
      <c r="O392" s="172">
        <f>M392+N392</f>
        <v>800</v>
      </c>
      <c r="P392" s="172"/>
      <c r="Q392" s="172">
        <f>O392+P392</f>
        <v>800</v>
      </c>
      <c r="R392" s="172"/>
      <c r="S392" s="172">
        <f>Q392+R392</f>
        <v>800</v>
      </c>
    </row>
    <row r="393" spans="1:19" s="90" customFormat="1" ht="37.5">
      <c r="A393" s="83" t="s">
        <v>547</v>
      </c>
      <c r="B393" s="20" t="s">
        <v>482</v>
      </c>
      <c r="C393" s="20" t="s">
        <v>548</v>
      </c>
      <c r="D393" s="20"/>
      <c r="E393" s="172">
        <f aca="true" t="shared" si="172" ref="E393:S393">E394</f>
        <v>9</v>
      </c>
      <c r="F393" s="172">
        <f t="shared" si="172"/>
        <v>0</v>
      </c>
      <c r="G393" s="172">
        <f t="shared" si="172"/>
        <v>9</v>
      </c>
      <c r="H393" s="172">
        <f t="shared" si="172"/>
        <v>0</v>
      </c>
      <c r="I393" s="172">
        <f t="shared" si="172"/>
        <v>9</v>
      </c>
      <c r="J393" s="172">
        <f t="shared" si="172"/>
        <v>0</v>
      </c>
      <c r="K393" s="172">
        <f t="shared" si="172"/>
        <v>9</v>
      </c>
      <c r="L393" s="172">
        <f t="shared" si="172"/>
        <v>0</v>
      </c>
      <c r="M393" s="172">
        <f t="shared" si="172"/>
        <v>9</v>
      </c>
      <c r="N393" s="172">
        <f t="shared" si="172"/>
        <v>0</v>
      </c>
      <c r="O393" s="172">
        <f t="shared" si="172"/>
        <v>9</v>
      </c>
      <c r="P393" s="172">
        <f t="shared" si="172"/>
        <v>0</v>
      </c>
      <c r="Q393" s="172">
        <f t="shared" si="172"/>
        <v>9</v>
      </c>
      <c r="R393" s="172">
        <f t="shared" si="172"/>
        <v>0</v>
      </c>
      <c r="S393" s="172">
        <f t="shared" si="172"/>
        <v>9</v>
      </c>
    </row>
    <row r="394" spans="1:19" s="90" customFormat="1" ht="37.5">
      <c r="A394" s="83" t="s">
        <v>257</v>
      </c>
      <c r="B394" s="20" t="s">
        <v>482</v>
      </c>
      <c r="C394" s="20" t="s">
        <v>548</v>
      </c>
      <c r="D394" s="20" t="s">
        <v>258</v>
      </c>
      <c r="E394" s="172">
        <v>9</v>
      </c>
      <c r="F394" s="172"/>
      <c r="G394" s="172">
        <f>E394+F394</f>
        <v>9</v>
      </c>
      <c r="H394" s="172"/>
      <c r="I394" s="172">
        <f>G394+H394</f>
        <v>9</v>
      </c>
      <c r="J394" s="172"/>
      <c r="K394" s="172">
        <f>I394+J394</f>
        <v>9</v>
      </c>
      <c r="L394" s="172"/>
      <c r="M394" s="172">
        <f>K394+L394</f>
        <v>9</v>
      </c>
      <c r="N394" s="172"/>
      <c r="O394" s="172">
        <f>M394+N394</f>
        <v>9</v>
      </c>
      <c r="P394" s="172"/>
      <c r="Q394" s="172">
        <f>O394+P394</f>
        <v>9</v>
      </c>
      <c r="R394" s="172"/>
      <c r="S394" s="172">
        <f>Q394+R394</f>
        <v>9</v>
      </c>
    </row>
    <row r="395" spans="1:19" s="90" customFormat="1" ht="37.5">
      <c r="A395" s="83" t="s">
        <v>549</v>
      </c>
      <c r="B395" s="20" t="s">
        <v>482</v>
      </c>
      <c r="C395" s="20" t="s">
        <v>550</v>
      </c>
      <c r="D395" s="20"/>
      <c r="E395" s="172">
        <f aca="true" t="shared" si="173" ref="E395:S395">E396</f>
        <v>187.5</v>
      </c>
      <c r="F395" s="172">
        <f t="shared" si="173"/>
        <v>0</v>
      </c>
      <c r="G395" s="172">
        <f t="shared" si="173"/>
        <v>187.5</v>
      </c>
      <c r="H395" s="172">
        <f t="shared" si="173"/>
        <v>0</v>
      </c>
      <c r="I395" s="172">
        <f t="shared" si="173"/>
        <v>187.5</v>
      </c>
      <c r="J395" s="172">
        <f t="shared" si="173"/>
        <v>0</v>
      </c>
      <c r="K395" s="172">
        <f t="shared" si="173"/>
        <v>187.5</v>
      </c>
      <c r="L395" s="172">
        <f t="shared" si="173"/>
        <v>0</v>
      </c>
      <c r="M395" s="172">
        <f t="shared" si="173"/>
        <v>187.5</v>
      </c>
      <c r="N395" s="172">
        <f t="shared" si="173"/>
        <v>-101.155</v>
      </c>
      <c r="O395" s="172">
        <f t="shared" si="173"/>
        <v>86.345</v>
      </c>
      <c r="P395" s="172">
        <f t="shared" si="173"/>
        <v>-8.913</v>
      </c>
      <c r="Q395" s="172">
        <f t="shared" si="173"/>
        <v>77.432</v>
      </c>
      <c r="R395" s="172">
        <f t="shared" si="173"/>
        <v>0</v>
      </c>
      <c r="S395" s="172">
        <f t="shared" si="173"/>
        <v>77.432</v>
      </c>
    </row>
    <row r="396" spans="1:19" s="90" customFormat="1" ht="37.5">
      <c r="A396" s="83" t="s">
        <v>257</v>
      </c>
      <c r="B396" s="20" t="s">
        <v>482</v>
      </c>
      <c r="C396" s="20" t="s">
        <v>550</v>
      </c>
      <c r="D396" s="20" t="s">
        <v>258</v>
      </c>
      <c r="E396" s="172">
        <v>187.5</v>
      </c>
      <c r="F396" s="172"/>
      <c r="G396" s="172">
        <f>E396+F396</f>
        <v>187.5</v>
      </c>
      <c r="H396" s="172"/>
      <c r="I396" s="172">
        <f>G396+H396</f>
        <v>187.5</v>
      </c>
      <c r="J396" s="172"/>
      <c r="K396" s="172">
        <f>I396+J396</f>
        <v>187.5</v>
      </c>
      <c r="L396" s="172"/>
      <c r="M396" s="172">
        <f>K396+L396</f>
        <v>187.5</v>
      </c>
      <c r="N396" s="172">
        <v>-101.155</v>
      </c>
      <c r="O396" s="172">
        <f>M396+N396</f>
        <v>86.345</v>
      </c>
      <c r="P396" s="172">
        <v>-8.913</v>
      </c>
      <c r="Q396" s="172">
        <f>O396+P396</f>
        <v>77.432</v>
      </c>
      <c r="R396" s="172"/>
      <c r="S396" s="172">
        <f>Q396+R396</f>
        <v>77.432</v>
      </c>
    </row>
    <row r="397" spans="1:19" s="90" customFormat="1" ht="37.5">
      <c r="A397" s="83" t="s">
        <v>551</v>
      </c>
      <c r="B397" s="20" t="s">
        <v>482</v>
      </c>
      <c r="C397" s="20" t="s">
        <v>552</v>
      </c>
      <c r="D397" s="20"/>
      <c r="E397" s="172">
        <f aca="true" t="shared" si="174" ref="E397:S397">E398</f>
        <v>192</v>
      </c>
      <c r="F397" s="172">
        <f t="shared" si="174"/>
        <v>-192</v>
      </c>
      <c r="G397" s="172">
        <f t="shared" si="174"/>
        <v>0</v>
      </c>
      <c r="H397" s="172">
        <f t="shared" si="174"/>
        <v>0</v>
      </c>
      <c r="I397" s="172">
        <f t="shared" si="174"/>
        <v>0</v>
      </c>
      <c r="J397" s="172">
        <f t="shared" si="174"/>
        <v>0</v>
      </c>
      <c r="K397" s="172">
        <f t="shared" si="174"/>
        <v>0</v>
      </c>
      <c r="L397" s="172">
        <f t="shared" si="174"/>
        <v>0</v>
      </c>
      <c r="M397" s="172">
        <f t="shared" si="174"/>
        <v>0</v>
      </c>
      <c r="N397" s="172">
        <f t="shared" si="174"/>
        <v>0</v>
      </c>
      <c r="O397" s="172">
        <f t="shared" si="174"/>
        <v>0</v>
      </c>
      <c r="P397" s="172">
        <f t="shared" si="174"/>
        <v>0</v>
      </c>
      <c r="Q397" s="172">
        <f t="shared" si="174"/>
        <v>0</v>
      </c>
      <c r="R397" s="172">
        <f t="shared" si="174"/>
        <v>0</v>
      </c>
      <c r="S397" s="172">
        <f t="shared" si="174"/>
        <v>0</v>
      </c>
    </row>
    <row r="398" spans="1:19" s="90" customFormat="1" ht="37.5">
      <c r="A398" s="83" t="s">
        <v>257</v>
      </c>
      <c r="B398" s="20" t="s">
        <v>482</v>
      </c>
      <c r="C398" s="20" t="s">
        <v>552</v>
      </c>
      <c r="D398" s="20" t="s">
        <v>258</v>
      </c>
      <c r="E398" s="172">
        <v>192</v>
      </c>
      <c r="F398" s="172">
        <v>-192</v>
      </c>
      <c r="G398" s="172">
        <f>E398+F398</f>
        <v>0</v>
      </c>
      <c r="H398" s="172"/>
      <c r="I398" s="172">
        <f>G398+H398</f>
        <v>0</v>
      </c>
      <c r="J398" s="172"/>
      <c r="K398" s="172">
        <f>I398+J398</f>
        <v>0</v>
      </c>
      <c r="L398" s="172"/>
      <c r="M398" s="172">
        <f>K398+L398</f>
        <v>0</v>
      </c>
      <c r="N398" s="172"/>
      <c r="O398" s="172">
        <f>M398+N398</f>
        <v>0</v>
      </c>
      <c r="P398" s="172"/>
      <c r="Q398" s="172">
        <f>O398+P398</f>
        <v>0</v>
      </c>
      <c r="R398" s="172"/>
      <c r="S398" s="172">
        <f>Q398+R398</f>
        <v>0</v>
      </c>
    </row>
    <row r="399" spans="1:19" s="90" customFormat="1" ht="18.75">
      <c r="A399" s="83" t="s">
        <v>553</v>
      </c>
      <c r="B399" s="20" t="s">
        <v>482</v>
      </c>
      <c r="C399" s="20" t="s">
        <v>554</v>
      </c>
      <c r="D399" s="20"/>
      <c r="E399" s="172">
        <f>E400+E401</f>
        <v>0</v>
      </c>
      <c r="F399" s="172">
        <f>F400+F401</f>
        <v>192</v>
      </c>
      <c r="G399" s="172">
        <f>E399+F399</f>
        <v>192</v>
      </c>
      <c r="H399" s="172">
        <f>H400+H401</f>
        <v>0</v>
      </c>
      <c r="I399" s="172">
        <f>G399+H399</f>
        <v>192</v>
      </c>
      <c r="J399" s="172">
        <f>J400+J401</f>
        <v>0</v>
      </c>
      <c r="K399" s="172">
        <f>I399+J399</f>
        <v>192</v>
      </c>
      <c r="L399" s="172">
        <f>L400+L401</f>
        <v>5.3</v>
      </c>
      <c r="M399" s="172">
        <f>K399+L399</f>
        <v>197.3</v>
      </c>
      <c r="N399" s="172">
        <f>N400+N401</f>
        <v>30</v>
      </c>
      <c r="O399" s="172">
        <f>M399+N399</f>
        <v>227.3</v>
      </c>
      <c r="P399" s="172">
        <f>P400+P401</f>
        <v>0</v>
      </c>
      <c r="Q399" s="172">
        <f>O399+P399</f>
        <v>227.3</v>
      </c>
      <c r="R399" s="172">
        <f>R400+R401</f>
        <v>0</v>
      </c>
      <c r="S399" s="172">
        <f>Q399+R399</f>
        <v>227.3</v>
      </c>
    </row>
    <row r="400" spans="1:19" s="90" customFormat="1" ht="37.5">
      <c r="A400" s="83" t="s">
        <v>257</v>
      </c>
      <c r="B400" s="20" t="s">
        <v>482</v>
      </c>
      <c r="C400" s="20" t="s">
        <v>554</v>
      </c>
      <c r="D400" s="20" t="s">
        <v>258</v>
      </c>
      <c r="E400" s="172"/>
      <c r="F400" s="172">
        <v>30</v>
      </c>
      <c r="G400" s="172">
        <f>E400+F400</f>
        <v>30</v>
      </c>
      <c r="H400" s="172"/>
      <c r="I400" s="172">
        <f>G400+H400</f>
        <v>30</v>
      </c>
      <c r="J400" s="172"/>
      <c r="K400" s="172">
        <f>I400+J400</f>
        <v>30</v>
      </c>
      <c r="L400" s="172">
        <v>5.3</v>
      </c>
      <c r="M400" s="172">
        <f>K400+L400</f>
        <v>35.3</v>
      </c>
      <c r="N400" s="172"/>
      <c r="O400" s="172">
        <f>M400+N400</f>
        <v>35.3</v>
      </c>
      <c r="P400" s="172"/>
      <c r="Q400" s="172">
        <f>O400+P400</f>
        <v>35.3</v>
      </c>
      <c r="R400" s="172"/>
      <c r="S400" s="172">
        <f>Q400+R400</f>
        <v>35.3</v>
      </c>
    </row>
    <row r="401" spans="1:19" s="90" customFormat="1" ht="37.5">
      <c r="A401" s="83" t="s">
        <v>301</v>
      </c>
      <c r="B401" s="20" t="s">
        <v>482</v>
      </c>
      <c r="C401" s="20" t="s">
        <v>554</v>
      </c>
      <c r="D401" s="20" t="s">
        <v>302</v>
      </c>
      <c r="E401" s="172"/>
      <c r="F401" s="172">
        <v>162</v>
      </c>
      <c r="G401" s="172">
        <f>E401+F401</f>
        <v>162</v>
      </c>
      <c r="H401" s="172"/>
      <c r="I401" s="172">
        <f>G401+H401</f>
        <v>162</v>
      </c>
      <c r="J401" s="172"/>
      <c r="K401" s="172">
        <f>I401+J401</f>
        <v>162</v>
      </c>
      <c r="L401" s="172"/>
      <c r="M401" s="172">
        <f>K401+L401</f>
        <v>162</v>
      </c>
      <c r="N401" s="172">
        <v>30</v>
      </c>
      <c r="O401" s="172">
        <f>M401+N401</f>
        <v>192</v>
      </c>
      <c r="P401" s="172"/>
      <c r="Q401" s="172">
        <f>O401+P401</f>
        <v>192</v>
      </c>
      <c r="R401" s="172"/>
      <c r="S401" s="172">
        <f>Q401+R401</f>
        <v>192</v>
      </c>
    </row>
    <row r="402" spans="1:19" s="90" customFormat="1" ht="37.5">
      <c r="A402" s="83" t="s">
        <v>810</v>
      </c>
      <c r="B402" s="20" t="s">
        <v>482</v>
      </c>
      <c r="C402" s="20" t="s">
        <v>555</v>
      </c>
      <c r="D402" s="20"/>
      <c r="E402" s="172">
        <f aca="true" t="shared" si="175" ref="E402:S402">E403</f>
        <v>761.1</v>
      </c>
      <c r="F402" s="172">
        <f t="shared" si="175"/>
        <v>0</v>
      </c>
      <c r="G402" s="172">
        <f t="shared" si="175"/>
        <v>761.1</v>
      </c>
      <c r="H402" s="172">
        <f t="shared" si="175"/>
        <v>0</v>
      </c>
      <c r="I402" s="172">
        <f t="shared" si="175"/>
        <v>761.1</v>
      </c>
      <c r="J402" s="172">
        <f t="shared" si="175"/>
        <v>0</v>
      </c>
      <c r="K402" s="172">
        <f t="shared" si="175"/>
        <v>761.1</v>
      </c>
      <c r="L402" s="172">
        <f t="shared" si="175"/>
        <v>0</v>
      </c>
      <c r="M402" s="172">
        <f t="shared" si="175"/>
        <v>761.1</v>
      </c>
      <c r="N402" s="172">
        <f t="shared" si="175"/>
        <v>0</v>
      </c>
      <c r="O402" s="172">
        <f t="shared" si="175"/>
        <v>761.1</v>
      </c>
      <c r="P402" s="172">
        <f t="shared" si="175"/>
        <v>0</v>
      </c>
      <c r="Q402" s="172">
        <f t="shared" si="175"/>
        <v>761.1</v>
      </c>
      <c r="R402" s="172">
        <f t="shared" si="175"/>
        <v>0</v>
      </c>
      <c r="S402" s="172">
        <f t="shared" si="175"/>
        <v>761.1</v>
      </c>
    </row>
    <row r="403" spans="1:19" s="90" customFormat="1" ht="37.5">
      <c r="A403" s="83" t="s">
        <v>301</v>
      </c>
      <c r="B403" s="20" t="s">
        <v>482</v>
      </c>
      <c r="C403" s="20" t="s">
        <v>555</v>
      </c>
      <c r="D403" s="20" t="s">
        <v>302</v>
      </c>
      <c r="E403" s="172">
        <v>761.1</v>
      </c>
      <c r="F403" s="172"/>
      <c r="G403" s="172">
        <f>E403+F403</f>
        <v>761.1</v>
      </c>
      <c r="H403" s="172"/>
      <c r="I403" s="172">
        <f>G403+H403</f>
        <v>761.1</v>
      </c>
      <c r="J403" s="172"/>
      <c r="K403" s="172">
        <f>I403+J403</f>
        <v>761.1</v>
      </c>
      <c r="L403" s="172"/>
      <c r="M403" s="172">
        <f>K403+L403</f>
        <v>761.1</v>
      </c>
      <c r="N403" s="172"/>
      <c r="O403" s="172">
        <f>M403+N403</f>
        <v>761.1</v>
      </c>
      <c r="P403" s="172"/>
      <c r="Q403" s="172">
        <f>O403+P403</f>
        <v>761.1</v>
      </c>
      <c r="R403" s="172"/>
      <c r="S403" s="172">
        <f>Q403+R403</f>
        <v>761.1</v>
      </c>
    </row>
    <row r="404" spans="1:19" s="90" customFormat="1" ht="56.25">
      <c r="A404" s="83" t="s">
        <v>487</v>
      </c>
      <c r="B404" s="20" t="s">
        <v>482</v>
      </c>
      <c r="C404" s="20" t="s">
        <v>536</v>
      </c>
      <c r="D404" s="20"/>
      <c r="E404" s="172">
        <f aca="true" t="shared" si="176" ref="E404:S404">E405</f>
        <v>20104.4</v>
      </c>
      <c r="F404" s="172">
        <f t="shared" si="176"/>
        <v>0</v>
      </c>
      <c r="G404" s="172">
        <f t="shared" si="176"/>
        <v>20104.4</v>
      </c>
      <c r="H404" s="172">
        <f t="shared" si="176"/>
        <v>0</v>
      </c>
      <c r="I404" s="172">
        <f t="shared" si="176"/>
        <v>20104.4</v>
      </c>
      <c r="J404" s="172">
        <f t="shared" si="176"/>
        <v>0</v>
      </c>
      <c r="K404" s="172">
        <f t="shared" si="176"/>
        <v>20104.4</v>
      </c>
      <c r="L404" s="172">
        <f t="shared" si="176"/>
        <v>0</v>
      </c>
      <c r="M404" s="172">
        <f t="shared" si="176"/>
        <v>20104.4</v>
      </c>
      <c r="N404" s="172">
        <f t="shared" si="176"/>
        <v>0</v>
      </c>
      <c r="O404" s="172">
        <f t="shared" si="176"/>
        <v>20104.4</v>
      </c>
      <c r="P404" s="172">
        <f t="shared" si="176"/>
        <v>0</v>
      </c>
      <c r="Q404" s="172">
        <f t="shared" si="176"/>
        <v>20104.4</v>
      </c>
      <c r="R404" s="172">
        <f t="shared" si="176"/>
        <v>-994.5</v>
      </c>
      <c r="S404" s="172">
        <f t="shared" si="176"/>
        <v>19109.9</v>
      </c>
    </row>
    <row r="405" spans="1:19" s="90" customFormat="1" ht="56.25">
      <c r="A405" s="83" t="s">
        <v>385</v>
      </c>
      <c r="B405" s="20" t="s">
        <v>482</v>
      </c>
      <c r="C405" s="20" t="s">
        <v>536</v>
      </c>
      <c r="D405" s="20" t="s">
        <v>365</v>
      </c>
      <c r="E405" s="172">
        <v>20104.4</v>
      </c>
      <c r="F405" s="172"/>
      <c r="G405" s="172">
        <f>E405+F405</f>
        <v>20104.4</v>
      </c>
      <c r="H405" s="172"/>
      <c r="I405" s="172">
        <f>G405+H405</f>
        <v>20104.4</v>
      </c>
      <c r="J405" s="172"/>
      <c r="K405" s="172">
        <f>I405+J405</f>
        <v>20104.4</v>
      </c>
      <c r="L405" s="172"/>
      <c r="M405" s="172">
        <f>K405+L405</f>
        <v>20104.4</v>
      </c>
      <c r="N405" s="172"/>
      <c r="O405" s="172">
        <f>M405+N405</f>
        <v>20104.4</v>
      </c>
      <c r="P405" s="172"/>
      <c r="Q405" s="172">
        <f>O405+P405</f>
        <v>20104.4</v>
      </c>
      <c r="R405" s="172">
        <v>-994.5</v>
      </c>
      <c r="S405" s="172">
        <f>Q405+R405</f>
        <v>19109.9</v>
      </c>
    </row>
    <row r="406" spans="1:19" s="90" customFormat="1" ht="51" customHeight="1">
      <c r="A406" s="83" t="s">
        <v>537</v>
      </c>
      <c r="B406" s="20" t="s">
        <v>482</v>
      </c>
      <c r="C406" s="20" t="s">
        <v>538</v>
      </c>
      <c r="D406" s="20"/>
      <c r="E406" s="172">
        <f aca="true" t="shared" si="177" ref="E406:S406">E407</f>
        <v>1380.3</v>
      </c>
      <c r="F406" s="172">
        <f t="shared" si="177"/>
        <v>0</v>
      </c>
      <c r="G406" s="172">
        <f t="shared" si="177"/>
        <v>1380.3</v>
      </c>
      <c r="H406" s="172">
        <f t="shared" si="177"/>
        <v>0</v>
      </c>
      <c r="I406" s="172">
        <f t="shared" si="177"/>
        <v>1380.3</v>
      </c>
      <c r="J406" s="172">
        <f t="shared" si="177"/>
        <v>-272.044</v>
      </c>
      <c r="K406" s="172">
        <f t="shared" si="177"/>
        <v>1108.2559999999999</v>
      </c>
      <c r="L406" s="172">
        <f t="shared" si="177"/>
        <v>-519.493</v>
      </c>
      <c r="M406" s="172">
        <f t="shared" si="177"/>
        <v>588.7629999999998</v>
      </c>
      <c r="N406" s="172">
        <f t="shared" si="177"/>
        <v>299.376</v>
      </c>
      <c r="O406" s="172">
        <f t="shared" si="177"/>
        <v>888.1389999999998</v>
      </c>
      <c r="P406" s="172">
        <f t="shared" si="177"/>
        <v>0</v>
      </c>
      <c r="Q406" s="172">
        <f t="shared" si="177"/>
        <v>888.1389999999998</v>
      </c>
      <c r="R406" s="172">
        <f t="shared" si="177"/>
        <v>157.821</v>
      </c>
      <c r="S406" s="172">
        <f t="shared" si="177"/>
        <v>1045.9599999999998</v>
      </c>
    </row>
    <row r="407" spans="1:19" s="90" customFormat="1" ht="56.25">
      <c r="A407" s="83" t="s">
        <v>385</v>
      </c>
      <c r="B407" s="20" t="s">
        <v>482</v>
      </c>
      <c r="C407" s="20" t="s">
        <v>538</v>
      </c>
      <c r="D407" s="20" t="s">
        <v>365</v>
      </c>
      <c r="E407" s="172">
        <v>1380.3</v>
      </c>
      <c r="F407" s="172">
        <v>0</v>
      </c>
      <c r="G407" s="172">
        <f>E407+F407</f>
        <v>1380.3</v>
      </c>
      <c r="H407" s="172">
        <v>0</v>
      </c>
      <c r="I407" s="172">
        <f>G407+H407</f>
        <v>1380.3</v>
      </c>
      <c r="J407" s="172">
        <v>-272.044</v>
      </c>
      <c r="K407" s="172">
        <f>I407+J407</f>
        <v>1108.2559999999999</v>
      </c>
      <c r="L407" s="172">
        <v>-519.493</v>
      </c>
      <c r="M407" s="172">
        <f>K407+L407</f>
        <v>588.7629999999998</v>
      </c>
      <c r="N407" s="172">
        <v>299.376</v>
      </c>
      <c r="O407" s="172">
        <f>M407+N407</f>
        <v>888.1389999999998</v>
      </c>
      <c r="P407" s="172"/>
      <c r="Q407" s="172">
        <f>O407+P407</f>
        <v>888.1389999999998</v>
      </c>
      <c r="R407" s="172">
        <v>157.821</v>
      </c>
      <c r="S407" s="172">
        <f>Q407+R407</f>
        <v>1045.9599999999998</v>
      </c>
    </row>
    <row r="408" spans="1:19" s="90" customFormat="1" ht="37.5">
      <c r="A408" s="83" t="s">
        <v>556</v>
      </c>
      <c r="B408" s="20" t="s">
        <v>482</v>
      </c>
      <c r="C408" s="20" t="s">
        <v>539</v>
      </c>
      <c r="D408" s="20"/>
      <c r="E408" s="172">
        <f aca="true" t="shared" si="178" ref="E408:S408">E409</f>
        <v>115</v>
      </c>
      <c r="F408" s="172">
        <f t="shared" si="178"/>
        <v>-40</v>
      </c>
      <c r="G408" s="172">
        <f t="shared" si="178"/>
        <v>75</v>
      </c>
      <c r="H408" s="172">
        <f t="shared" si="178"/>
        <v>0</v>
      </c>
      <c r="I408" s="172">
        <f t="shared" si="178"/>
        <v>75</v>
      </c>
      <c r="J408" s="172">
        <f t="shared" si="178"/>
        <v>0</v>
      </c>
      <c r="K408" s="172">
        <f t="shared" si="178"/>
        <v>75</v>
      </c>
      <c r="L408" s="172">
        <f t="shared" si="178"/>
        <v>0</v>
      </c>
      <c r="M408" s="172">
        <f t="shared" si="178"/>
        <v>75</v>
      </c>
      <c r="N408" s="172">
        <f t="shared" si="178"/>
        <v>0</v>
      </c>
      <c r="O408" s="172">
        <f t="shared" si="178"/>
        <v>75</v>
      </c>
      <c r="P408" s="172">
        <f t="shared" si="178"/>
        <v>0</v>
      </c>
      <c r="Q408" s="172">
        <f t="shared" si="178"/>
        <v>75</v>
      </c>
      <c r="R408" s="172">
        <f t="shared" si="178"/>
        <v>0</v>
      </c>
      <c r="S408" s="172">
        <f t="shared" si="178"/>
        <v>75</v>
      </c>
    </row>
    <row r="409" spans="1:19" s="90" customFormat="1" ht="56.25">
      <c r="A409" s="83" t="s">
        <v>385</v>
      </c>
      <c r="B409" s="20" t="s">
        <v>482</v>
      </c>
      <c r="C409" s="20" t="s">
        <v>539</v>
      </c>
      <c r="D409" s="20" t="s">
        <v>365</v>
      </c>
      <c r="E409" s="172">
        <v>115</v>
      </c>
      <c r="F409" s="172">
        <v>-40</v>
      </c>
      <c r="G409" s="172">
        <f>E409+F409</f>
        <v>75</v>
      </c>
      <c r="H409" s="172"/>
      <c r="I409" s="172">
        <f>G409+H409</f>
        <v>75</v>
      </c>
      <c r="J409" s="172"/>
      <c r="K409" s="172">
        <f>I409+J409</f>
        <v>75</v>
      </c>
      <c r="L409" s="172"/>
      <c r="M409" s="172">
        <f>K409+L409</f>
        <v>75</v>
      </c>
      <c r="N409" s="172"/>
      <c r="O409" s="172">
        <f>M409+N409</f>
        <v>75</v>
      </c>
      <c r="P409" s="172"/>
      <c r="Q409" s="172">
        <f>O409+P409</f>
        <v>75</v>
      </c>
      <c r="R409" s="172"/>
      <c r="S409" s="172">
        <f>Q409+R409</f>
        <v>75</v>
      </c>
    </row>
    <row r="410" spans="1:19" s="90" customFormat="1" ht="75">
      <c r="A410" s="83" t="s">
        <v>706</v>
      </c>
      <c r="B410" s="20" t="s">
        <v>482</v>
      </c>
      <c r="C410" s="20" t="s">
        <v>705</v>
      </c>
      <c r="D410" s="20"/>
      <c r="E410" s="172">
        <f>E411</f>
        <v>0</v>
      </c>
      <c r="F410" s="172">
        <f>F411</f>
        <v>0</v>
      </c>
      <c r="G410" s="172">
        <f aca="true" t="shared" si="179" ref="G410:G415">E410+F410</f>
        <v>0</v>
      </c>
      <c r="H410" s="172">
        <f>H411</f>
        <v>0</v>
      </c>
      <c r="I410" s="172">
        <f aca="true" t="shared" si="180" ref="I410:I415">G410+H410</f>
        <v>0</v>
      </c>
      <c r="J410" s="172">
        <f>J411</f>
        <v>0</v>
      </c>
      <c r="K410" s="172">
        <f aca="true" t="shared" si="181" ref="K410:K415">I410+J410</f>
        <v>0</v>
      </c>
      <c r="L410" s="172">
        <f>L411</f>
        <v>0</v>
      </c>
      <c r="M410" s="172">
        <f aca="true" t="shared" si="182" ref="M410:M415">K410+L410</f>
        <v>0</v>
      </c>
      <c r="N410" s="172">
        <f>N411</f>
        <v>0</v>
      </c>
      <c r="O410" s="172">
        <f aca="true" t="shared" si="183" ref="O410:O415">M410+N410</f>
        <v>0</v>
      </c>
      <c r="P410" s="172">
        <f>P411</f>
        <v>0</v>
      </c>
      <c r="Q410" s="172">
        <f aca="true" t="shared" si="184" ref="Q410:Q415">O410+P410</f>
        <v>0</v>
      </c>
      <c r="R410" s="172">
        <f>R411</f>
        <v>0</v>
      </c>
      <c r="S410" s="172">
        <f aca="true" t="shared" si="185" ref="S410:S415">Q410+R410</f>
        <v>0</v>
      </c>
    </row>
    <row r="411" spans="1:19" s="90" customFormat="1" ht="56.25">
      <c r="A411" s="83" t="s">
        <v>385</v>
      </c>
      <c r="B411" s="20" t="s">
        <v>482</v>
      </c>
      <c r="C411" s="20" t="s">
        <v>705</v>
      </c>
      <c r="D411" s="20" t="s">
        <v>365</v>
      </c>
      <c r="E411" s="172"/>
      <c r="F411" s="172"/>
      <c r="G411" s="172">
        <f t="shared" si="179"/>
        <v>0</v>
      </c>
      <c r="H411" s="172"/>
      <c r="I411" s="172">
        <f t="shared" si="180"/>
        <v>0</v>
      </c>
      <c r="J411" s="172"/>
      <c r="K411" s="172">
        <f t="shared" si="181"/>
        <v>0</v>
      </c>
      <c r="L411" s="172"/>
      <c r="M411" s="172">
        <f t="shared" si="182"/>
        <v>0</v>
      </c>
      <c r="N411" s="172"/>
      <c r="O411" s="172">
        <f t="shared" si="183"/>
        <v>0</v>
      </c>
      <c r="P411" s="172"/>
      <c r="Q411" s="172">
        <f t="shared" si="184"/>
        <v>0</v>
      </c>
      <c r="R411" s="172"/>
      <c r="S411" s="172">
        <f t="shared" si="185"/>
        <v>0</v>
      </c>
    </row>
    <row r="412" spans="1:19" s="90" customFormat="1" ht="75">
      <c r="A412" s="83" t="s">
        <v>722</v>
      </c>
      <c r="B412" s="20" t="s">
        <v>482</v>
      </c>
      <c r="C412" s="20" t="s">
        <v>716</v>
      </c>
      <c r="D412" s="20"/>
      <c r="E412" s="172">
        <f>E413</f>
        <v>0</v>
      </c>
      <c r="F412" s="172">
        <f>F413</f>
        <v>0</v>
      </c>
      <c r="G412" s="172">
        <f t="shared" si="179"/>
        <v>0</v>
      </c>
      <c r="H412" s="172">
        <f>H413</f>
        <v>0</v>
      </c>
      <c r="I412" s="172">
        <f t="shared" si="180"/>
        <v>0</v>
      </c>
      <c r="J412" s="172">
        <f>J413</f>
        <v>0</v>
      </c>
      <c r="K412" s="172">
        <f t="shared" si="181"/>
        <v>0</v>
      </c>
      <c r="L412" s="172">
        <f>L413</f>
        <v>0</v>
      </c>
      <c r="M412" s="172">
        <f t="shared" si="182"/>
        <v>0</v>
      </c>
      <c r="N412" s="172">
        <f>N413</f>
        <v>461.7</v>
      </c>
      <c r="O412" s="172">
        <f t="shared" si="183"/>
        <v>461.7</v>
      </c>
      <c r="P412" s="172">
        <f>P413</f>
        <v>0</v>
      </c>
      <c r="Q412" s="172">
        <f t="shared" si="184"/>
        <v>461.7</v>
      </c>
      <c r="R412" s="172">
        <f>R413</f>
        <v>0</v>
      </c>
      <c r="S412" s="172">
        <f t="shared" si="185"/>
        <v>461.7</v>
      </c>
    </row>
    <row r="413" spans="1:19" s="90" customFormat="1" ht="37.5">
      <c r="A413" s="83" t="s">
        <v>301</v>
      </c>
      <c r="B413" s="20" t="s">
        <v>482</v>
      </c>
      <c r="C413" s="20" t="s">
        <v>716</v>
      </c>
      <c r="D413" s="20" t="s">
        <v>302</v>
      </c>
      <c r="E413" s="172"/>
      <c r="F413" s="172"/>
      <c r="G413" s="172">
        <f t="shared" si="179"/>
        <v>0</v>
      </c>
      <c r="H413" s="172"/>
      <c r="I413" s="172">
        <f t="shared" si="180"/>
        <v>0</v>
      </c>
      <c r="J413" s="172"/>
      <c r="K413" s="172">
        <f t="shared" si="181"/>
        <v>0</v>
      </c>
      <c r="L413" s="172"/>
      <c r="M413" s="172">
        <f t="shared" si="182"/>
        <v>0</v>
      </c>
      <c r="N413" s="181">
        <v>461.7</v>
      </c>
      <c r="O413" s="172">
        <f t="shared" si="183"/>
        <v>461.7</v>
      </c>
      <c r="P413" s="181"/>
      <c r="Q413" s="172">
        <f t="shared" si="184"/>
        <v>461.7</v>
      </c>
      <c r="R413" s="172"/>
      <c r="S413" s="172">
        <f t="shared" si="185"/>
        <v>461.7</v>
      </c>
    </row>
    <row r="414" spans="1:19" s="90" customFormat="1" ht="75">
      <c r="A414" s="97" t="s">
        <v>704</v>
      </c>
      <c r="B414" s="20" t="s">
        <v>482</v>
      </c>
      <c r="C414" s="20" t="s">
        <v>709</v>
      </c>
      <c r="D414" s="20"/>
      <c r="E414" s="172">
        <f>E415</f>
        <v>0</v>
      </c>
      <c r="F414" s="172">
        <f>F415</f>
        <v>0</v>
      </c>
      <c r="G414" s="172">
        <f t="shared" si="179"/>
        <v>0</v>
      </c>
      <c r="H414" s="172">
        <f>H415</f>
        <v>0</v>
      </c>
      <c r="I414" s="172">
        <f t="shared" si="180"/>
        <v>0</v>
      </c>
      <c r="J414" s="172">
        <f>J415</f>
        <v>0</v>
      </c>
      <c r="K414" s="172">
        <f t="shared" si="181"/>
        <v>0</v>
      </c>
      <c r="L414" s="172">
        <f>L415</f>
        <v>0</v>
      </c>
      <c r="M414" s="172">
        <f t="shared" si="182"/>
        <v>0</v>
      </c>
      <c r="N414" s="172">
        <f>N415</f>
        <v>0</v>
      </c>
      <c r="O414" s="172">
        <f t="shared" si="183"/>
        <v>0</v>
      </c>
      <c r="P414" s="172">
        <f>P415</f>
        <v>0</v>
      </c>
      <c r="Q414" s="172">
        <f t="shared" si="184"/>
        <v>0</v>
      </c>
      <c r="R414" s="172">
        <f>R415</f>
        <v>0</v>
      </c>
      <c r="S414" s="172">
        <f t="shared" si="185"/>
        <v>0</v>
      </c>
    </row>
    <row r="415" spans="1:19" s="90" customFormat="1" ht="56.25">
      <c r="A415" s="83" t="s">
        <v>385</v>
      </c>
      <c r="B415" s="20" t="s">
        <v>482</v>
      </c>
      <c r="C415" s="20" t="s">
        <v>709</v>
      </c>
      <c r="D415" s="20" t="s">
        <v>365</v>
      </c>
      <c r="E415" s="172"/>
      <c r="F415" s="172"/>
      <c r="G415" s="172">
        <f t="shared" si="179"/>
        <v>0</v>
      </c>
      <c r="H415" s="172"/>
      <c r="I415" s="172">
        <f t="shared" si="180"/>
        <v>0</v>
      </c>
      <c r="J415" s="172"/>
      <c r="K415" s="172">
        <f t="shared" si="181"/>
        <v>0</v>
      </c>
      <c r="L415" s="172"/>
      <c r="M415" s="172">
        <f t="shared" si="182"/>
        <v>0</v>
      </c>
      <c r="N415" s="172"/>
      <c r="O415" s="172">
        <f t="shared" si="183"/>
        <v>0</v>
      </c>
      <c r="P415" s="172"/>
      <c r="Q415" s="172">
        <f t="shared" si="184"/>
        <v>0</v>
      </c>
      <c r="R415" s="172"/>
      <c r="S415" s="172">
        <f t="shared" si="185"/>
        <v>0</v>
      </c>
    </row>
    <row r="416" spans="1:19" s="90" customFormat="1" ht="75">
      <c r="A416" s="83" t="s">
        <v>708</v>
      </c>
      <c r="B416" s="20" t="s">
        <v>482</v>
      </c>
      <c r="C416" s="20" t="s">
        <v>713</v>
      </c>
      <c r="D416" s="20"/>
      <c r="E416" s="172">
        <f aca="true" t="shared" si="186" ref="E416:S416">E417</f>
        <v>0</v>
      </c>
      <c r="F416" s="172">
        <f t="shared" si="186"/>
        <v>0</v>
      </c>
      <c r="G416" s="172">
        <f t="shared" si="186"/>
        <v>0</v>
      </c>
      <c r="H416" s="172">
        <f t="shared" si="186"/>
        <v>0</v>
      </c>
      <c r="I416" s="172">
        <f t="shared" si="186"/>
        <v>0</v>
      </c>
      <c r="J416" s="172">
        <f t="shared" si="186"/>
        <v>0</v>
      </c>
      <c r="K416" s="172">
        <f t="shared" si="186"/>
        <v>0</v>
      </c>
      <c r="L416" s="172">
        <f t="shared" si="186"/>
        <v>0</v>
      </c>
      <c r="M416" s="172">
        <f t="shared" si="186"/>
        <v>0</v>
      </c>
      <c r="N416" s="172">
        <f t="shared" si="186"/>
        <v>745.925</v>
      </c>
      <c r="O416" s="172">
        <f t="shared" si="186"/>
        <v>745.925</v>
      </c>
      <c r="P416" s="172">
        <f t="shared" si="186"/>
        <v>0</v>
      </c>
      <c r="Q416" s="172">
        <f t="shared" si="186"/>
        <v>745.925</v>
      </c>
      <c r="R416" s="172">
        <f t="shared" si="186"/>
        <v>0</v>
      </c>
      <c r="S416" s="172">
        <f t="shared" si="186"/>
        <v>745.925</v>
      </c>
    </row>
    <row r="417" spans="1:19" s="90" customFormat="1" ht="37.5">
      <c r="A417" s="83" t="s">
        <v>301</v>
      </c>
      <c r="B417" s="20" t="s">
        <v>482</v>
      </c>
      <c r="C417" s="20" t="s">
        <v>713</v>
      </c>
      <c r="D417" s="20" t="s">
        <v>302</v>
      </c>
      <c r="E417" s="172"/>
      <c r="F417" s="172"/>
      <c r="G417" s="172">
        <f>E417+F417</f>
        <v>0</v>
      </c>
      <c r="H417" s="172"/>
      <c r="I417" s="172">
        <f>G417+H417</f>
        <v>0</v>
      </c>
      <c r="J417" s="172"/>
      <c r="K417" s="172">
        <f>I417+J417</f>
        <v>0</v>
      </c>
      <c r="L417" s="172"/>
      <c r="M417" s="172">
        <f>K417+L417</f>
        <v>0</v>
      </c>
      <c r="N417" s="172">
        <v>745.925</v>
      </c>
      <c r="O417" s="172">
        <f>M417+N417</f>
        <v>745.925</v>
      </c>
      <c r="P417" s="172"/>
      <c r="Q417" s="172">
        <f>O417+P417</f>
        <v>745.925</v>
      </c>
      <c r="R417" s="172"/>
      <c r="S417" s="172">
        <f>Q417+R417</f>
        <v>745.925</v>
      </c>
    </row>
    <row r="418" spans="1:19" s="90" customFormat="1" ht="39">
      <c r="A418" s="92" t="s">
        <v>557</v>
      </c>
      <c r="B418" s="126" t="s">
        <v>482</v>
      </c>
      <c r="C418" s="126" t="s">
        <v>558</v>
      </c>
      <c r="D418" s="126"/>
      <c r="E418" s="180">
        <f>E419+E422+E425</f>
        <v>1200</v>
      </c>
      <c r="F418" s="180">
        <f>F419+F422+F425</f>
        <v>727.7</v>
      </c>
      <c r="G418" s="180">
        <f>E418+F418</f>
        <v>1927.7</v>
      </c>
      <c r="H418" s="180">
        <f>H419+H422+H425</f>
        <v>0</v>
      </c>
      <c r="I418" s="180">
        <f>G418+H418</f>
        <v>1927.7</v>
      </c>
      <c r="J418" s="180">
        <f>J419+J422+J425</f>
        <v>0</v>
      </c>
      <c r="K418" s="180">
        <f>I418+J418</f>
        <v>1927.7</v>
      </c>
      <c r="L418" s="180">
        <f>L419+L422+L425</f>
        <v>124.1</v>
      </c>
      <c r="M418" s="180">
        <f>K418+L418</f>
        <v>2051.8</v>
      </c>
      <c r="N418" s="180">
        <f>N419+N422+N425</f>
        <v>104.19</v>
      </c>
      <c r="O418" s="180">
        <f>M418+N418</f>
        <v>2155.9900000000002</v>
      </c>
      <c r="P418" s="180">
        <f>P419+P422+P425</f>
        <v>30.53</v>
      </c>
      <c r="Q418" s="180">
        <f>O418+P418</f>
        <v>2186.5200000000004</v>
      </c>
      <c r="R418" s="180">
        <f>R419+R422+R425</f>
        <v>0</v>
      </c>
      <c r="S418" s="180">
        <f>Q418+R418</f>
        <v>2186.5200000000004</v>
      </c>
    </row>
    <row r="419" spans="1:19" s="90" customFormat="1" ht="37.5">
      <c r="A419" s="83" t="s">
        <v>559</v>
      </c>
      <c r="B419" s="20" t="s">
        <v>482</v>
      </c>
      <c r="C419" s="20" t="s">
        <v>560</v>
      </c>
      <c r="D419" s="20"/>
      <c r="E419" s="172">
        <f aca="true" t="shared" si="187" ref="E419:K419">E420+E421</f>
        <v>554.7</v>
      </c>
      <c r="F419" s="172">
        <f t="shared" si="187"/>
        <v>0</v>
      </c>
      <c r="G419" s="172">
        <f t="shared" si="187"/>
        <v>554.7</v>
      </c>
      <c r="H419" s="172">
        <f t="shared" si="187"/>
        <v>41.553999999999974</v>
      </c>
      <c r="I419" s="172">
        <f t="shared" si="187"/>
        <v>596.254</v>
      </c>
      <c r="J419" s="172">
        <f t="shared" si="187"/>
        <v>0</v>
      </c>
      <c r="K419" s="172">
        <f t="shared" si="187"/>
        <v>596.254</v>
      </c>
      <c r="L419" s="172">
        <f aca="true" t="shared" si="188" ref="L419:Q419">L420+L421</f>
        <v>0</v>
      </c>
      <c r="M419" s="172">
        <f t="shared" si="188"/>
        <v>596.254</v>
      </c>
      <c r="N419" s="172">
        <f t="shared" si="188"/>
        <v>64.464</v>
      </c>
      <c r="O419" s="172">
        <f t="shared" si="188"/>
        <v>660.7180000000001</v>
      </c>
      <c r="P419" s="172">
        <f t="shared" si="188"/>
        <v>0</v>
      </c>
      <c r="Q419" s="172">
        <f t="shared" si="188"/>
        <v>660.7180000000001</v>
      </c>
      <c r="R419" s="172">
        <f>R420+R421</f>
        <v>0</v>
      </c>
      <c r="S419" s="172">
        <f>S420+S421</f>
        <v>660.7180000000001</v>
      </c>
    </row>
    <row r="420" spans="1:19" s="90" customFormat="1" ht="37.5">
      <c r="A420" s="83" t="s">
        <v>257</v>
      </c>
      <c r="B420" s="20" t="s">
        <v>482</v>
      </c>
      <c r="C420" s="20" t="s">
        <v>560</v>
      </c>
      <c r="D420" s="20" t="s">
        <v>258</v>
      </c>
      <c r="E420" s="172">
        <v>554.7</v>
      </c>
      <c r="F420" s="172"/>
      <c r="G420" s="172">
        <f aca="true" t="shared" si="189" ref="G420:G426">E420+F420</f>
        <v>554.7</v>
      </c>
      <c r="H420" s="172">
        <v>-554.7</v>
      </c>
      <c r="I420" s="172">
        <f aca="true" t="shared" si="190" ref="I420:I426">G420+H420</f>
        <v>0</v>
      </c>
      <c r="J420" s="172"/>
      <c r="K420" s="172">
        <f aca="true" t="shared" si="191" ref="K420:K426">I420+J420</f>
        <v>0</v>
      </c>
      <c r="L420" s="172"/>
      <c r="M420" s="172">
        <f aca="true" t="shared" si="192" ref="M420:M426">K420+L420</f>
        <v>0</v>
      </c>
      <c r="N420" s="172"/>
      <c r="O420" s="172">
        <f aca="true" t="shared" si="193" ref="O420:O426">M420+N420</f>
        <v>0</v>
      </c>
      <c r="P420" s="172"/>
      <c r="Q420" s="172">
        <f aca="true" t="shared" si="194" ref="Q420:Q426">O420+P420</f>
        <v>0</v>
      </c>
      <c r="R420" s="172"/>
      <c r="S420" s="172">
        <f aca="true" t="shared" si="195" ref="S420:S426">Q420+R420</f>
        <v>0</v>
      </c>
    </row>
    <row r="421" spans="1:19" s="90" customFormat="1" ht="56.25">
      <c r="A421" s="83" t="s">
        <v>385</v>
      </c>
      <c r="B421" s="20" t="s">
        <v>482</v>
      </c>
      <c r="C421" s="20" t="s">
        <v>560</v>
      </c>
      <c r="D421" s="20" t="s">
        <v>365</v>
      </c>
      <c r="E421" s="172"/>
      <c r="F421" s="172"/>
      <c r="G421" s="172">
        <f t="shared" si="189"/>
        <v>0</v>
      </c>
      <c r="H421" s="172">
        <v>596.254</v>
      </c>
      <c r="I421" s="172">
        <f t="shared" si="190"/>
        <v>596.254</v>
      </c>
      <c r="J421" s="172"/>
      <c r="K421" s="172">
        <f t="shared" si="191"/>
        <v>596.254</v>
      </c>
      <c r="L421" s="172"/>
      <c r="M421" s="172">
        <f t="shared" si="192"/>
        <v>596.254</v>
      </c>
      <c r="N421" s="172">
        <v>64.464</v>
      </c>
      <c r="O421" s="172">
        <f t="shared" si="193"/>
        <v>660.7180000000001</v>
      </c>
      <c r="P421" s="172"/>
      <c r="Q421" s="172">
        <f t="shared" si="194"/>
        <v>660.7180000000001</v>
      </c>
      <c r="R421" s="172"/>
      <c r="S421" s="172">
        <f t="shared" si="195"/>
        <v>660.7180000000001</v>
      </c>
    </row>
    <row r="422" spans="1:19" s="90" customFormat="1" ht="37.5">
      <c r="A422" s="83" t="s">
        <v>561</v>
      </c>
      <c r="B422" s="20" t="s">
        <v>482</v>
      </c>
      <c r="C422" s="20" t="s">
        <v>562</v>
      </c>
      <c r="D422" s="20"/>
      <c r="E422" s="172">
        <f>E423+E424</f>
        <v>645.3</v>
      </c>
      <c r="F422" s="172">
        <f>F423+F424</f>
        <v>0</v>
      </c>
      <c r="G422" s="172">
        <f t="shared" si="189"/>
        <v>645.3</v>
      </c>
      <c r="H422" s="172">
        <f>H423+H424</f>
        <v>-41.553999999999974</v>
      </c>
      <c r="I422" s="172">
        <f t="shared" si="190"/>
        <v>603.746</v>
      </c>
      <c r="J422" s="172">
        <f>J423+J424</f>
        <v>0</v>
      </c>
      <c r="K422" s="172">
        <f t="shared" si="191"/>
        <v>603.746</v>
      </c>
      <c r="L422" s="172">
        <f>L423+L424</f>
        <v>0</v>
      </c>
      <c r="M422" s="172">
        <f t="shared" si="192"/>
        <v>603.746</v>
      </c>
      <c r="N422" s="172">
        <f>N423+N424</f>
        <v>39.726</v>
      </c>
      <c r="O422" s="172">
        <f t="shared" si="193"/>
        <v>643.472</v>
      </c>
      <c r="P422" s="172">
        <f>P423+P424</f>
        <v>30.53</v>
      </c>
      <c r="Q422" s="172">
        <f t="shared" si="194"/>
        <v>674.002</v>
      </c>
      <c r="R422" s="172">
        <f>R423+R424</f>
        <v>0</v>
      </c>
      <c r="S422" s="172">
        <f t="shared" si="195"/>
        <v>674.002</v>
      </c>
    </row>
    <row r="423" spans="1:19" s="90" customFormat="1" ht="37.5">
      <c r="A423" s="83" t="s">
        <v>257</v>
      </c>
      <c r="B423" s="20" t="s">
        <v>482</v>
      </c>
      <c r="C423" s="20" t="s">
        <v>562</v>
      </c>
      <c r="D423" s="20" t="s">
        <v>258</v>
      </c>
      <c r="E423" s="172">
        <v>645.3</v>
      </c>
      <c r="F423" s="172"/>
      <c r="G423" s="172">
        <f t="shared" si="189"/>
        <v>645.3</v>
      </c>
      <c r="H423" s="172">
        <v>-645.3</v>
      </c>
      <c r="I423" s="172">
        <f t="shared" si="190"/>
        <v>0</v>
      </c>
      <c r="J423" s="172"/>
      <c r="K423" s="172">
        <f t="shared" si="191"/>
        <v>0</v>
      </c>
      <c r="L423" s="172"/>
      <c r="M423" s="172">
        <f t="shared" si="192"/>
        <v>0</v>
      </c>
      <c r="N423" s="172"/>
      <c r="O423" s="172">
        <f t="shared" si="193"/>
        <v>0</v>
      </c>
      <c r="P423" s="172"/>
      <c r="Q423" s="172">
        <f t="shared" si="194"/>
        <v>0</v>
      </c>
      <c r="R423" s="172"/>
      <c r="S423" s="172">
        <f t="shared" si="195"/>
        <v>0</v>
      </c>
    </row>
    <row r="424" spans="1:19" s="90" customFormat="1" ht="56.25">
      <c r="A424" s="83" t="s">
        <v>385</v>
      </c>
      <c r="B424" s="20" t="s">
        <v>482</v>
      </c>
      <c r="C424" s="20" t="s">
        <v>562</v>
      </c>
      <c r="D424" s="20" t="s">
        <v>365</v>
      </c>
      <c r="E424" s="172"/>
      <c r="F424" s="172"/>
      <c r="G424" s="172">
        <f t="shared" si="189"/>
        <v>0</v>
      </c>
      <c r="H424" s="172">
        <v>603.746</v>
      </c>
      <c r="I424" s="172">
        <f t="shared" si="190"/>
        <v>603.746</v>
      </c>
      <c r="J424" s="172"/>
      <c r="K424" s="172">
        <f t="shared" si="191"/>
        <v>603.746</v>
      </c>
      <c r="L424" s="172"/>
      <c r="M424" s="172">
        <f t="shared" si="192"/>
        <v>603.746</v>
      </c>
      <c r="N424" s="172">
        <v>39.726</v>
      </c>
      <c r="O424" s="172">
        <f t="shared" si="193"/>
        <v>643.472</v>
      </c>
      <c r="P424" s="172">
        <v>30.53</v>
      </c>
      <c r="Q424" s="172">
        <f t="shared" si="194"/>
        <v>674.002</v>
      </c>
      <c r="R424" s="172"/>
      <c r="S424" s="172">
        <f t="shared" si="195"/>
        <v>674.002</v>
      </c>
    </row>
    <row r="425" spans="1:19" s="90" customFormat="1" ht="37.5">
      <c r="A425" s="83" t="s">
        <v>563</v>
      </c>
      <c r="B425" s="20" t="s">
        <v>482</v>
      </c>
      <c r="C425" s="20" t="s">
        <v>564</v>
      </c>
      <c r="D425" s="20"/>
      <c r="E425" s="172">
        <f>E426</f>
        <v>0</v>
      </c>
      <c r="F425" s="172">
        <f>F426</f>
        <v>727.7</v>
      </c>
      <c r="G425" s="172">
        <f t="shared" si="189"/>
        <v>727.7</v>
      </c>
      <c r="H425" s="172">
        <f>H426</f>
        <v>0</v>
      </c>
      <c r="I425" s="172">
        <f t="shared" si="190"/>
        <v>727.7</v>
      </c>
      <c r="J425" s="172">
        <f>J426</f>
        <v>0</v>
      </c>
      <c r="K425" s="172">
        <f t="shared" si="191"/>
        <v>727.7</v>
      </c>
      <c r="L425" s="172">
        <f>L426</f>
        <v>124.1</v>
      </c>
      <c r="M425" s="172">
        <f t="shared" si="192"/>
        <v>851.8000000000001</v>
      </c>
      <c r="N425" s="172">
        <f>N426</f>
        <v>0</v>
      </c>
      <c r="O425" s="172">
        <f t="shared" si="193"/>
        <v>851.8000000000001</v>
      </c>
      <c r="P425" s="172">
        <f>P426</f>
        <v>0</v>
      </c>
      <c r="Q425" s="172">
        <f t="shared" si="194"/>
        <v>851.8000000000001</v>
      </c>
      <c r="R425" s="172">
        <f>R426</f>
        <v>0</v>
      </c>
      <c r="S425" s="172">
        <f t="shared" si="195"/>
        <v>851.8000000000001</v>
      </c>
    </row>
    <row r="426" spans="1:19" s="90" customFormat="1" ht="56.25">
      <c r="A426" s="83" t="s">
        <v>385</v>
      </c>
      <c r="B426" s="20" t="s">
        <v>482</v>
      </c>
      <c r="C426" s="20" t="s">
        <v>564</v>
      </c>
      <c r="D426" s="20" t="s">
        <v>365</v>
      </c>
      <c r="E426" s="172"/>
      <c r="F426" s="172">
        <v>727.7</v>
      </c>
      <c r="G426" s="172">
        <f t="shared" si="189"/>
        <v>727.7</v>
      </c>
      <c r="H426" s="172"/>
      <c r="I426" s="172">
        <f t="shared" si="190"/>
        <v>727.7</v>
      </c>
      <c r="J426" s="172"/>
      <c r="K426" s="172">
        <f t="shared" si="191"/>
        <v>727.7</v>
      </c>
      <c r="L426" s="172">
        <v>124.1</v>
      </c>
      <c r="M426" s="172">
        <f t="shared" si="192"/>
        <v>851.8000000000001</v>
      </c>
      <c r="N426" s="172"/>
      <c r="O426" s="172">
        <f t="shared" si="193"/>
        <v>851.8000000000001</v>
      </c>
      <c r="P426" s="172"/>
      <c r="Q426" s="172">
        <f t="shared" si="194"/>
        <v>851.8000000000001</v>
      </c>
      <c r="R426" s="172"/>
      <c r="S426" s="172">
        <f t="shared" si="195"/>
        <v>851.8000000000001</v>
      </c>
    </row>
    <row r="427" spans="1:19" s="90" customFormat="1" ht="39">
      <c r="A427" s="92" t="s">
        <v>565</v>
      </c>
      <c r="B427" s="126" t="s">
        <v>482</v>
      </c>
      <c r="C427" s="126" t="s">
        <v>566</v>
      </c>
      <c r="D427" s="126"/>
      <c r="E427" s="180">
        <f>E428+E431</f>
        <v>48.6</v>
      </c>
      <c r="F427" s="180">
        <f>F428</f>
        <v>0</v>
      </c>
      <c r="G427" s="180">
        <f>G428+G431</f>
        <v>48.6</v>
      </c>
      <c r="H427" s="180">
        <f>H428</f>
        <v>0</v>
      </c>
      <c r="I427" s="180">
        <f>I428+I431</f>
        <v>48.6</v>
      </c>
      <c r="J427" s="180">
        <f>J428</f>
        <v>0</v>
      </c>
      <c r="K427" s="180">
        <f>K428+K431</f>
        <v>48.6</v>
      </c>
      <c r="L427" s="180">
        <f>L428</f>
        <v>-0.02</v>
      </c>
      <c r="M427" s="180">
        <f aca="true" t="shared" si="196" ref="M427:S427">M428+M431</f>
        <v>48.58</v>
      </c>
      <c r="N427" s="180">
        <f t="shared" si="196"/>
        <v>-3.035</v>
      </c>
      <c r="O427" s="180">
        <f t="shared" si="196"/>
        <v>45.545</v>
      </c>
      <c r="P427" s="180">
        <f t="shared" si="196"/>
        <v>0</v>
      </c>
      <c r="Q427" s="180">
        <f t="shared" si="196"/>
        <v>45.545</v>
      </c>
      <c r="R427" s="180">
        <f t="shared" si="196"/>
        <v>0</v>
      </c>
      <c r="S427" s="180">
        <f t="shared" si="196"/>
        <v>45.545</v>
      </c>
    </row>
    <row r="428" spans="1:19" s="90" customFormat="1" ht="37.5">
      <c r="A428" s="83" t="s">
        <v>567</v>
      </c>
      <c r="B428" s="20" t="s">
        <v>482</v>
      </c>
      <c r="C428" s="20" t="s">
        <v>568</v>
      </c>
      <c r="D428" s="20"/>
      <c r="E428" s="172">
        <f>E429+E430</f>
        <v>27.5</v>
      </c>
      <c r="F428" s="172">
        <f>F429+F430</f>
        <v>0</v>
      </c>
      <c r="G428" s="172">
        <f aca="true" t="shared" si="197" ref="G428:G436">E428+F428</f>
        <v>27.5</v>
      </c>
      <c r="H428" s="172">
        <f>H429+H430</f>
        <v>0</v>
      </c>
      <c r="I428" s="172">
        <f aca="true" t="shared" si="198" ref="I428:I433">G428+H428</f>
        <v>27.5</v>
      </c>
      <c r="J428" s="172">
        <f>J429+J430</f>
        <v>0</v>
      </c>
      <c r="K428" s="172">
        <f aca="true" t="shared" si="199" ref="K428:K433">I428+J428</f>
        <v>27.5</v>
      </c>
      <c r="L428" s="172">
        <f>L429+L430</f>
        <v>-0.02</v>
      </c>
      <c r="M428" s="172">
        <f aca="true" t="shared" si="200" ref="M428:M433">K428+L428</f>
        <v>27.48</v>
      </c>
      <c r="N428" s="172">
        <f>N429+N430</f>
        <v>-2.585</v>
      </c>
      <c r="O428" s="172">
        <f aca="true" t="shared" si="201" ref="O428:O433">M428+N428</f>
        <v>24.895</v>
      </c>
      <c r="P428" s="172">
        <f>P429+P430</f>
        <v>0</v>
      </c>
      <c r="Q428" s="172">
        <f aca="true" t="shared" si="202" ref="Q428:Q433">O428+P428</f>
        <v>24.895</v>
      </c>
      <c r="R428" s="172">
        <f>R429+R430</f>
        <v>0</v>
      </c>
      <c r="S428" s="172">
        <f aca="true" t="shared" si="203" ref="S428:S433">Q428+R428</f>
        <v>24.895</v>
      </c>
    </row>
    <row r="429" spans="1:19" s="90" customFormat="1" ht="37.5">
      <c r="A429" s="83" t="s">
        <v>257</v>
      </c>
      <c r="B429" s="20" t="s">
        <v>482</v>
      </c>
      <c r="C429" s="20" t="s">
        <v>568</v>
      </c>
      <c r="D429" s="20" t="s">
        <v>258</v>
      </c>
      <c r="E429" s="172"/>
      <c r="F429" s="172">
        <v>0</v>
      </c>
      <c r="G429" s="172">
        <f t="shared" si="197"/>
        <v>0</v>
      </c>
      <c r="H429" s="172">
        <v>12.5</v>
      </c>
      <c r="I429" s="172">
        <f t="shared" si="198"/>
        <v>12.5</v>
      </c>
      <c r="J429" s="172"/>
      <c r="K429" s="172">
        <f t="shared" si="199"/>
        <v>12.5</v>
      </c>
      <c r="L429" s="172"/>
      <c r="M429" s="172">
        <f t="shared" si="200"/>
        <v>12.5</v>
      </c>
      <c r="N429" s="172">
        <v>-2.585</v>
      </c>
      <c r="O429" s="172">
        <f t="shared" si="201"/>
        <v>9.915</v>
      </c>
      <c r="P429" s="172"/>
      <c r="Q429" s="172">
        <f t="shared" si="202"/>
        <v>9.915</v>
      </c>
      <c r="R429" s="172"/>
      <c r="S429" s="172">
        <f t="shared" si="203"/>
        <v>9.915</v>
      </c>
    </row>
    <row r="430" spans="1:19" s="90" customFormat="1" ht="56.25">
      <c r="A430" s="83" t="s">
        <v>385</v>
      </c>
      <c r="B430" s="20" t="s">
        <v>482</v>
      </c>
      <c r="C430" s="20" t="s">
        <v>568</v>
      </c>
      <c r="D430" s="20" t="s">
        <v>365</v>
      </c>
      <c r="E430" s="172">
        <v>27.5</v>
      </c>
      <c r="F430" s="172">
        <v>0</v>
      </c>
      <c r="G430" s="172">
        <f t="shared" si="197"/>
        <v>27.5</v>
      </c>
      <c r="H430" s="172">
        <v>-12.5</v>
      </c>
      <c r="I430" s="172">
        <f t="shared" si="198"/>
        <v>15</v>
      </c>
      <c r="J430" s="172"/>
      <c r="K430" s="172">
        <f t="shared" si="199"/>
        <v>15</v>
      </c>
      <c r="L430" s="172">
        <v>-0.02</v>
      </c>
      <c r="M430" s="172">
        <f t="shared" si="200"/>
        <v>14.98</v>
      </c>
      <c r="N430" s="172"/>
      <c r="O430" s="172">
        <f t="shared" si="201"/>
        <v>14.98</v>
      </c>
      <c r="P430" s="172"/>
      <c r="Q430" s="172">
        <f t="shared" si="202"/>
        <v>14.98</v>
      </c>
      <c r="R430" s="172"/>
      <c r="S430" s="172">
        <f t="shared" si="203"/>
        <v>14.98</v>
      </c>
    </row>
    <row r="431" spans="1:19" s="90" customFormat="1" ht="37.5">
      <c r="A431" s="83" t="s">
        <v>569</v>
      </c>
      <c r="B431" s="20" t="s">
        <v>482</v>
      </c>
      <c r="C431" s="20" t="s">
        <v>570</v>
      </c>
      <c r="D431" s="20"/>
      <c r="E431" s="172">
        <f>E432+E433</f>
        <v>21.1</v>
      </c>
      <c r="F431" s="172">
        <f>F432+F433</f>
        <v>0</v>
      </c>
      <c r="G431" s="172">
        <f t="shared" si="197"/>
        <v>21.1</v>
      </c>
      <c r="H431" s="172">
        <f>H432+H433</f>
        <v>0</v>
      </c>
      <c r="I431" s="172">
        <f t="shared" si="198"/>
        <v>21.1</v>
      </c>
      <c r="J431" s="172">
        <f>J432+J433</f>
        <v>0</v>
      </c>
      <c r="K431" s="172">
        <f t="shared" si="199"/>
        <v>21.1</v>
      </c>
      <c r="L431" s="172">
        <f>L432+L433</f>
        <v>0</v>
      </c>
      <c r="M431" s="172">
        <f t="shared" si="200"/>
        <v>21.1</v>
      </c>
      <c r="N431" s="172">
        <f>N432+N433</f>
        <v>-0.45</v>
      </c>
      <c r="O431" s="172">
        <f t="shared" si="201"/>
        <v>20.650000000000002</v>
      </c>
      <c r="P431" s="172">
        <f>P432+P433</f>
        <v>0</v>
      </c>
      <c r="Q431" s="172">
        <f t="shared" si="202"/>
        <v>20.650000000000002</v>
      </c>
      <c r="R431" s="172">
        <f>R432+R433</f>
        <v>0</v>
      </c>
      <c r="S431" s="172">
        <f t="shared" si="203"/>
        <v>20.650000000000002</v>
      </c>
    </row>
    <row r="432" spans="1:19" s="90" customFormat="1" ht="37.5">
      <c r="A432" s="83" t="s">
        <v>257</v>
      </c>
      <c r="B432" s="20" t="s">
        <v>482</v>
      </c>
      <c r="C432" s="20" t="s">
        <v>570</v>
      </c>
      <c r="D432" s="20" t="s">
        <v>258</v>
      </c>
      <c r="E432" s="172"/>
      <c r="F432" s="172"/>
      <c r="G432" s="172">
        <f t="shared" si="197"/>
        <v>0</v>
      </c>
      <c r="H432" s="172">
        <v>7.75</v>
      </c>
      <c r="I432" s="172">
        <f t="shared" si="198"/>
        <v>7.75</v>
      </c>
      <c r="J432" s="172"/>
      <c r="K432" s="172">
        <f t="shared" si="199"/>
        <v>7.75</v>
      </c>
      <c r="L432" s="172"/>
      <c r="M432" s="172">
        <f t="shared" si="200"/>
        <v>7.75</v>
      </c>
      <c r="N432" s="172">
        <v>-0.45</v>
      </c>
      <c r="O432" s="172">
        <f t="shared" si="201"/>
        <v>7.3</v>
      </c>
      <c r="P432" s="172"/>
      <c r="Q432" s="172">
        <f t="shared" si="202"/>
        <v>7.3</v>
      </c>
      <c r="R432" s="172"/>
      <c r="S432" s="172">
        <f t="shared" si="203"/>
        <v>7.3</v>
      </c>
    </row>
    <row r="433" spans="1:19" s="90" customFormat="1" ht="56.25">
      <c r="A433" s="83" t="s">
        <v>385</v>
      </c>
      <c r="B433" s="20" t="s">
        <v>482</v>
      </c>
      <c r="C433" s="20" t="s">
        <v>570</v>
      </c>
      <c r="D433" s="20" t="s">
        <v>365</v>
      </c>
      <c r="E433" s="172">
        <v>21.1</v>
      </c>
      <c r="F433" s="172"/>
      <c r="G433" s="172">
        <f t="shared" si="197"/>
        <v>21.1</v>
      </c>
      <c r="H433" s="172">
        <v>-7.75</v>
      </c>
      <c r="I433" s="172">
        <f t="shared" si="198"/>
        <v>13.350000000000001</v>
      </c>
      <c r="J433" s="172"/>
      <c r="K433" s="172">
        <f t="shared" si="199"/>
        <v>13.350000000000001</v>
      </c>
      <c r="L433" s="172"/>
      <c r="M433" s="172">
        <f t="shared" si="200"/>
        <v>13.350000000000001</v>
      </c>
      <c r="N433" s="172"/>
      <c r="O433" s="172">
        <f t="shared" si="201"/>
        <v>13.350000000000001</v>
      </c>
      <c r="P433" s="172"/>
      <c r="Q433" s="172">
        <f t="shared" si="202"/>
        <v>13.350000000000001</v>
      </c>
      <c r="R433" s="172"/>
      <c r="S433" s="172">
        <f t="shared" si="203"/>
        <v>13.350000000000001</v>
      </c>
    </row>
    <row r="434" spans="1:19" s="90" customFormat="1" ht="37.5">
      <c r="A434" s="93" t="s">
        <v>424</v>
      </c>
      <c r="B434" s="126" t="s">
        <v>482</v>
      </c>
      <c r="C434" s="126" t="s">
        <v>571</v>
      </c>
      <c r="D434" s="126"/>
      <c r="E434" s="180">
        <f aca="true" t="shared" si="204" ref="E434:K434">E435+E439</f>
        <v>17611</v>
      </c>
      <c r="F434" s="180">
        <f t="shared" si="204"/>
        <v>0</v>
      </c>
      <c r="G434" s="180">
        <f t="shared" si="204"/>
        <v>17611</v>
      </c>
      <c r="H434" s="180">
        <f t="shared" si="204"/>
        <v>0</v>
      </c>
      <c r="I434" s="180">
        <f t="shared" si="204"/>
        <v>17611</v>
      </c>
      <c r="J434" s="180">
        <f t="shared" si="204"/>
        <v>0</v>
      </c>
      <c r="K434" s="180">
        <f t="shared" si="204"/>
        <v>17611</v>
      </c>
      <c r="L434" s="180">
        <f aca="true" t="shared" si="205" ref="L434:Q434">L435+L439</f>
        <v>0</v>
      </c>
      <c r="M434" s="180">
        <f t="shared" si="205"/>
        <v>17611</v>
      </c>
      <c r="N434" s="180">
        <f t="shared" si="205"/>
        <v>2.886579864025407E-15</v>
      </c>
      <c r="O434" s="180">
        <f t="shared" si="205"/>
        <v>17611</v>
      </c>
      <c r="P434" s="180">
        <f t="shared" si="205"/>
        <v>0</v>
      </c>
      <c r="Q434" s="180">
        <f t="shared" si="205"/>
        <v>17611</v>
      </c>
      <c r="R434" s="180">
        <f>R435+R439</f>
        <v>100</v>
      </c>
      <c r="S434" s="180">
        <f>S435+S439</f>
        <v>17711</v>
      </c>
    </row>
    <row r="435" spans="1:19" s="90" customFormat="1" ht="37.5">
      <c r="A435" s="83" t="s">
        <v>426</v>
      </c>
      <c r="B435" s="20" t="s">
        <v>482</v>
      </c>
      <c r="C435" s="20" t="s">
        <v>572</v>
      </c>
      <c r="D435" s="20"/>
      <c r="E435" s="172">
        <f>E436+E437+E438</f>
        <v>17611</v>
      </c>
      <c r="F435" s="172">
        <f>F436+F437+F438</f>
        <v>0</v>
      </c>
      <c r="G435" s="172">
        <f t="shared" si="197"/>
        <v>17611</v>
      </c>
      <c r="H435" s="172">
        <f>H436+H437+H438</f>
        <v>0</v>
      </c>
      <c r="I435" s="172">
        <f>G435+H435</f>
        <v>17611</v>
      </c>
      <c r="J435" s="172">
        <f>J436+J437+J438</f>
        <v>0</v>
      </c>
      <c r="K435" s="172">
        <f>I435+J435</f>
        <v>17611</v>
      </c>
      <c r="L435" s="172">
        <f>L436+L437+L438</f>
        <v>0</v>
      </c>
      <c r="M435" s="172">
        <f>K435+L435</f>
        <v>17611</v>
      </c>
      <c r="N435" s="172">
        <f>N436+N437+N438</f>
        <v>2.886579864025407E-15</v>
      </c>
      <c r="O435" s="172">
        <f>M435+N435</f>
        <v>17611</v>
      </c>
      <c r="P435" s="172">
        <f>P436+P437+P438</f>
        <v>0</v>
      </c>
      <c r="Q435" s="172">
        <f>O435+P435</f>
        <v>17611</v>
      </c>
      <c r="R435" s="172">
        <f>R436+R437+R438</f>
        <v>100</v>
      </c>
      <c r="S435" s="172">
        <f>Q435+R435</f>
        <v>17711</v>
      </c>
    </row>
    <row r="436" spans="1:19" s="90" customFormat="1" ht="93.75">
      <c r="A436" s="83" t="s">
        <v>253</v>
      </c>
      <c r="B436" s="20" t="s">
        <v>482</v>
      </c>
      <c r="C436" s="20" t="s">
        <v>572</v>
      </c>
      <c r="D436" s="20" t="s">
        <v>254</v>
      </c>
      <c r="E436" s="172">
        <v>13832.5</v>
      </c>
      <c r="F436" s="172"/>
      <c r="G436" s="172">
        <f t="shared" si="197"/>
        <v>13832.5</v>
      </c>
      <c r="H436" s="172">
        <v>206</v>
      </c>
      <c r="I436" s="172">
        <f>G436+H436</f>
        <v>14038.5</v>
      </c>
      <c r="J436" s="172"/>
      <c r="K436" s="172">
        <f>I436+J436</f>
        <v>14038.5</v>
      </c>
      <c r="L436" s="172">
        <v>120</v>
      </c>
      <c r="M436" s="172">
        <f>K436+L436</f>
        <v>14158.5</v>
      </c>
      <c r="N436" s="172">
        <v>-38</v>
      </c>
      <c r="O436" s="172">
        <f>M436+N436</f>
        <v>14120.5</v>
      </c>
      <c r="P436" s="172">
        <v>-23.871</v>
      </c>
      <c r="Q436" s="172">
        <f>O436+P436</f>
        <v>14096.629</v>
      </c>
      <c r="R436" s="172">
        <v>1</v>
      </c>
      <c r="S436" s="172">
        <f>Q436+R436</f>
        <v>14097.629</v>
      </c>
    </row>
    <row r="437" spans="1:19" s="90" customFormat="1" ht="37.5">
      <c r="A437" s="83" t="s">
        <v>257</v>
      </c>
      <c r="B437" s="20" t="s">
        <v>482</v>
      </c>
      <c r="C437" s="20" t="s">
        <v>572</v>
      </c>
      <c r="D437" s="20" t="s">
        <v>258</v>
      </c>
      <c r="E437" s="172">
        <v>3776.5</v>
      </c>
      <c r="F437" s="172"/>
      <c r="G437" s="172">
        <f>E437+F437</f>
        <v>3776.5</v>
      </c>
      <c r="H437" s="172">
        <v>-206</v>
      </c>
      <c r="I437" s="172">
        <f>G437+H437</f>
        <v>3570.5</v>
      </c>
      <c r="J437" s="172"/>
      <c r="K437" s="172">
        <f>I437+J437</f>
        <v>3570.5</v>
      </c>
      <c r="L437" s="172">
        <v>-120</v>
      </c>
      <c r="M437" s="172">
        <f>K437+L437</f>
        <v>3450.5</v>
      </c>
      <c r="N437" s="172">
        <v>39.2</v>
      </c>
      <c r="O437" s="172">
        <f>M437+N437</f>
        <v>3489.7</v>
      </c>
      <c r="P437" s="172">
        <v>23.871</v>
      </c>
      <c r="Q437" s="172">
        <f>O437+P437</f>
        <v>3513.571</v>
      </c>
      <c r="R437" s="172">
        <f>-1+100</f>
        <v>99</v>
      </c>
      <c r="S437" s="172">
        <f>Q437+R437</f>
        <v>3612.571</v>
      </c>
    </row>
    <row r="438" spans="1:19" s="90" customFormat="1" ht="18.75">
      <c r="A438" s="83" t="s">
        <v>267</v>
      </c>
      <c r="B438" s="20" t="s">
        <v>482</v>
      </c>
      <c r="C438" s="20" t="s">
        <v>572</v>
      </c>
      <c r="D438" s="20" t="s">
        <v>268</v>
      </c>
      <c r="E438" s="172">
        <v>2</v>
      </c>
      <c r="F438" s="172"/>
      <c r="G438" s="172">
        <f>E438+F438</f>
        <v>2</v>
      </c>
      <c r="H438" s="172"/>
      <c r="I438" s="172">
        <f>G438+H438</f>
        <v>2</v>
      </c>
      <c r="J438" s="172"/>
      <c r="K438" s="172">
        <f>I438+J438</f>
        <v>2</v>
      </c>
      <c r="L438" s="172"/>
      <c r="M438" s="172">
        <f>K438+L438</f>
        <v>2</v>
      </c>
      <c r="N438" s="172">
        <v>-1.2</v>
      </c>
      <c r="O438" s="172">
        <f>M438+N438</f>
        <v>0.8</v>
      </c>
      <c r="P438" s="172"/>
      <c r="Q438" s="172">
        <f>O438+P438</f>
        <v>0.8</v>
      </c>
      <c r="R438" s="172"/>
      <c r="S438" s="172">
        <f>Q438+R438</f>
        <v>0.8</v>
      </c>
    </row>
    <row r="439" spans="1:19" s="90" customFormat="1" ht="37.5">
      <c r="A439" s="83" t="s">
        <v>573</v>
      </c>
      <c r="B439" s="20" t="s">
        <v>482</v>
      </c>
      <c r="C439" s="20" t="s">
        <v>574</v>
      </c>
      <c r="D439" s="20"/>
      <c r="E439" s="172">
        <f aca="true" t="shared" si="206" ref="E439:K439">E440+E441+E442</f>
        <v>0</v>
      </c>
      <c r="F439" s="172">
        <f t="shared" si="206"/>
        <v>0</v>
      </c>
      <c r="G439" s="172">
        <f t="shared" si="206"/>
        <v>0</v>
      </c>
      <c r="H439" s="172">
        <f t="shared" si="206"/>
        <v>0</v>
      </c>
      <c r="I439" s="172">
        <f t="shared" si="206"/>
        <v>0</v>
      </c>
      <c r="J439" s="172">
        <f t="shared" si="206"/>
        <v>0</v>
      </c>
      <c r="K439" s="172">
        <f t="shared" si="206"/>
        <v>0</v>
      </c>
      <c r="L439" s="172">
        <f aca="true" t="shared" si="207" ref="L439:Q439">L440+L441+L442</f>
        <v>0</v>
      </c>
      <c r="M439" s="172">
        <f t="shared" si="207"/>
        <v>0</v>
      </c>
      <c r="N439" s="172">
        <f t="shared" si="207"/>
        <v>0</v>
      </c>
      <c r="O439" s="172">
        <f t="shared" si="207"/>
        <v>0</v>
      </c>
      <c r="P439" s="172">
        <f t="shared" si="207"/>
        <v>0</v>
      </c>
      <c r="Q439" s="172">
        <f t="shared" si="207"/>
        <v>0</v>
      </c>
      <c r="R439" s="172">
        <f>R440+R441+R442</f>
        <v>0</v>
      </c>
      <c r="S439" s="172">
        <f>S440+S441+S442</f>
        <v>0</v>
      </c>
    </row>
    <row r="440" spans="1:19" s="90" customFormat="1" ht="93.75">
      <c r="A440" s="83" t="s">
        <v>253</v>
      </c>
      <c r="B440" s="20" t="s">
        <v>482</v>
      </c>
      <c r="C440" s="20" t="s">
        <v>574</v>
      </c>
      <c r="D440" s="18" t="s">
        <v>254</v>
      </c>
      <c r="E440" s="172"/>
      <c r="F440" s="173">
        <v>0</v>
      </c>
      <c r="G440" s="172">
        <f>E440+F440</f>
        <v>0</v>
      </c>
      <c r="H440" s="173">
        <v>0</v>
      </c>
      <c r="I440" s="172">
        <f>G440+H440</f>
        <v>0</v>
      </c>
      <c r="J440" s="173">
        <v>0</v>
      </c>
      <c r="K440" s="172">
        <f>I440+J440</f>
        <v>0</v>
      </c>
      <c r="L440" s="173">
        <v>0</v>
      </c>
      <c r="M440" s="172">
        <f>K440+L440</f>
        <v>0</v>
      </c>
      <c r="N440" s="173">
        <v>0</v>
      </c>
      <c r="O440" s="172">
        <f>M440+N440</f>
        <v>0</v>
      </c>
      <c r="P440" s="173">
        <v>0</v>
      </c>
      <c r="Q440" s="172">
        <f>O440+P440</f>
        <v>0</v>
      </c>
      <c r="R440" s="173">
        <v>0</v>
      </c>
      <c r="S440" s="172">
        <f>Q440+R440</f>
        <v>0</v>
      </c>
    </row>
    <row r="441" spans="1:19" s="90" customFormat="1" ht="37.5">
      <c r="A441" s="83" t="s">
        <v>257</v>
      </c>
      <c r="B441" s="20" t="s">
        <v>482</v>
      </c>
      <c r="C441" s="20" t="s">
        <v>574</v>
      </c>
      <c r="D441" s="20" t="s">
        <v>258</v>
      </c>
      <c r="E441" s="172"/>
      <c r="F441" s="172"/>
      <c r="G441" s="172">
        <f>E441+F441</f>
        <v>0</v>
      </c>
      <c r="H441" s="172"/>
      <c r="I441" s="172">
        <f>G441+H441</f>
        <v>0</v>
      </c>
      <c r="J441" s="172"/>
      <c r="K441" s="172">
        <f>I441+J441</f>
        <v>0</v>
      </c>
      <c r="L441" s="172"/>
      <c r="M441" s="172">
        <f>K441+L441</f>
        <v>0</v>
      </c>
      <c r="N441" s="172"/>
      <c r="O441" s="172">
        <f>M441+N441</f>
        <v>0</v>
      </c>
      <c r="P441" s="172"/>
      <c r="Q441" s="172">
        <f>O441+P441</f>
        <v>0</v>
      </c>
      <c r="R441" s="172"/>
      <c r="S441" s="172">
        <f>Q441+R441</f>
        <v>0</v>
      </c>
    </row>
    <row r="442" spans="1:19" s="90" customFormat="1" ht="18.75">
      <c r="A442" s="83" t="s">
        <v>267</v>
      </c>
      <c r="B442" s="20" t="s">
        <v>482</v>
      </c>
      <c r="C442" s="20" t="s">
        <v>574</v>
      </c>
      <c r="D442" s="20" t="s">
        <v>268</v>
      </c>
      <c r="E442" s="172"/>
      <c r="F442" s="172">
        <v>0</v>
      </c>
      <c r="G442" s="172">
        <f>E442+F442</f>
        <v>0</v>
      </c>
      <c r="H442" s="172">
        <v>0</v>
      </c>
      <c r="I442" s="172">
        <f>G442+H442</f>
        <v>0</v>
      </c>
      <c r="J442" s="172">
        <v>0</v>
      </c>
      <c r="K442" s="172">
        <f>I442+J442</f>
        <v>0</v>
      </c>
      <c r="L442" s="172">
        <v>0</v>
      </c>
      <c r="M442" s="172">
        <f>K442+L442</f>
        <v>0</v>
      </c>
      <c r="N442" s="172">
        <v>0</v>
      </c>
      <c r="O442" s="172">
        <f>M442+N442</f>
        <v>0</v>
      </c>
      <c r="P442" s="172">
        <v>0</v>
      </c>
      <c r="Q442" s="172">
        <f>O442+P442</f>
        <v>0</v>
      </c>
      <c r="R442" s="172">
        <v>0</v>
      </c>
      <c r="S442" s="172">
        <f>Q442+R442</f>
        <v>0</v>
      </c>
    </row>
    <row r="443" spans="1:19" s="90" customFormat="1" ht="56.25">
      <c r="A443" s="93" t="s">
        <v>323</v>
      </c>
      <c r="B443" s="124" t="s">
        <v>482</v>
      </c>
      <c r="C443" s="124" t="s">
        <v>324</v>
      </c>
      <c r="D443" s="126"/>
      <c r="E443" s="180">
        <f aca="true" t="shared" si="208" ref="E443:S445">E444</f>
        <v>5788</v>
      </c>
      <c r="F443" s="180">
        <f t="shared" si="208"/>
        <v>0</v>
      </c>
      <c r="G443" s="180">
        <f t="shared" si="208"/>
        <v>5788</v>
      </c>
      <c r="H443" s="180">
        <f t="shared" si="208"/>
        <v>0</v>
      </c>
      <c r="I443" s="180">
        <f t="shared" si="208"/>
        <v>5788</v>
      </c>
      <c r="J443" s="180">
        <f t="shared" si="208"/>
        <v>0</v>
      </c>
      <c r="K443" s="180">
        <f t="shared" si="208"/>
        <v>5788</v>
      </c>
      <c r="L443" s="180">
        <f t="shared" si="208"/>
        <v>0</v>
      </c>
      <c r="M443" s="180">
        <f t="shared" si="208"/>
        <v>5788</v>
      </c>
      <c r="N443" s="180">
        <f t="shared" si="208"/>
        <v>0</v>
      </c>
      <c r="O443" s="180">
        <f t="shared" si="208"/>
        <v>5788</v>
      </c>
      <c r="P443" s="180">
        <f t="shared" si="208"/>
        <v>-200</v>
      </c>
      <c r="Q443" s="180">
        <f t="shared" si="208"/>
        <v>5588</v>
      </c>
      <c r="R443" s="180">
        <f t="shared" si="208"/>
        <v>-980</v>
      </c>
      <c r="S443" s="180">
        <f t="shared" si="208"/>
        <v>4608</v>
      </c>
    </row>
    <row r="444" spans="1:19" s="90" customFormat="1" ht="39">
      <c r="A444" s="92" t="s">
        <v>433</v>
      </c>
      <c r="B444" s="124" t="s">
        <v>482</v>
      </c>
      <c r="C444" s="124" t="s">
        <v>434</v>
      </c>
      <c r="D444" s="126"/>
      <c r="E444" s="180">
        <f>E445+E447</f>
        <v>5788</v>
      </c>
      <c r="F444" s="180">
        <f>F445+F447</f>
        <v>0</v>
      </c>
      <c r="G444" s="180">
        <f>G445+G447</f>
        <v>5788</v>
      </c>
      <c r="H444" s="180">
        <f>H445+H447</f>
        <v>0</v>
      </c>
      <c r="I444" s="180">
        <f>G444+H444</f>
        <v>5788</v>
      </c>
      <c r="J444" s="180">
        <f>J445+J447</f>
        <v>0</v>
      </c>
      <c r="K444" s="180">
        <f>I444+J444</f>
        <v>5788</v>
      </c>
      <c r="L444" s="180">
        <f>L445+L447</f>
        <v>0</v>
      </c>
      <c r="M444" s="180">
        <f>K444+L444</f>
        <v>5788</v>
      </c>
      <c r="N444" s="180">
        <f>N445+N447</f>
        <v>0</v>
      </c>
      <c r="O444" s="180">
        <f>M444+N444</f>
        <v>5788</v>
      </c>
      <c r="P444" s="180">
        <f>P445+P447</f>
        <v>-200</v>
      </c>
      <c r="Q444" s="180">
        <f>O444+P444</f>
        <v>5588</v>
      </c>
      <c r="R444" s="180">
        <f>R445+R447</f>
        <v>-980</v>
      </c>
      <c r="S444" s="180">
        <f>Q444+R444</f>
        <v>4608</v>
      </c>
    </row>
    <row r="445" spans="1:19" s="90" customFormat="1" ht="37.5">
      <c r="A445" s="83" t="s">
        <v>435</v>
      </c>
      <c r="B445" s="18" t="s">
        <v>482</v>
      </c>
      <c r="C445" s="18" t="s">
        <v>436</v>
      </c>
      <c r="D445" s="20"/>
      <c r="E445" s="172">
        <f t="shared" si="208"/>
        <v>30</v>
      </c>
      <c r="F445" s="172">
        <f t="shared" si="208"/>
        <v>0</v>
      </c>
      <c r="G445" s="172">
        <f t="shared" si="208"/>
        <v>30</v>
      </c>
      <c r="H445" s="172">
        <f t="shared" si="208"/>
        <v>0</v>
      </c>
      <c r="I445" s="172">
        <f t="shared" si="208"/>
        <v>30</v>
      </c>
      <c r="J445" s="172">
        <f t="shared" si="208"/>
        <v>0</v>
      </c>
      <c r="K445" s="172">
        <f t="shared" si="208"/>
        <v>30</v>
      </c>
      <c r="L445" s="172">
        <f t="shared" si="208"/>
        <v>0</v>
      </c>
      <c r="M445" s="172">
        <f t="shared" si="208"/>
        <v>30</v>
      </c>
      <c r="N445" s="172">
        <f t="shared" si="208"/>
        <v>0</v>
      </c>
      <c r="O445" s="172">
        <f t="shared" si="208"/>
        <v>30</v>
      </c>
      <c r="P445" s="172">
        <f t="shared" si="208"/>
        <v>0</v>
      </c>
      <c r="Q445" s="172">
        <f t="shared" si="208"/>
        <v>30</v>
      </c>
      <c r="R445" s="172">
        <f t="shared" si="208"/>
        <v>0</v>
      </c>
      <c r="S445" s="172">
        <f t="shared" si="208"/>
        <v>30</v>
      </c>
    </row>
    <row r="446" spans="1:19" s="90" customFormat="1" ht="37.5">
      <c r="A446" s="83" t="s">
        <v>301</v>
      </c>
      <c r="B446" s="18" t="s">
        <v>482</v>
      </c>
      <c r="C446" s="18" t="s">
        <v>436</v>
      </c>
      <c r="D446" s="18" t="s">
        <v>302</v>
      </c>
      <c r="E446" s="172">
        <v>30</v>
      </c>
      <c r="F446" s="173">
        <f>F449</f>
        <v>0</v>
      </c>
      <c r="G446" s="172">
        <f>E446+F446</f>
        <v>30</v>
      </c>
      <c r="H446" s="173"/>
      <c r="I446" s="172">
        <f>G446+H446</f>
        <v>30</v>
      </c>
      <c r="J446" s="173"/>
      <c r="K446" s="172">
        <f>I446+J446</f>
        <v>30</v>
      </c>
      <c r="L446" s="173"/>
      <c r="M446" s="172">
        <f>K446+L446</f>
        <v>30</v>
      </c>
      <c r="N446" s="173"/>
      <c r="O446" s="172">
        <f>M446+N446</f>
        <v>30</v>
      </c>
      <c r="P446" s="173"/>
      <c r="Q446" s="172">
        <f>O446+P446</f>
        <v>30</v>
      </c>
      <c r="R446" s="173"/>
      <c r="S446" s="172">
        <f>Q446+R446</f>
        <v>30</v>
      </c>
    </row>
    <row r="447" spans="1:19" s="90" customFormat="1" ht="93.75" customHeight="1">
      <c r="A447" s="26" t="s">
        <v>763</v>
      </c>
      <c r="B447" s="18" t="s">
        <v>482</v>
      </c>
      <c r="C447" s="18" t="s">
        <v>764</v>
      </c>
      <c r="D447" s="18"/>
      <c r="E447" s="172">
        <f>E448</f>
        <v>5758</v>
      </c>
      <c r="F447" s="173">
        <f>F448</f>
        <v>0</v>
      </c>
      <c r="G447" s="172">
        <f>E447+F447</f>
        <v>5758</v>
      </c>
      <c r="H447" s="173">
        <f>H448</f>
        <v>0</v>
      </c>
      <c r="I447" s="172">
        <f>G447+H447</f>
        <v>5758</v>
      </c>
      <c r="J447" s="173">
        <f>J448</f>
        <v>0</v>
      </c>
      <c r="K447" s="172">
        <f>I447+J447</f>
        <v>5758</v>
      </c>
      <c r="L447" s="173">
        <f>L448</f>
        <v>0</v>
      </c>
      <c r="M447" s="172">
        <f>K447+L447</f>
        <v>5758</v>
      </c>
      <c r="N447" s="173">
        <f>N448</f>
        <v>0</v>
      </c>
      <c r="O447" s="172">
        <f>M447+N447</f>
        <v>5758</v>
      </c>
      <c r="P447" s="173">
        <f>P448</f>
        <v>-200</v>
      </c>
      <c r="Q447" s="172">
        <f>O447+P447</f>
        <v>5558</v>
      </c>
      <c r="R447" s="173">
        <f>R448</f>
        <v>-980</v>
      </c>
      <c r="S447" s="172">
        <f>Q447+R447</f>
        <v>4578</v>
      </c>
    </row>
    <row r="448" spans="1:19" s="90" customFormat="1" ht="37.5">
      <c r="A448" s="83" t="s">
        <v>301</v>
      </c>
      <c r="B448" s="18" t="s">
        <v>482</v>
      </c>
      <c r="C448" s="18" t="s">
        <v>764</v>
      </c>
      <c r="D448" s="18" t="s">
        <v>302</v>
      </c>
      <c r="E448" s="172">
        <v>5758</v>
      </c>
      <c r="F448" s="173"/>
      <c r="G448" s="172">
        <f>E448+F448</f>
        <v>5758</v>
      </c>
      <c r="H448" s="173"/>
      <c r="I448" s="172">
        <f>G448+H448</f>
        <v>5758</v>
      </c>
      <c r="J448" s="173"/>
      <c r="K448" s="172">
        <f>I448+J448</f>
        <v>5758</v>
      </c>
      <c r="L448" s="173"/>
      <c r="M448" s="172">
        <f>K448+L448</f>
        <v>5758</v>
      </c>
      <c r="N448" s="173"/>
      <c r="O448" s="172">
        <f>M448+N448</f>
        <v>5758</v>
      </c>
      <c r="P448" s="173">
        <v>-200</v>
      </c>
      <c r="Q448" s="172">
        <f>O448+P448</f>
        <v>5558</v>
      </c>
      <c r="R448" s="173">
        <v>-980</v>
      </c>
      <c r="S448" s="172">
        <f>Q448+R448</f>
        <v>4578</v>
      </c>
    </row>
    <row r="449" spans="1:19" s="90" customFormat="1" ht="18.75">
      <c r="A449" s="93" t="s">
        <v>249</v>
      </c>
      <c r="B449" s="124" t="s">
        <v>482</v>
      </c>
      <c r="C449" s="124" t="s">
        <v>344</v>
      </c>
      <c r="D449" s="126"/>
      <c r="E449" s="180">
        <f aca="true" t="shared" si="209" ref="E449:S450">E450</f>
        <v>28.4</v>
      </c>
      <c r="F449" s="180">
        <f t="shared" si="209"/>
        <v>0</v>
      </c>
      <c r="G449" s="180">
        <f t="shared" si="209"/>
        <v>28.4</v>
      </c>
      <c r="H449" s="180">
        <f t="shared" si="209"/>
        <v>-0.3</v>
      </c>
      <c r="I449" s="180">
        <f t="shared" si="209"/>
        <v>28.1</v>
      </c>
      <c r="J449" s="180">
        <f t="shared" si="209"/>
        <v>0</v>
      </c>
      <c r="K449" s="180">
        <f t="shared" si="209"/>
        <v>28.1</v>
      </c>
      <c r="L449" s="180">
        <f t="shared" si="209"/>
        <v>0</v>
      </c>
      <c r="M449" s="180">
        <f t="shared" si="209"/>
        <v>28.1</v>
      </c>
      <c r="N449" s="180">
        <f t="shared" si="209"/>
        <v>0</v>
      </c>
      <c r="O449" s="180">
        <f t="shared" si="209"/>
        <v>28.1</v>
      </c>
      <c r="P449" s="180">
        <f t="shared" si="209"/>
        <v>0</v>
      </c>
      <c r="Q449" s="180">
        <f t="shared" si="209"/>
        <v>28.1</v>
      </c>
      <c r="R449" s="180">
        <f t="shared" si="209"/>
        <v>0</v>
      </c>
      <c r="S449" s="180">
        <f t="shared" si="209"/>
        <v>28.1</v>
      </c>
    </row>
    <row r="450" spans="1:19" s="90" customFormat="1" ht="18.75">
      <c r="A450" s="83" t="s">
        <v>346</v>
      </c>
      <c r="B450" s="124" t="s">
        <v>482</v>
      </c>
      <c r="C450" s="124" t="s">
        <v>347</v>
      </c>
      <c r="D450" s="126"/>
      <c r="E450" s="180">
        <f t="shared" si="209"/>
        <v>28.4</v>
      </c>
      <c r="F450" s="180">
        <f t="shared" si="209"/>
        <v>0</v>
      </c>
      <c r="G450" s="180">
        <f t="shared" si="209"/>
        <v>28.4</v>
      </c>
      <c r="H450" s="180">
        <f t="shared" si="209"/>
        <v>-0.3</v>
      </c>
      <c r="I450" s="180">
        <f t="shared" si="209"/>
        <v>28.1</v>
      </c>
      <c r="J450" s="180">
        <f t="shared" si="209"/>
        <v>0</v>
      </c>
      <c r="K450" s="180">
        <f t="shared" si="209"/>
        <v>28.1</v>
      </c>
      <c r="L450" s="180">
        <f t="shared" si="209"/>
        <v>0</v>
      </c>
      <c r="M450" s="180">
        <f t="shared" si="209"/>
        <v>28.1</v>
      </c>
      <c r="N450" s="180">
        <f t="shared" si="209"/>
        <v>0</v>
      </c>
      <c r="O450" s="180">
        <f t="shared" si="209"/>
        <v>28.1</v>
      </c>
      <c r="P450" s="180">
        <f t="shared" si="209"/>
        <v>0</v>
      </c>
      <c r="Q450" s="180">
        <f t="shared" si="209"/>
        <v>28.1</v>
      </c>
      <c r="R450" s="180">
        <f t="shared" si="209"/>
        <v>0</v>
      </c>
      <c r="S450" s="180">
        <f t="shared" si="209"/>
        <v>28.1</v>
      </c>
    </row>
    <row r="451" spans="1:19" s="90" customFormat="1" ht="168.75">
      <c r="A451" s="94" t="s">
        <v>575</v>
      </c>
      <c r="B451" s="18" t="s">
        <v>482</v>
      </c>
      <c r="C451" s="18" t="s">
        <v>576</v>
      </c>
      <c r="D451" s="20"/>
      <c r="E451" s="172">
        <f aca="true" t="shared" si="210" ref="E451:K451">E453+E452</f>
        <v>28.4</v>
      </c>
      <c r="F451" s="172">
        <f t="shared" si="210"/>
        <v>0</v>
      </c>
      <c r="G451" s="172">
        <f t="shared" si="210"/>
        <v>28.4</v>
      </c>
      <c r="H451" s="172">
        <f t="shared" si="210"/>
        <v>-0.3</v>
      </c>
      <c r="I451" s="172">
        <f t="shared" si="210"/>
        <v>28.1</v>
      </c>
      <c r="J451" s="172">
        <f t="shared" si="210"/>
        <v>0</v>
      </c>
      <c r="K451" s="172">
        <f t="shared" si="210"/>
        <v>28.1</v>
      </c>
      <c r="L451" s="172">
        <f aca="true" t="shared" si="211" ref="L451:Q451">L453+L452</f>
        <v>0</v>
      </c>
      <c r="M451" s="172">
        <f t="shared" si="211"/>
        <v>28.1</v>
      </c>
      <c r="N451" s="172">
        <f t="shared" si="211"/>
        <v>0</v>
      </c>
      <c r="O451" s="172">
        <f t="shared" si="211"/>
        <v>28.1</v>
      </c>
      <c r="P451" s="172">
        <f t="shared" si="211"/>
        <v>0</v>
      </c>
      <c r="Q451" s="172">
        <f t="shared" si="211"/>
        <v>28.1</v>
      </c>
      <c r="R451" s="172">
        <f>R453+R452</f>
        <v>0</v>
      </c>
      <c r="S451" s="172">
        <f>S453+S452</f>
        <v>28.1</v>
      </c>
    </row>
    <row r="452" spans="1:19" s="90" customFormat="1" ht="93.75">
      <c r="A452" s="83" t="s">
        <v>253</v>
      </c>
      <c r="B452" s="18" t="s">
        <v>482</v>
      </c>
      <c r="C452" s="18" t="s">
        <v>576</v>
      </c>
      <c r="D452" s="20" t="s">
        <v>254</v>
      </c>
      <c r="E452" s="172">
        <v>16.8</v>
      </c>
      <c r="F452" s="172"/>
      <c r="G452" s="172">
        <f>E452+F452</f>
        <v>16.8</v>
      </c>
      <c r="H452" s="172"/>
      <c r="I452" s="172">
        <f>G452+H452</f>
        <v>16.8</v>
      </c>
      <c r="J452" s="172"/>
      <c r="K452" s="172">
        <f>I452+J452</f>
        <v>16.8</v>
      </c>
      <c r="L452" s="172"/>
      <c r="M452" s="172">
        <f>K452+L452</f>
        <v>16.8</v>
      </c>
      <c r="N452" s="172"/>
      <c r="O452" s="172">
        <f>M452+N452</f>
        <v>16.8</v>
      </c>
      <c r="P452" s="172"/>
      <c r="Q452" s="172">
        <f>O452+P452</f>
        <v>16.8</v>
      </c>
      <c r="R452" s="172"/>
      <c r="S452" s="172">
        <f>Q452+R452</f>
        <v>16.8</v>
      </c>
    </row>
    <row r="453" spans="1:19" s="90" customFormat="1" ht="37.5">
      <c r="A453" s="83" t="s">
        <v>257</v>
      </c>
      <c r="B453" s="18" t="s">
        <v>482</v>
      </c>
      <c r="C453" s="18" t="s">
        <v>576</v>
      </c>
      <c r="D453" s="18" t="s">
        <v>258</v>
      </c>
      <c r="E453" s="172">
        <v>11.6</v>
      </c>
      <c r="F453" s="173"/>
      <c r="G453" s="172">
        <f>E453+F453</f>
        <v>11.6</v>
      </c>
      <c r="H453" s="275">
        <v>-0.3</v>
      </c>
      <c r="I453" s="172">
        <f>G453+H453</f>
        <v>11.299999999999999</v>
      </c>
      <c r="J453" s="173"/>
      <c r="K453" s="172">
        <f>I453+J453</f>
        <v>11.299999999999999</v>
      </c>
      <c r="L453" s="173"/>
      <c r="M453" s="172">
        <f>K453+L453</f>
        <v>11.299999999999999</v>
      </c>
      <c r="N453" s="173"/>
      <c r="O453" s="172">
        <f>M453+N453</f>
        <v>11.299999999999999</v>
      </c>
      <c r="P453" s="173"/>
      <c r="Q453" s="172">
        <f>O453+P453</f>
        <v>11.299999999999999</v>
      </c>
      <c r="R453" s="173"/>
      <c r="S453" s="172">
        <f>Q453+R453</f>
        <v>11.299999999999999</v>
      </c>
    </row>
    <row r="454" spans="1:19" s="90" customFormat="1" ht="37.5">
      <c r="A454" s="17" t="s">
        <v>577</v>
      </c>
      <c r="B454" s="192" t="s">
        <v>578</v>
      </c>
      <c r="C454" s="126"/>
      <c r="D454" s="128"/>
      <c r="E454" s="182">
        <f>E464+E476+E508+E518+E535+E500+E531+E494+E455</f>
        <v>56416.54</v>
      </c>
      <c r="F454" s="182">
        <f>F464+F476+F508+F518+F535+F500+F531+F494+F455</f>
        <v>9510.323999999999</v>
      </c>
      <c r="G454" s="182">
        <f>E454+F454</f>
        <v>65926.864</v>
      </c>
      <c r="H454" s="182">
        <f>H464+H476+H508+H518+H535+H500+H531+H494+H455</f>
        <v>7726.99</v>
      </c>
      <c r="I454" s="182">
        <f>G454+H454</f>
        <v>73653.854</v>
      </c>
      <c r="J454" s="182">
        <f>J464+J476+J508+J518+J535+J500+J531+J494+J455</f>
        <v>0</v>
      </c>
      <c r="K454" s="182">
        <f>I454+J454</f>
        <v>73653.854</v>
      </c>
      <c r="L454" s="182">
        <f>L464+L476+L508+L518+L535+L500+L531+L494+L455</f>
        <v>-567.5540000000001</v>
      </c>
      <c r="M454" s="182">
        <f>K454+L454</f>
        <v>73086.3</v>
      </c>
      <c r="N454" s="182">
        <f>N464+N476+N508+N518+N535+N500+N531+N494+N455</f>
        <v>-105.01</v>
      </c>
      <c r="O454" s="182">
        <f>M454+N454</f>
        <v>72981.29000000001</v>
      </c>
      <c r="P454" s="182">
        <f>P464+P476+P508+P518+P535+P500+P531+P494+P455</f>
        <v>-1737.7129999999997</v>
      </c>
      <c r="Q454" s="182">
        <f>O454+P454</f>
        <v>71243.577</v>
      </c>
      <c r="R454" s="182">
        <f>R464+R476+R508+R518+R535+R500+R531+R494+R455</f>
        <v>-1448.643</v>
      </c>
      <c r="S454" s="182">
        <f>Q454+R454</f>
        <v>69794.93400000001</v>
      </c>
    </row>
    <row r="455" spans="1:19" s="90" customFormat="1" ht="37.5">
      <c r="A455" s="17" t="s">
        <v>261</v>
      </c>
      <c r="B455" s="126" t="s">
        <v>578</v>
      </c>
      <c r="C455" s="126" t="s">
        <v>262</v>
      </c>
      <c r="D455" s="128"/>
      <c r="E455" s="182">
        <f aca="true" t="shared" si="212" ref="E455:F457">E456</f>
        <v>71.43</v>
      </c>
      <c r="F455" s="182">
        <f t="shared" si="212"/>
        <v>-71.43</v>
      </c>
      <c r="G455" s="182">
        <f>E455+F455</f>
        <v>0</v>
      </c>
      <c r="H455" s="182">
        <f>H456</f>
        <v>0</v>
      </c>
      <c r="I455" s="182">
        <f>G455+H455</f>
        <v>0</v>
      </c>
      <c r="J455" s="182">
        <f>J456+J459</f>
        <v>333.3</v>
      </c>
      <c r="K455" s="182">
        <f>I455+J455</f>
        <v>333.3</v>
      </c>
      <c r="L455" s="182">
        <f>L456+L459</f>
        <v>0</v>
      </c>
      <c r="M455" s="182">
        <f>K455+L455</f>
        <v>333.3</v>
      </c>
      <c r="N455" s="182">
        <f>N456+N459</f>
        <v>0</v>
      </c>
      <c r="O455" s="182">
        <f>M455+N455</f>
        <v>333.3</v>
      </c>
      <c r="P455" s="182">
        <f>P456+P459</f>
        <v>0</v>
      </c>
      <c r="Q455" s="182">
        <f>O455+P455</f>
        <v>333.3</v>
      </c>
      <c r="R455" s="182">
        <f>R456+R459</f>
        <v>0</v>
      </c>
      <c r="S455" s="182">
        <f>Q455+R455</f>
        <v>333.3</v>
      </c>
    </row>
    <row r="456" spans="1:19" s="90" customFormat="1" ht="39">
      <c r="A456" s="23" t="s">
        <v>263</v>
      </c>
      <c r="B456" s="126" t="s">
        <v>578</v>
      </c>
      <c r="C456" s="126" t="s">
        <v>264</v>
      </c>
      <c r="D456" s="128"/>
      <c r="E456" s="182">
        <f t="shared" si="212"/>
        <v>71.43</v>
      </c>
      <c r="F456" s="182">
        <f t="shared" si="212"/>
        <v>-71.43</v>
      </c>
      <c r="G456" s="182">
        <f>E456+F456</f>
        <v>0</v>
      </c>
      <c r="H456" s="182">
        <f>H457</f>
        <v>0</v>
      </c>
      <c r="I456" s="182">
        <f>G456+H456</f>
        <v>0</v>
      </c>
      <c r="J456" s="182">
        <f>J457</f>
        <v>0</v>
      </c>
      <c r="K456" s="182">
        <f>I456+J456</f>
        <v>0</v>
      </c>
      <c r="L456" s="182">
        <f>L457</f>
        <v>0</v>
      </c>
      <c r="M456" s="182">
        <f>K456+L456</f>
        <v>0</v>
      </c>
      <c r="N456" s="182">
        <f>N457</f>
        <v>0</v>
      </c>
      <c r="O456" s="182">
        <f>M456+N456</f>
        <v>0</v>
      </c>
      <c r="P456" s="182">
        <f>P457</f>
        <v>0</v>
      </c>
      <c r="Q456" s="182">
        <f>O456+P456</f>
        <v>0</v>
      </c>
      <c r="R456" s="182">
        <f>R457</f>
        <v>0</v>
      </c>
      <c r="S456" s="182">
        <f>Q456+R456</f>
        <v>0</v>
      </c>
    </row>
    <row r="457" spans="1:19" s="90" customFormat="1" ht="56.25">
      <c r="A457" s="83" t="s">
        <v>792</v>
      </c>
      <c r="B457" s="18" t="s">
        <v>578</v>
      </c>
      <c r="C457" s="18" t="s">
        <v>770</v>
      </c>
      <c r="D457" s="83"/>
      <c r="E457" s="173">
        <f t="shared" si="212"/>
        <v>71.43</v>
      </c>
      <c r="F457" s="173">
        <f t="shared" si="212"/>
        <v>-71.43</v>
      </c>
      <c r="G457" s="173">
        <f>G458</f>
        <v>0</v>
      </c>
      <c r="H457" s="173">
        <f>H458</f>
        <v>0</v>
      </c>
      <c r="I457" s="173">
        <f>I458</f>
        <v>0</v>
      </c>
      <c r="J457" s="173">
        <f>J458</f>
        <v>0</v>
      </c>
      <c r="K457" s="173">
        <f>K458</f>
        <v>0</v>
      </c>
      <c r="L457" s="173">
        <f>L458</f>
        <v>0</v>
      </c>
      <c r="M457" s="173">
        <f>M458</f>
        <v>0</v>
      </c>
      <c r="N457" s="173">
        <f>N458</f>
        <v>0</v>
      </c>
      <c r="O457" s="173">
        <f>O458</f>
        <v>0</v>
      </c>
      <c r="P457" s="173">
        <f>P458</f>
        <v>0</v>
      </c>
      <c r="Q457" s="173">
        <f>Q458</f>
        <v>0</v>
      </c>
      <c r="R457" s="173">
        <f>R458</f>
        <v>0</v>
      </c>
      <c r="S457" s="173">
        <f>S458</f>
        <v>0</v>
      </c>
    </row>
    <row r="458" spans="1:20" s="90" customFormat="1" ht="18.75">
      <c r="A458" s="83" t="s">
        <v>581</v>
      </c>
      <c r="B458" s="18" t="s">
        <v>578</v>
      </c>
      <c r="C458" s="18" t="s">
        <v>770</v>
      </c>
      <c r="D458" s="83" t="s">
        <v>582</v>
      </c>
      <c r="E458" s="173">
        <v>71.43</v>
      </c>
      <c r="F458" s="173">
        <v>-71.43</v>
      </c>
      <c r="G458" s="173">
        <f>E458+F458</f>
        <v>0</v>
      </c>
      <c r="H458" s="173"/>
      <c r="I458" s="173">
        <f>G458+H458</f>
        <v>0</v>
      </c>
      <c r="J458" s="173"/>
      <c r="K458" s="173">
        <f aca="true" t="shared" si="213" ref="K458:K463">I458+J458</f>
        <v>0</v>
      </c>
      <c r="L458" s="173"/>
      <c r="M458" s="173">
        <f aca="true" t="shared" si="214" ref="M458:M463">K458+L458</f>
        <v>0</v>
      </c>
      <c r="N458" s="173"/>
      <c r="O458" s="173">
        <f aca="true" t="shared" si="215" ref="O458:O463">M458+N458</f>
        <v>0</v>
      </c>
      <c r="P458" s="173"/>
      <c r="Q458" s="173">
        <f aca="true" t="shared" si="216" ref="Q458:Q463">O458+P458</f>
        <v>0</v>
      </c>
      <c r="R458" s="173"/>
      <c r="S458" s="173">
        <f aca="true" t="shared" si="217" ref="S458:S463">Q458+R458</f>
        <v>0</v>
      </c>
      <c r="T458" s="355">
        <f>S458+S461+S463+S467+S471+S473+S475+S479+S482+S484+S486+S488+S490+S493+S497+S499+S503+S505+S507+S511+S517+S521+S523+S525+S527+S530+S534+S538+S540+S550+S554</f>
        <v>60035.25299999998</v>
      </c>
    </row>
    <row r="459" spans="1:19" s="90" customFormat="1" ht="58.5">
      <c r="A459" s="92" t="s">
        <v>847</v>
      </c>
      <c r="B459" s="18" t="s">
        <v>578</v>
      </c>
      <c r="C459" s="18" t="s">
        <v>849</v>
      </c>
      <c r="D459" s="83"/>
      <c r="E459" s="173"/>
      <c r="F459" s="173"/>
      <c r="G459" s="173"/>
      <c r="H459" s="173"/>
      <c r="I459" s="173">
        <f>I460+I462</f>
        <v>0</v>
      </c>
      <c r="J459" s="173">
        <f>J460+J462</f>
        <v>333.3</v>
      </c>
      <c r="K459" s="173">
        <f t="shared" si="213"/>
        <v>333.3</v>
      </c>
      <c r="L459" s="173">
        <f>L460+L462</f>
        <v>0</v>
      </c>
      <c r="M459" s="173">
        <f t="shared" si="214"/>
        <v>333.3</v>
      </c>
      <c r="N459" s="173">
        <f>N460+N462</f>
        <v>0</v>
      </c>
      <c r="O459" s="173">
        <f t="shared" si="215"/>
        <v>333.3</v>
      </c>
      <c r="P459" s="173">
        <f>P460+P462</f>
        <v>0</v>
      </c>
      <c r="Q459" s="173">
        <f t="shared" si="216"/>
        <v>333.3</v>
      </c>
      <c r="R459" s="173">
        <f>R460+R462</f>
        <v>0</v>
      </c>
      <c r="S459" s="173">
        <f t="shared" si="217"/>
        <v>333.3</v>
      </c>
    </row>
    <row r="460" spans="1:19" s="90" customFormat="1" ht="37.5">
      <c r="A460" s="83" t="s">
        <v>851</v>
      </c>
      <c r="B460" s="18" t="s">
        <v>578</v>
      </c>
      <c r="C460" s="18" t="s">
        <v>848</v>
      </c>
      <c r="D460" s="83"/>
      <c r="E460" s="173"/>
      <c r="F460" s="173"/>
      <c r="G460" s="173"/>
      <c r="H460" s="173"/>
      <c r="I460" s="173">
        <f>I461</f>
        <v>0</v>
      </c>
      <c r="J460" s="173">
        <f>J461</f>
        <v>33.3</v>
      </c>
      <c r="K460" s="173">
        <f t="shared" si="213"/>
        <v>33.3</v>
      </c>
      <c r="L460" s="173">
        <f>L461</f>
        <v>0</v>
      </c>
      <c r="M460" s="173">
        <f t="shared" si="214"/>
        <v>33.3</v>
      </c>
      <c r="N460" s="173">
        <f>N461</f>
        <v>0</v>
      </c>
      <c r="O460" s="173">
        <f t="shared" si="215"/>
        <v>33.3</v>
      </c>
      <c r="P460" s="173">
        <f>P461</f>
        <v>0</v>
      </c>
      <c r="Q460" s="173">
        <f t="shared" si="216"/>
        <v>33.3</v>
      </c>
      <c r="R460" s="173">
        <f>R461</f>
        <v>0</v>
      </c>
      <c r="S460" s="173">
        <f t="shared" si="217"/>
        <v>33.3</v>
      </c>
    </row>
    <row r="461" spans="1:19" s="90" customFormat="1" ht="18.75">
      <c r="A461" s="60" t="s">
        <v>594</v>
      </c>
      <c r="B461" s="18" t="s">
        <v>602</v>
      </c>
      <c r="C461" s="18" t="s">
        <v>848</v>
      </c>
      <c r="D461" s="83" t="s">
        <v>582</v>
      </c>
      <c r="E461" s="173"/>
      <c r="F461" s="173"/>
      <c r="G461" s="173"/>
      <c r="H461" s="173"/>
      <c r="I461" s="173"/>
      <c r="J461" s="173">
        <v>33.3</v>
      </c>
      <c r="K461" s="173">
        <f t="shared" si="213"/>
        <v>33.3</v>
      </c>
      <c r="L461" s="173"/>
      <c r="M461" s="173">
        <f t="shared" si="214"/>
        <v>33.3</v>
      </c>
      <c r="N461" s="173"/>
      <c r="O461" s="173">
        <f t="shared" si="215"/>
        <v>33.3</v>
      </c>
      <c r="P461" s="173"/>
      <c r="Q461" s="173">
        <f t="shared" si="216"/>
        <v>33.3</v>
      </c>
      <c r="R461" s="173"/>
      <c r="S461" s="173">
        <f t="shared" si="217"/>
        <v>33.3</v>
      </c>
    </row>
    <row r="462" spans="1:19" s="90" customFormat="1" ht="37.5">
      <c r="A462" s="60" t="s">
        <v>830</v>
      </c>
      <c r="B462" s="18" t="s">
        <v>578</v>
      </c>
      <c r="C462" s="18" t="s">
        <v>850</v>
      </c>
      <c r="D462" s="18"/>
      <c r="E462" s="173"/>
      <c r="F462" s="173"/>
      <c r="G462" s="173"/>
      <c r="H462" s="173"/>
      <c r="I462" s="173">
        <v>0</v>
      </c>
      <c r="J462" s="173">
        <f>J463</f>
        <v>300</v>
      </c>
      <c r="K462" s="173">
        <f t="shared" si="213"/>
        <v>300</v>
      </c>
      <c r="L462" s="173">
        <f>L463</f>
        <v>0</v>
      </c>
      <c r="M462" s="173">
        <f t="shared" si="214"/>
        <v>300</v>
      </c>
      <c r="N462" s="173">
        <f>N463</f>
        <v>0</v>
      </c>
      <c r="O462" s="173">
        <f t="shared" si="215"/>
        <v>300</v>
      </c>
      <c r="P462" s="173">
        <f>P463</f>
        <v>0</v>
      </c>
      <c r="Q462" s="173">
        <f t="shared" si="216"/>
        <v>300</v>
      </c>
      <c r="R462" s="173">
        <f>R463</f>
        <v>0</v>
      </c>
      <c r="S462" s="173">
        <f t="shared" si="217"/>
        <v>300</v>
      </c>
    </row>
    <row r="463" spans="1:19" s="90" customFormat="1" ht="18.75">
      <c r="A463" s="60" t="s">
        <v>594</v>
      </c>
      <c r="B463" s="18" t="s">
        <v>578</v>
      </c>
      <c r="C463" s="18" t="s">
        <v>850</v>
      </c>
      <c r="D463" s="18" t="s">
        <v>582</v>
      </c>
      <c r="E463" s="173"/>
      <c r="F463" s="173"/>
      <c r="G463" s="173"/>
      <c r="H463" s="173"/>
      <c r="I463" s="173">
        <v>0</v>
      </c>
      <c r="J463" s="173">
        <v>300</v>
      </c>
      <c r="K463" s="173">
        <f t="shared" si="213"/>
        <v>300</v>
      </c>
      <c r="L463" s="173"/>
      <c r="M463" s="173">
        <f t="shared" si="214"/>
        <v>300</v>
      </c>
      <c r="N463" s="173"/>
      <c r="O463" s="173">
        <f t="shared" si="215"/>
        <v>300</v>
      </c>
      <c r="P463" s="173"/>
      <c r="Q463" s="173">
        <f t="shared" si="216"/>
        <v>300</v>
      </c>
      <c r="R463" s="173"/>
      <c r="S463" s="173">
        <f t="shared" si="217"/>
        <v>300</v>
      </c>
    </row>
    <row r="464" spans="1:19" s="90" customFormat="1" ht="56.25">
      <c r="A464" s="17" t="s">
        <v>439</v>
      </c>
      <c r="B464" s="124">
        <v>992</v>
      </c>
      <c r="C464" s="126" t="s">
        <v>440</v>
      </c>
      <c r="D464" s="126"/>
      <c r="E464" s="182">
        <f aca="true" t="shared" si="218" ref="E464:S464">E465</f>
        <v>3624.647</v>
      </c>
      <c r="F464" s="180">
        <f t="shared" si="218"/>
        <v>5671.716</v>
      </c>
      <c r="G464" s="182">
        <f t="shared" si="218"/>
        <v>9296.363000000001</v>
      </c>
      <c r="H464" s="180">
        <f t="shared" si="218"/>
        <v>1062.668</v>
      </c>
      <c r="I464" s="182">
        <f t="shared" si="218"/>
        <v>10359.031</v>
      </c>
      <c r="J464" s="180">
        <f t="shared" si="218"/>
        <v>0</v>
      </c>
      <c r="K464" s="182">
        <f t="shared" si="218"/>
        <v>10359.031</v>
      </c>
      <c r="L464" s="180">
        <f t="shared" si="218"/>
        <v>0</v>
      </c>
      <c r="M464" s="182">
        <f t="shared" si="218"/>
        <v>10359.031</v>
      </c>
      <c r="N464" s="180">
        <f t="shared" si="218"/>
        <v>0</v>
      </c>
      <c r="O464" s="182">
        <f t="shared" si="218"/>
        <v>10359.031</v>
      </c>
      <c r="P464" s="180">
        <f t="shared" si="218"/>
        <v>0</v>
      </c>
      <c r="Q464" s="182">
        <f t="shared" si="218"/>
        <v>10359.031</v>
      </c>
      <c r="R464" s="180">
        <f t="shared" si="218"/>
        <v>0</v>
      </c>
      <c r="S464" s="182">
        <f t="shared" si="218"/>
        <v>10359.031</v>
      </c>
    </row>
    <row r="465" spans="1:19" s="90" customFormat="1" ht="78">
      <c r="A465" s="23" t="s">
        <v>441</v>
      </c>
      <c r="B465" s="124">
        <v>992</v>
      </c>
      <c r="C465" s="126" t="s">
        <v>442</v>
      </c>
      <c r="D465" s="126"/>
      <c r="E465" s="180">
        <f>E466+E468+E470+E474+E472</f>
        <v>3624.647</v>
      </c>
      <c r="F465" s="180">
        <f>F466+F468+F472+F474+F470</f>
        <v>5671.716</v>
      </c>
      <c r="G465" s="180">
        <f>E465+F465</f>
        <v>9296.363000000001</v>
      </c>
      <c r="H465" s="180">
        <f>H466+H468+H472+H474+H470</f>
        <v>1062.668</v>
      </c>
      <c r="I465" s="180">
        <f>G465+H465</f>
        <v>10359.031</v>
      </c>
      <c r="J465" s="180">
        <f>J466+J468+J472+J474+J470</f>
        <v>0</v>
      </c>
      <c r="K465" s="180">
        <f>I465+J465</f>
        <v>10359.031</v>
      </c>
      <c r="L465" s="180">
        <f>L466+L468+L472+L474+L470</f>
        <v>0</v>
      </c>
      <c r="M465" s="180">
        <f>K465+L465</f>
        <v>10359.031</v>
      </c>
      <c r="N465" s="180">
        <f>N466+N468+N472+N474+N470</f>
        <v>0</v>
      </c>
      <c r="O465" s="180">
        <f>M465+N465</f>
        <v>10359.031</v>
      </c>
      <c r="P465" s="180">
        <f>P466+P468+P472+P474+P470</f>
        <v>0</v>
      </c>
      <c r="Q465" s="180">
        <f>O465+P465</f>
        <v>10359.031</v>
      </c>
      <c r="R465" s="180">
        <f>R466+R468+R472+R474+R470</f>
        <v>0</v>
      </c>
      <c r="S465" s="180">
        <f>Q465+R465</f>
        <v>10359.031</v>
      </c>
    </row>
    <row r="466" spans="1:19" s="90" customFormat="1" ht="37.5">
      <c r="A466" s="21" t="s">
        <v>579</v>
      </c>
      <c r="B466" s="18" t="s">
        <v>578</v>
      </c>
      <c r="C466" s="20" t="s">
        <v>580</v>
      </c>
      <c r="D466" s="20"/>
      <c r="E466" s="172">
        <f aca="true" t="shared" si="219" ref="E466:S466">E467</f>
        <v>36.247</v>
      </c>
      <c r="F466" s="172">
        <f t="shared" si="219"/>
        <v>0</v>
      </c>
      <c r="G466" s="172">
        <f t="shared" si="219"/>
        <v>36.247</v>
      </c>
      <c r="H466" s="172">
        <f t="shared" si="219"/>
        <v>406.70599999999996</v>
      </c>
      <c r="I466" s="172">
        <f t="shared" si="219"/>
        <v>442.953</v>
      </c>
      <c r="J466" s="172">
        <f t="shared" si="219"/>
        <v>0</v>
      </c>
      <c r="K466" s="172">
        <f t="shared" si="219"/>
        <v>442.953</v>
      </c>
      <c r="L466" s="172">
        <f t="shared" si="219"/>
        <v>0</v>
      </c>
      <c r="M466" s="172">
        <f t="shared" si="219"/>
        <v>442.953</v>
      </c>
      <c r="N466" s="172">
        <f t="shared" si="219"/>
        <v>0</v>
      </c>
      <c r="O466" s="172">
        <f t="shared" si="219"/>
        <v>442.953</v>
      </c>
      <c r="P466" s="172">
        <f t="shared" si="219"/>
        <v>0</v>
      </c>
      <c r="Q466" s="172">
        <f t="shared" si="219"/>
        <v>442.953</v>
      </c>
      <c r="R466" s="172">
        <f t="shared" si="219"/>
        <v>0</v>
      </c>
      <c r="S466" s="172">
        <f t="shared" si="219"/>
        <v>442.953</v>
      </c>
    </row>
    <row r="467" spans="1:19" s="90" customFormat="1" ht="18.75">
      <c r="A467" s="83" t="s">
        <v>581</v>
      </c>
      <c r="B467" s="18" t="s">
        <v>578</v>
      </c>
      <c r="C467" s="20" t="s">
        <v>580</v>
      </c>
      <c r="D467" s="20" t="s">
        <v>582</v>
      </c>
      <c r="E467" s="172">
        <v>36.247</v>
      </c>
      <c r="F467" s="172"/>
      <c r="G467" s="172">
        <f>E467+F467</f>
        <v>36.247</v>
      </c>
      <c r="H467" s="172">
        <f>400+6.703+0.003</f>
        <v>406.70599999999996</v>
      </c>
      <c r="I467" s="172">
        <f>G467+H467</f>
        <v>442.953</v>
      </c>
      <c r="J467" s="172"/>
      <c r="K467" s="172">
        <f>I467+J467</f>
        <v>442.953</v>
      </c>
      <c r="L467" s="172"/>
      <c r="M467" s="172">
        <f>K467+L467</f>
        <v>442.953</v>
      </c>
      <c r="N467" s="172"/>
      <c r="O467" s="172">
        <f>M467+N467</f>
        <v>442.953</v>
      </c>
      <c r="P467" s="172"/>
      <c r="Q467" s="172">
        <f>O467+P467</f>
        <v>442.953</v>
      </c>
      <c r="R467" s="172"/>
      <c r="S467" s="172">
        <f>Q467+R467</f>
        <v>442.953</v>
      </c>
    </row>
    <row r="468" spans="1:19" s="90" customFormat="1" ht="18.75">
      <c r="A468" s="21" t="s">
        <v>583</v>
      </c>
      <c r="B468" s="18" t="s">
        <v>578</v>
      </c>
      <c r="C468" s="20" t="s">
        <v>584</v>
      </c>
      <c r="D468" s="20"/>
      <c r="E468" s="172">
        <f aca="true" t="shared" si="220" ref="E468:S468">E469</f>
        <v>0</v>
      </c>
      <c r="F468" s="172">
        <f t="shared" si="220"/>
        <v>0</v>
      </c>
      <c r="G468" s="172">
        <f t="shared" si="220"/>
        <v>0</v>
      </c>
      <c r="H468" s="172">
        <f t="shared" si="220"/>
        <v>0</v>
      </c>
      <c r="I468" s="172">
        <f t="shared" si="220"/>
        <v>0</v>
      </c>
      <c r="J468" s="172">
        <f t="shared" si="220"/>
        <v>0</v>
      </c>
      <c r="K468" s="172">
        <f t="shared" si="220"/>
        <v>0</v>
      </c>
      <c r="L468" s="172">
        <f t="shared" si="220"/>
        <v>0</v>
      </c>
      <c r="M468" s="172">
        <f t="shared" si="220"/>
        <v>0</v>
      </c>
      <c r="N468" s="172">
        <f t="shared" si="220"/>
        <v>0</v>
      </c>
      <c r="O468" s="172">
        <f t="shared" si="220"/>
        <v>0</v>
      </c>
      <c r="P468" s="172">
        <f t="shared" si="220"/>
        <v>0</v>
      </c>
      <c r="Q468" s="172">
        <f t="shared" si="220"/>
        <v>0</v>
      </c>
      <c r="R468" s="172">
        <f t="shared" si="220"/>
        <v>0</v>
      </c>
      <c r="S468" s="172">
        <f t="shared" si="220"/>
        <v>0</v>
      </c>
    </row>
    <row r="469" spans="1:19" s="90" customFormat="1" ht="18.75">
      <c r="A469" s="83" t="s">
        <v>581</v>
      </c>
      <c r="B469" s="18" t="s">
        <v>578</v>
      </c>
      <c r="C469" s="20" t="s">
        <v>584</v>
      </c>
      <c r="D469" s="20" t="s">
        <v>582</v>
      </c>
      <c r="E469" s="172"/>
      <c r="F469" s="172"/>
      <c r="G469" s="172">
        <f>E469+F469</f>
        <v>0</v>
      </c>
      <c r="H469" s="172"/>
      <c r="I469" s="172">
        <f>G469+H469</f>
        <v>0</v>
      </c>
      <c r="J469" s="172"/>
      <c r="K469" s="172">
        <f>I469+J469</f>
        <v>0</v>
      </c>
      <c r="L469" s="172"/>
      <c r="M469" s="172">
        <f>K469+L469</f>
        <v>0</v>
      </c>
      <c r="N469" s="172"/>
      <c r="O469" s="172">
        <f>M469+N469</f>
        <v>0</v>
      </c>
      <c r="P469" s="172"/>
      <c r="Q469" s="172">
        <f>O469+P469</f>
        <v>0</v>
      </c>
      <c r="R469" s="172"/>
      <c r="S469" s="172">
        <f>Q469+R469</f>
        <v>0</v>
      </c>
    </row>
    <row r="470" spans="1:19" s="90" customFormat="1" ht="75">
      <c r="A470" s="83" t="s">
        <v>585</v>
      </c>
      <c r="B470" s="18" t="s">
        <v>578</v>
      </c>
      <c r="C470" s="20" t="s">
        <v>586</v>
      </c>
      <c r="D470" s="20"/>
      <c r="E470" s="172">
        <f aca="true" t="shared" si="221" ref="E470:S470">E471</f>
        <v>0</v>
      </c>
      <c r="F470" s="172">
        <f t="shared" si="221"/>
        <v>5671.716</v>
      </c>
      <c r="G470" s="172">
        <f t="shared" si="221"/>
        <v>5671.716</v>
      </c>
      <c r="H470" s="172">
        <f t="shared" si="221"/>
        <v>0</v>
      </c>
      <c r="I470" s="172">
        <f t="shared" si="221"/>
        <v>5671.716</v>
      </c>
      <c r="J470" s="172">
        <f t="shared" si="221"/>
        <v>0</v>
      </c>
      <c r="K470" s="172">
        <f t="shared" si="221"/>
        <v>5671.716</v>
      </c>
      <c r="L470" s="172">
        <f t="shared" si="221"/>
        <v>0</v>
      </c>
      <c r="M470" s="172">
        <f t="shared" si="221"/>
        <v>5671.716</v>
      </c>
      <c r="N470" s="172">
        <f t="shared" si="221"/>
        <v>0</v>
      </c>
      <c r="O470" s="172">
        <f t="shared" si="221"/>
        <v>5671.716</v>
      </c>
      <c r="P470" s="172">
        <f t="shared" si="221"/>
        <v>0</v>
      </c>
      <c r="Q470" s="172">
        <f t="shared" si="221"/>
        <v>5671.716</v>
      </c>
      <c r="R470" s="172">
        <f t="shared" si="221"/>
        <v>0</v>
      </c>
      <c r="S470" s="172">
        <f t="shared" si="221"/>
        <v>5671.716</v>
      </c>
    </row>
    <row r="471" spans="1:19" s="90" customFormat="1" ht="18.75">
      <c r="A471" s="83" t="s">
        <v>581</v>
      </c>
      <c r="B471" s="18" t="s">
        <v>578</v>
      </c>
      <c r="C471" s="20" t="s">
        <v>586</v>
      </c>
      <c r="D471" s="20" t="s">
        <v>582</v>
      </c>
      <c r="E471" s="172"/>
      <c r="F471" s="172">
        <v>5671.716</v>
      </c>
      <c r="G471" s="172">
        <f>E471+F471</f>
        <v>5671.716</v>
      </c>
      <c r="H471" s="172"/>
      <c r="I471" s="172">
        <f>G471+H471</f>
        <v>5671.716</v>
      </c>
      <c r="J471" s="172"/>
      <c r="K471" s="172">
        <f>I471+J471</f>
        <v>5671.716</v>
      </c>
      <c r="L471" s="172"/>
      <c r="M471" s="172">
        <f>K471+L471</f>
        <v>5671.716</v>
      </c>
      <c r="N471" s="172"/>
      <c r="O471" s="172">
        <f>M471+N471</f>
        <v>5671.716</v>
      </c>
      <c r="P471" s="172"/>
      <c r="Q471" s="172">
        <f>O471+P471</f>
        <v>5671.716</v>
      </c>
      <c r="R471" s="172"/>
      <c r="S471" s="172">
        <f>Q471+R471</f>
        <v>5671.716</v>
      </c>
    </row>
    <row r="472" spans="1:19" s="90" customFormat="1" ht="75">
      <c r="A472" s="98" t="s">
        <v>187</v>
      </c>
      <c r="B472" s="18" t="s">
        <v>578</v>
      </c>
      <c r="C472" s="20" t="s">
        <v>587</v>
      </c>
      <c r="D472" s="20"/>
      <c r="E472" s="172">
        <f aca="true" t="shared" si="222" ref="E472:S472">E473</f>
        <v>0</v>
      </c>
      <c r="F472" s="172">
        <f t="shared" si="222"/>
        <v>0</v>
      </c>
      <c r="G472" s="172">
        <f t="shared" si="222"/>
        <v>0</v>
      </c>
      <c r="H472" s="172">
        <f t="shared" si="222"/>
        <v>0</v>
      </c>
      <c r="I472" s="172">
        <f t="shared" si="222"/>
        <v>0</v>
      </c>
      <c r="J472" s="172">
        <f t="shared" si="222"/>
        <v>0</v>
      </c>
      <c r="K472" s="172">
        <f t="shared" si="222"/>
        <v>0</v>
      </c>
      <c r="L472" s="172">
        <f t="shared" si="222"/>
        <v>0</v>
      </c>
      <c r="M472" s="172">
        <f t="shared" si="222"/>
        <v>0</v>
      </c>
      <c r="N472" s="172">
        <f t="shared" si="222"/>
        <v>0</v>
      </c>
      <c r="O472" s="172">
        <f t="shared" si="222"/>
        <v>0</v>
      </c>
      <c r="P472" s="172">
        <f t="shared" si="222"/>
        <v>0</v>
      </c>
      <c r="Q472" s="172">
        <f t="shared" si="222"/>
        <v>0</v>
      </c>
      <c r="R472" s="172">
        <f t="shared" si="222"/>
        <v>0</v>
      </c>
      <c r="S472" s="172">
        <f t="shared" si="222"/>
        <v>0</v>
      </c>
    </row>
    <row r="473" spans="1:19" s="90" customFormat="1" ht="18.75">
      <c r="A473" s="83" t="s">
        <v>581</v>
      </c>
      <c r="B473" s="20" t="s">
        <v>578</v>
      </c>
      <c r="C473" s="20" t="s">
        <v>587</v>
      </c>
      <c r="D473" s="20">
        <v>500</v>
      </c>
      <c r="E473" s="172"/>
      <c r="F473" s="172"/>
      <c r="G473" s="172">
        <f>E473+F473</f>
        <v>0</v>
      </c>
      <c r="H473" s="172"/>
      <c r="I473" s="172">
        <f>G473+H473</f>
        <v>0</v>
      </c>
      <c r="J473" s="172"/>
      <c r="K473" s="172">
        <f>I473+J473</f>
        <v>0</v>
      </c>
      <c r="L473" s="172"/>
      <c r="M473" s="172">
        <f>K473+L473</f>
        <v>0</v>
      </c>
      <c r="N473" s="172"/>
      <c r="O473" s="172">
        <f>M473+N473</f>
        <v>0</v>
      </c>
      <c r="P473" s="172"/>
      <c r="Q473" s="172">
        <f>O473+P473</f>
        <v>0</v>
      </c>
      <c r="R473" s="172"/>
      <c r="S473" s="172">
        <f>Q473+R473</f>
        <v>0</v>
      </c>
    </row>
    <row r="474" spans="1:19" s="90" customFormat="1" ht="37.5">
      <c r="A474" s="83" t="s">
        <v>588</v>
      </c>
      <c r="B474" s="18" t="s">
        <v>578</v>
      </c>
      <c r="C474" s="20" t="s">
        <v>589</v>
      </c>
      <c r="D474" s="20"/>
      <c r="E474" s="172">
        <f aca="true" t="shared" si="223" ref="E474:S474">E475</f>
        <v>3588.4</v>
      </c>
      <c r="F474" s="172">
        <f t="shared" si="223"/>
        <v>0</v>
      </c>
      <c r="G474" s="172">
        <f t="shared" si="223"/>
        <v>3588.4</v>
      </c>
      <c r="H474" s="172">
        <f t="shared" si="223"/>
        <v>655.962</v>
      </c>
      <c r="I474" s="172">
        <f t="shared" si="223"/>
        <v>4244.362</v>
      </c>
      <c r="J474" s="172">
        <f t="shared" si="223"/>
        <v>0</v>
      </c>
      <c r="K474" s="172">
        <f t="shared" si="223"/>
        <v>4244.362</v>
      </c>
      <c r="L474" s="172">
        <f t="shared" si="223"/>
        <v>0</v>
      </c>
      <c r="M474" s="172">
        <f t="shared" si="223"/>
        <v>4244.362</v>
      </c>
      <c r="N474" s="172">
        <f t="shared" si="223"/>
        <v>0</v>
      </c>
      <c r="O474" s="172">
        <f t="shared" si="223"/>
        <v>4244.362</v>
      </c>
      <c r="P474" s="172">
        <f t="shared" si="223"/>
        <v>0</v>
      </c>
      <c r="Q474" s="172">
        <f t="shared" si="223"/>
        <v>4244.362</v>
      </c>
      <c r="R474" s="172">
        <f t="shared" si="223"/>
        <v>0</v>
      </c>
      <c r="S474" s="172">
        <f t="shared" si="223"/>
        <v>4244.362</v>
      </c>
    </row>
    <row r="475" spans="1:19" s="90" customFormat="1" ht="18.75">
      <c r="A475" s="83" t="s">
        <v>581</v>
      </c>
      <c r="B475" s="18" t="s">
        <v>578</v>
      </c>
      <c r="C475" s="20" t="s">
        <v>589</v>
      </c>
      <c r="D475" s="20" t="s">
        <v>582</v>
      </c>
      <c r="E475" s="172">
        <v>3588.4</v>
      </c>
      <c r="F475" s="172"/>
      <c r="G475" s="172">
        <f>E475+F475</f>
        <v>3588.4</v>
      </c>
      <c r="H475" s="172">
        <v>655.962</v>
      </c>
      <c r="I475" s="172">
        <f>G475+H475</f>
        <v>4244.362</v>
      </c>
      <c r="J475" s="172"/>
      <c r="K475" s="172">
        <f>I475+J475</f>
        <v>4244.362</v>
      </c>
      <c r="L475" s="172"/>
      <c r="M475" s="172">
        <f>K475+L475</f>
        <v>4244.362</v>
      </c>
      <c r="N475" s="172"/>
      <c r="O475" s="172">
        <f>M475+N475</f>
        <v>4244.362</v>
      </c>
      <c r="P475" s="172"/>
      <c r="Q475" s="172">
        <f>O475+P475</f>
        <v>4244.362</v>
      </c>
      <c r="R475" s="172"/>
      <c r="S475" s="172">
        <f>Q475+R475</f>
        <v>4244.362</v>
      </c>
    </row>
    <row r="476" spans="1:19" s="90" customFormat="1" ht="75">
      <c r="A476" s="17" t="s">
        <v>279</v>
      </c>
      <c r="B476" s="126" t="s">
        <v>578</v>
      </c>
      <c r="C476" s="126" t="s">
        <v>280</v>
      </c>
      <c r="D476" s="128"/>
      <c r="E476" s="180">
        <f>E480+E491+E477</f>
        <v>7333.2</v>
      </c>
      <c r="F476" s="180">
        <f>F480+F477+F491</f>
        <v>3214.639</v>
      </c>
      <c r="G476" s="180">
        <f>F476+E476</f>
        <v>10547.839</v>
      </c>
      <c r="H476" s="180">
        <f>H480+H477+H491</f>
        <v>1200</v>
      </c>
      <c r="I476" s="180">
        <f>H476+G476</f>
        <v>11747.839</v>
      </c>
      <c r="J476" s="180">
        <f>J480+J477+J491</f>
        <v>-333.3</v>
      </c>
      <c r="K476" s="180">
        <f>J476+I476</f>
        <v>11414.539</v>
      </c>
      <c r="L476" s="180">
        <f>L480+L477+L491</f>
        <v>-3703.362</v>
      </c>
      <c r="M476" s="180">
        <f>L476+K476</f>
        <v>7711.177000000001</v>
      </c>
      <c r="N476" s="180">
        <f>N480+N477+N491</f>
        <v>0</v>
      </c>
      <c r="O476" s="180">
        <f>N476+M476</f>
        <v>7711.177000000001</v>
      </c>
      <c r="P476" s="180">
        <f>P480+P477+P491</f>
        <v>-2463.638</v>
      </c>
      <c r="Q476" s="180">
        <f>P476+O476</f>
        <v>5247.539000000001</v>
      </c>
      <c r="R476" s="180">
        <f>R480+R477+R491</f>
        <v>-368</v>
      </c>
      <c r="S476" s="180">
        <f>R476+Q476</f>
        <v>4879.539000000001</v>
      </c>
    </row>
    <row r="477" spans="1:19" s="90" customFormat="1" ht="58.5">
      <c r="A477" s="23" t="s">
        <v>444</v>
      </c>
      <c r="B477" s="126" t="s">
        <v>578</v>
      </c>
      <c r="C477" s="126" t="s">
        <v>445</v>
      </c>
      <c r="D477" s="128"/>
      <c r="E477" s="180">
        <f>E478</f>
        <v>0</v>
      </c>
      <c r="F477" s="180">
        <f>F478</f>
        <v>0</v>
      </c>
      <c r="G477" s="180">
        <f>E477+F477</f>
        <v>0</v>
      </c>
      <c r="H477" s="180">
        <f>H478</f>
        <v>0</v>
      </c>
      <c r="I477" s="180">
        <f>G477+H477</f>
        <v>0</v>
      </c>
      <c r="J477" s="180">
        <f>J478</f>
        <v>0</v>
      </c>
      <c r="K477" s="180">
        <f>I477+J477</f>
        <v>0</v>
      </c>
      <c r="L477" s="180">
        <f>L478</f>
        <v>0</v>
      </c>
      <c r="M477" s="180">
        <f>K477+L477</f>
        <v>0</v>
      </c>
      <c r="N477" s="180">
        <f>N478</f>
        <v>0</v>
      </c>
      <c r="O477" s="180">
        <f>M477+N477</f>
        <v>0</v>
      </c>
      <c r="P477" s="180">
        <f>P478</f>
        <v>0</v>
      </c>
      <c r="Q477" s="180">
        <f>O477+P477</f>
        <v>0</v>
      </c>
      <c r="R477" s="180">
        <f>R478</f>
        <v>0</v>
      </c>
      <c r="S477" s="180">
        <f>Q477+R477</f>
        <v>0</v>
      </c>
    </row>
    <row r="478" spans="1:19" s="90" customFormat="1" ht="75">
      <c r="A478" s="60" t="s">
        <v>678</v>
      </c>
      <c r="B478" s="20" t="s">
        <v>578</v>
      </c>
      <c r="C478" s="20" t="s">
        <v>446</v>
      </c>
      <c r="D478" s="15"/>
      <c r="E478" s="172">
        <f>E479</f>
        <v>0</v>
      </c>
      <c r="F478" s="172">
        <f>F479</f>
        <v>0</v>
      </c>
      <c r="G478" s="172">
        <f>E478+F478</f>
        <v>0</v>
      </c>
      <c r="H478" s="172">
        <f>H479</f>
        <v>0</v>
      </c>
      <c r="I478" s="172">
        <f>G478+H478</f>
        <v>0</v>
      </c>
      <c r="J478" s="172">
        <f>J479</f>
        <v>0</v>
      </c>
      <c r="K478" s="172">
        <f>I478+J478</f>
        <v>0</v>
      </c>
      <c r="L478" s="172">
        <f>L479</f>
        <v>0</v>
      </c>
      <c r="M478" s="172">
        <f>K478+L478</f>
        <v>0</v>
      </c>
      <c r="N478" s="172">
        <f>N479</f>
        <v>0</v>
      </c>
      <c r="O478" s="172">
        <f>M478+N478</f>
        <v>0</v>
      </c>
      <c r="P478" s="172">
        <f>P479</f>
        <v>0</v>
      </c>
      <c r="Q478" s="172">
        <f>O478+P478</f>
        <v>0</v>
      </c>
      <c r="R478" s="172">
        <f>R479</f>
        <v>0</v>
      </c>
      <c r="S478" s="172">
        <f>Q478+R478</f>
        <v>0</v>
      </c>
    </row>
    <row r="479" spans="1:19" s="90" customFormat="1" ht="18.75">
      <c r="A479" s="83" t="s">
        <v>581</v>
      </c>
      <c r="B479" s="20" t="s">
        <v>578</v>
      </c>
      <c r="C479" s="20" t="s">
        <v>446</v>
      </c>
      <c r="D479" s="19" t="s">
        <v>582</v>
      </c>
      <c r="E479" s="172"/>
      <c r="F479" s="172">
        <v>0</v>
      </c>
      <c r="G479" s="172">
        <f>E479+F479</f>
        <v>0</v>
      </c>
      <c r="H479" s="172">
        <v>0</v>
      </c>
      <c r="I479" s="172">
        <f>G479+H479</f>
        <v>0</v>
      </c>
      <c r="J479" s="172">
        <v>0</v>
      </c>
      <c r="K479" s="172">
        <f>I479+J479</f>
        <v>0</v>
      </c>
      <c r="L479" s="172">
        <v>0</v>
      </c>
      <c r="M479" s="172">
        <f>K479+L479</f>
        <v>0</v>
      </c>
      <c r="N479" s="172">
        <v>0</v>
      </c>
      <c r="O479" s="172">
        <f>M479+N479</f>
        <v>0</v>
      </c>
      <c r="P479" s="172">
        <v>0</v>
      </c>
      <c r="Q479" s="172">
        <f>O479+P479</f>
        <v>0</v>
      </c>
      <c r="R479" s="172">
        <v>0</v>
      </c>
      <c r="S479" s="172">
        <f>Q479+R479</f>
        <v>0</v>
      </c>
    </row>
    <row r="480" spans="1:19" s="90" customFormat="1" ht="58.5">
      <c r="A480" s="92" t="s">
        <v>281</v>
      </c>
      <c r="B480" s="124" t="s">
        <v>578</v>
      </c>
      <c r="C480" s="124" t="s">
        <v>282</v>
      </c>
      <c r="D480" s="128"/>
      <c r="E480" s="180">
        <f>E481+E483+E485+E487</f>
        <v>6133.2</v>
      </c>
      <c r="F480" s="180">
        <f>F481+F483+F485+F487</f>
        <v>3514.639</v>
      </c>
      <c r="G480" s="180">
        <f>E480+F480</f>
        <v>9647.839</v>
      </c>
      <c r="H480" s="180">
        <f>H481+H483+H485+H487+H489</f>
        <v>1200</v>
      </c>
      <c r="I480" s="180">
        <f>G480+H480</f>
        <v>10847.839</v>
      </c>
      <c r="J480" s="180">
        <f>J481+J483+J485+J487+J489</f>
        <v>-333.3</v>
      </c>
      <c r="K480" s="180">
        <f>I480+J480</f>
        <v>10514.539</v>
      </c>
      <c r="L480" s="180">
        <f>L481+L483+L485+L487+L489</f>
        <v>-3703.362</v>
      </c>
      <c r="M480" s="180">
        <f>K480+L480</f>
        <v>6811.177000000001</v>
      </c>
      <c r="N480" s="180">
        <f>N481+N483+N485+N487+N489</f>
        <v>0</v>
      </c>
      <c r="O480" s="180">
        <f>M480+N480</f>
        <v>6811.177000000001</v>
      </c>
      <c r="P480" s="180">
        <f>P481+P483+P485+P487+P489</f>
        <v>-2128.638</v>
      </c>
      <c r="Q480" s="180">
        <f>O480+P480</f>
        <v>4682.539000000001</v>
      </c>
      <c r="R480" s="180">
        <f>R481+R483+R485+R487+R489</f>
        <v>0</v>
      </c>
      <c r="S480" s="180">
        <f>Q480+R480</f>
        <v>4682.539000000001</v>
      </c>
    </row>
    <row r="481" spans="1:19" s="90" customFormat="1" ht="18.75">
      <c r="A481" s="83" t="s">
        <v>590</v>
      </c>
      <c r="B481" s="18" t="s">
        <v>578</v>
      </c>
      <c r="C481" s="18" t="s">
        <v>591</v>
      </c>
      <c r="D481" s="18" t="s">
        <v>345</v>
      </c>
      <c r="E481" s="172">
        <f aca="true" t="shared" si="224" ref="E481:S481">E482</f>
        <v>6000</v>
      </c>
      <c r="F481" s="173">
        <f t="shared" si="224"/>
        <v>0</v>
      </c>
      <c r="G481" s="172">
        <f t="shared" si="224"/>
        <v>6000</v>
      </c>
      <c r="H481" s="173">
        <f t="shared" si="224"/>
        <v>0</v>
      </c>
      <c r="I481" s="172">
        <f t="shared" si="224"/>
        <v>6000</v>
      </c>
      <c r="J481" s="173">
        <f t="shared" si="224"/>
        <v>0</v>
      </c>
      <c r="K481" s="172">
        <f t="shared" si="224"/>
        <v>6000</v>
      </c>
      <c r="L481" s="173">
        <f t="shared" si="224"/>
        <v>-3703.362</v>
      </c>
      <c r="M481" s="172">
        <f t="shared" si="224"/>
        <v>2296.638</v>
      </c>
      <c r="N481" s="173">
        <f t="shared" si="224"/>
        <v>0</v>
      </c>
      <c r="O481" s="172">
        <f t="shared" si="224"/>
        <v>2296.638</v>
      </c>
      <c r="P481" s="173">
        <f t="shared" si="224"/>
        <v>-2128.638</v>
      </c>
      <c r="Q481" s="172">
        <f t="shared" si="224"/>
        <v>168</v>
      </c>
      <c r="R481" s="173">
        <f t="shared" si="224"/>
        <v>0</v>
      </c>
      <c r="S481" s="172">
        <f t="shared" si="224"/>
        <v>168</v>
      </c>
    </row>
    <row r="482" spans="1:19" s="90" customFormat="1" ht="18.75">
      <c r="A482" s="83" t="s">
        <v>581</v>
      </c>
      <c r="B482" s="18" t="s">
        <v>578</v>
      </c>
      <c r="C482" s="18" t="s">
        <v>591</v>
      </c>
      <c r="D482" s="18" t="s">
        <v>582</v>
      </c>
      <c r="E482" s="172">
        <v>6000</v>
      </c>
      <c r="F482" s="173"/>
      <c r="G482" s="172">
        <f>E482+F482</f>
        <v>6000</v>
      </c>
      <c r="H482" s="173"/>
      <c r="I482" s="172">
        <f>G482+H482</f>
        <v>6000</v>
      </c>
      <c r="J482" s="173"/>
      <c r="K482" s="172">
        <f>I482+J482</f>
        <v>6000</v>
      </c>
      <c r="L482" s="173">
        <v>-3703.362</v>
      </c>
      <c r="M482" s="172">
        <f>K482+L482</f>
        <v>2296.638</v>
      </c>
      <c r="N482" s="173"/>
      <c r="O482" s="172">
        <f>M482+N482</f>
        <v>2296.638</v>
      </c>
      <c r="P482" s="173">
        <v>-2128.638</v>
      </c>
      <c r="Q482" s="172">
        <f>O482+P482</f>
        <v>168</v>
      </c>
      <c r="R482" s="173"/>
      <c r="S482" s="172">
        <f>Q482+R482</f>
        <v>168</v>
      </c>
    </row>
    <row r="483" spans="1:19" s="90" customFormat="1" ht="37.5">
      <c r="A483" s="83" t="s">
        <v>592</v>
      </c>
      <c r="B483" s="18" t="s">
        <v>578</v>
      </c>
      <c r="C483" s="18" t="s">
        <v>593</v>
      </c>
      <c r="D483" s="18"/>
      <c r="E483" s="172">
        <f aca="true" t="shared" si="225" ref="E483:S483">E484</f>
        <v>133.2</v>
      </c>
      <c r="F483" s="172">
        <f t="shared" si="225"/>
        <v>0</v>
      </c>
      <c r="G483" s="172">
        <f t="shared" si="225"/>
        <v>133.2</v>
      </c>
      <c r="H483" s="172">
        <f t="shared" si="225"/>
        <v>0</v>
      </c>
      <c r="I483" s="172">
        <f t="shared" si="225"/>
        <v>133.2</v>
      </c>
      <c r="J483" s="172">
        <f t="shared" si="225"/>
        <v>-33.3</v>
      </c>
      <c r="K483" s="172">
        <f t="shared" si="225"/>
        <v>99.89999999999999</v>
      </c>
      <c r="L483" s="172">
        <f t="shared" si="225"/>
        <v>0</v>
      </c>
      <c r="M483" s="172">
        <f t="shared" si="225"/>
        <v>99.89999999999999</v>
      </c>
      <c r="N483" s="172">
        <f t="shared" si="225"/>
        <v>0</v>
      </c>
      <c r="O483" s="172">
        <f t="shared" si="225"/>
        <v>99.89999999999999</v>
      </c>
      <c r="P483" s="172">
        <f t="shared" si="225"/>
        <v>0</v>
      </c>
      <c r="Q483" s="172">
        <f t="shared" si="225"/>
        <v>99.89999999999999</v>
      </c>
      <c r="R483" s="172">
        <f t="shared" si="225"/>
        <v>0</v>
      </c>
      <c r="S483" s="172">
        <f t="shared" si="225"/>
        <v>99.89999999999999</v>
      </c>
    </row>
    <row r="484" spans="1:19" s="90" customFormat="1" ht="18.75">
      <c r="A484" s="83" t="s">
        <v>581</v>
      </c>
      <c r="B484" s="18" t="s">
        <v>578</v>
      </c>
      <c r="C484" s="18" t="s">
        <v>593</v>
      </c>
      <c r="D484" s="18" t="s">
        <v>582</v>
      </c>
      <c r="E484" s="172">
        <v>133.2</v>
      </c>
      <c r="F484" s="173"/>
      <c r="G484" s="172">
        <f>E484+F484</f>
        <v>133.2</v>
      </c>
      <c r="H484" s="173"/>
      <c r="I484" s="172">
        <f>G484+H484</f>
        <v>133.2</v>
      </c>
      <c r="J484" s="173">
        <v>-33.3</v>
      </c>
      <c r="K484" s="172">
        <f>I484+J484</f>
        <v>99.89999999999999</v>
      </c>
      <c r="L484" s="173"/>
      <c r="M484" s="172">
        <f>K484+L484</f>
        <v>99.89999999999999</v>
      </c>
      <c r="N484" s="173"/>
      <c r="O484" s="172">
        <f>M484+N484</f>
        <v>99.89999999999999</v>
      </c>
      <c r="P484" s="173"/>
      <c r="Q484" s="172">
        <f>O484+P484</f>
        <v>99.89999999999999</v>
      </c>
      <c r="R484" s="173"/>
      <c r="S484" s="172">
        <f>Q484+R484</f>
        <v>99.89999999999999</v>
      </c>
    </row>
    <row r="485" spans="1:19" s="90" customFormat="1" ht="37.5">
      <c r="A485" s="83" t="s">
        <v>595</v>
      </c>
      <c r="B485" s="18" t="s">
        <v>578</v>
      </c>
      <c r="C485" s="18" t="s">
        <v>596</v>
      </c>
      <c r="D485" s="18"/>
      <c r="E485" s="172">
        <f aca="true" t="shared" si="226" ref="E485:S485">E486</f>
        <v>0</v>
      </c>
      <c r="F485" s="173">
        <f t="shared" si="226"/>
        <v>0</v>
      </c>
      <c r="G485" s="172">
        <f t="shared" si="226"/>
        <v>0</v>
      </c>
      <c r="H485" s="173">
        <f t="shared" si="226"/>
        <v>900</v>
      </c>
      <c r="I485" s="172">
        <f t="shared" si="226"/>
        <v>900</v>
      </c>
      <c r="J485" s="173">
        <f t="shared" si="226"/>
        <v>0</v>
      </c>
      <c r="K485" s="172">
        <f t="shared" si="226"/>
        <v>900</v>
      </c>
      <c r="L485" s="173">
        <f t="shared" si="226"/>
        <v>0</v>
      </c>
      <c r="M485" s="172">
        <f t="shared" si="226"/>
        <v>900</v>
      </c>
      <c r="N485" s="173">
        <f t="shared" si="226"/>
        <v>0</v>
      </c>
      <c r="O485" s="172">
        <f t="shared" si="226"/>
        <v>900</v>
      </c>
      <c r="P485" s="173">
        <f t="shared" si="226"/>
        <v>0</v>
      </c>
      <c r="Q485" s="172">
        <f t="shared" si="226"/>
        <v>900</v>
      </c>
      <c r="R485" s="173">
        <f t="shared" si="226"/>
        <v>0</v>
      </c>
      <c r="S485" s="172">
        <f t="shared" si="226"/>
        <v>900</v>
      </c>
    </row>
    <row r="486" spans="1:19" s="90" customFormat="1" ht="18.75">
      <c r="A486" s="83" t="s">
        <v>594</v>
      </c>
      <c r="B486" s="18" t="s">
        <v>578</v>
      </c>
      <c r="C486" s="18" t="s">
        <v>596</v>
      </c>
      <c r="D486" s="18" t="s">
        <v>582</v>
      </c>
      <c r="E486" s="172"/>
      <c r="F486" s="173"/>
      <c r="G486" s="172">
        <f>E486+F486</f>
        <v>0</v>
      </c>
      <c r="H486" s="275">
        <v>900</v>
      </c>
      <c r="I486" s="172">
        <f>G486+H486</f>
        <v>900</v>
      </c>
      <c r="J486" s="173"/>
      <c r="K486" s="172">
        <f>I486+J486</f>
        <v>900</v>
      </c>
      <c r="L486" s="173"/>
      <c r="M486" s="172">
        <f>K486+L486</f>
        <v>900</v>
      </c>
      <c r="N486" s="173"/>
      <c r="O486" s="172">
        <f>M486+N486</f>
        <v>900</v>
      </c>
      <c r="P486" s="173"/>
      <c r="Q486" s="172">
        <f>O486+P486</f>
        <v>900</v>
      </c>
      <c r="R486" s="173"/>
      <c r="S486" s="172">
        <f>Q486+R486</f>
        <v>900</v>
      </c>
    </row>
    <row r="487" spans="1:19" s="90" customFormat="1" ht="40.5" customHeight="1">
      <c r="A487" s="60" t="s">
        <v>868</v>
      </c>
      <c r="B487" s="18" t="s">
        <v>578</v>
      </c>
      <c r="C487" s="18" t="s">
        <v>715</v>
      </c>
      <c r="D487" s="18"/>
      <c r="E487" s="172">
        <f aca="true" t="shared" si="227" ref="E487:S487">E488</f>
        <v>0</v>
      </c>
      <c r="F487" s="173">
        <f t="shared" si="227"/>
        <v>3514.639</v>
      </c>
      <c r="G487" s="172">
        <f t="shared" si="227"/>
        <v>3514.639</v>
      </c>
      <c r="H487" s="173">
        <f t="shared" si="227"/>
        <v>0</v>
      </c>
      <c r="I487" s="172">
        <f t="shared" si="227"/>
        <v>3514.639</v>
      </c>
      <c r="J487" s="173">
        <f t="shared" si="227"/>
        <v>0</v>
      </c>
      <c r="K487" s="172">
        <f t="shared" si="227"/>
        <v>3514.639</v>
      </c>
      <c r="L487" s="173">
        <f t="shared" si="227"/>
        <v>0</v>
      </c>
      <c r="M487" s="172">
        <f t="shared" si="227"/>
        <v>3514.639</v>
      </c>
      <c r="N487" s="173">
        <f t="shared" si="227"/>
        <v>0</v>
      </c>
      <c r="O487" s="172">
        <f t="shared" si="227"/>
        <v>3514.639</v>
      </c>
      <c r="P487" s="173">
        <f t="shared" si="227"/>
        <v>0</v>
      </c>
      <c r="Q487" s="172">
        <f t="shared" si="227"/>
        <v>3514.639</v>
      </c>
      <c r="R487" s="173">
        <f t="shared" si="227"/>
        <v>0</v>
      </c>
      <c r="S487" s="172">
        <f t="shared" si="227"/>
        <v>3514.639</v>
      </c>
    </row>
    <row r="488" spans="1:19" s="90" customFormat="1" ht="18.75">
      <c r="A488" s="60" t="s">
        <v>594</v>
      </c>
      <c r="B488" s="18" t="s">
        <v>578</v>
      </c>
      <c r="C488" s="18" t="s">
        <v>715</v>
      </c>
      <c r="D488" s="18" t="s">
        <v>582</v>
      </c>
      <c r="E488" s="172"/>
      <c r="F488" s="173">
        <v>3514.639</v>
      </c>
      <c r="G488" s="172">
        <f>E488+F488</f>
        <v>3514.639</v>
      </c>
      <c r="H488" s="173"/>
      <c r="I488" s="172">
        <f>G488+H488</f>
        <v>3514.639</v>
      </c>
      <c r="J488" s="173"/>
      <c r="K488" s="172">
        <f>I488+J488</f>
        <v>3514.639</v>
      </c>
      <c r="L488" s="173"/>
      <c r="M488" s="172">
        <f>K488+L488</f>
        <v>3514.639</v>
      </c>
      <c r="N488" s="173"/>
      <c r="O488" s="172">
        <f>M488+N488</f>
        <v>3514.639</v>
      </c>
      <c r="P488" s="173"/>
      <c r="Q488" s="172">
        <f>O488+P488</f>
        <v>3514.639</v>
      </c>
      <c r="R488" s="173"/>
      <c r="S488" s="172">
        <f>Q488+R488</f>
        <v>3514.639</v>
      </c>
    </row>
    <row r="489" spans="1:19" s="90" customFormat="1" ht="37.5">
      <c r="A489" s="60" t="s">
        <v>830</v>
      </c>
      <c r="B489" s="18" t="s">
        <v>578</v>
      </c>
      <c r="C489" s="18" t="s">
        <v>829</v>
      </c>
      <c r="D489" s="18"/>
      <c r="E489" s="172"/>
      <c r="F489" s="173"/>
      <c r="G489" s="172"/>
      <c r="H489" s="173">
        <f>H490</f>
        <v>300</v>
      </c>
      <c r="I489" s="172">
        <f>G489+H489</f>
        <v>300</v>
      </c>
      <c r="J489" s="173">
        <f>J490</f>
        <v>-300</v>
      </c>
      <c r="K489" s="172">
        <f>I489+J489</f>
        <v>0</v>
      </c>
      <c r="L489" s="173">
        <f>L490</f>
        <v>0</v>
      </c>
      <c r="M489" s="172">
        <f>K489+L489</f>
        <v>0</v>
      </c>
      <c r="N489" s="173">
        <f>N490</f>
        <v>0</v>
      </c>
      <c r="O489" s="172">
        <f>M489+N489</f>
        <v>0</v>
      </c>
      <c r="P489" s="173">
        <f>P490</f>
        <v>0</v>
      </c>
      <c r="Q489" s="172">
        <f>O489+P489</f>
        <v>0</v>
      </c>
      <c r="R489" s="173">
        <f>R490</f>
        <v>0</v>
      </c>
      <c r="S489" s="172">
        <f>Q489+R489</f>
        <v>0</v>
      </c>
    </row>
    <row r="490" spans="1:19" s="90" customFormat="1" ht="18.75">
      <c r="A490" s="60" t="s">
        <v>594</v>
      </c>
      <c r="B490" s="18" t="s">
        <v>578</v>
      </c>
      <c r="C490" s="18" t="s">
        <v>829</v>
      </c>
      <c r="D490" s="18" t="s">
        <v>582</v>
      </c>
      <c r="E490" s="172"/>
      <c r="F490" s="173"/>
      <c r="G490" s="172"/>
      <c r="H490" s="275">
        <v>300</v>
      </c>
      <c r="I490" s="172">
        <f>G490+H490</f>
        <v>300</v>
      </c>
      <c r="J490" s="173">
        <v>-300</v>
      </c>
      <c r="K490" s="172">
        <f>I490+J490</f>
        <v>0</v>
      </c>
      <c r="L490" s="173"/>
      <c r="M490" s="172">
        <f>K490+L490</f>
        <v>0</v>
      </c>
      <c r="N490" s="173"/>
      <c r="O490" s="172">
        <f>M490+N490</f>
        <v>0</v>
      </c>
      <c r="P490" s="173"/>
      <c r="Q490" s="172">
        <f>O490+P490</f>
        <v>0</v>
      </c>
      <c r="R490" s="173"/>
      <c r="S490" s="172">
        <f>Q490+R490</f>
        <v>0</v>
      </c>
    </row>
    <row r="491" spans="1:19" s="90" customFormat="1" ht="39">
      <c r="A491" s="92" t="s">
        <v>597</v>
      </c>
      <c r="B491" s="124" t="s">
        <v>578</v>
      </c>
      <c r="C491" s="124" t="s">
        <v>284</v>
      </c>
      <c r="D491" s="124"/>
      <c r="E491" s="180">
        <f aca="true" t="shared" si="228" ref="E491:S492">E492</f>
        <v>1200</v>
      </c>
      <c r="F491" s="179">
        <f t="shared" si="228"/>
        <v>-300</v>
      </c>
      <c r="G491" s="180">
        <f t="shared" si="228"/>
        <v>900</v>
      </c>
      <c r="H491" s="179">
        <f t="shared" si="228"/>
        <v>0</v>
      </c>
      <c r="I491" s="180">
        <f t="shared" si="228"/>
        <v>900</v>
      </c>
      <c r="J491" s="179">
        <f t="shared" si="228"/>
        <v>0</v>
      </c>
      <c r="K491" s="180">
        <f t="shared" si="228"/>
        <v>900</v>
      </c>
      <c r="L491" s="179">
        <f t="shared" si="228"/>
        <v>0</v>
      </c>
      <c r="M491" s="180">
        <f t="shared" si="228"/>
        <v>900</v>
      </c>
      <c r="N491" s="179">
        <f t="shared" si="228"/>
        <v>0</v>
      </c>
      <c r="O491" s="180">
        <f t="shared" si="228"/>
        <v>900</v>
      </c>
      <c r="P491" s="179">
        <f t="shared" si="228"/>
        <v>-335</v>
      </c>
      <c r="Q491" s="180">
        <f t="shared" si="228"/>
        <v>565</v>
      </c>
      <c r="R491" s="179">
        <f t="shared" si="228"/>
        <v>-368</v>
      </c>
      <c r="S491" s="180">
        <f t="shared" si="228"/>
        <v>197</v>
      </c>
    </row>
    <row r="492" spans="1:19" s="90" customFormat="1" ht="37.5">
      <c r="A492" s="83" t="s">
        <v>598</v>
      </c>
      <c r="B492" s="18" t="s">
        <v>578</v>
      </c>
      <c r="C492" s="18" t="s">
        <v>599</v>
      </c>
      <c r="D492" s="18"/>
      <c r="E492" s="172">
        <f t="shared" si="228"/>
        <v>1200</v>
      </c>
      <c r="F492" s="173">
        <f t="shared" si="228"/>
        <v>-300</v>
      </c>
      <c r="G492" s="172">
        <f t="shared" si="228"/>
        <v>900</v>
      </c>
      <c r="H492" s="173">
        <f t="shared" si="228"/>
        <v>0</v>
      </c>
      <c r="I492" s="172">
        <f t="shared" si="228"/>
        <v>900</v>
      </c>
      <c r="J492" s="173">
        <f t="shared" si="228"/>
        <v>0</v>
      </c>
      <c r="K492" s="172">
        <f t="shared" si="228"/>
        <v>900</v>
      </c>
      <c r="L492" s="173">
        <f t="shared" si="228"/>
        <v>0</v>
      </c>
      <c r="M492" s="172">
        <f t="shared" si="228"/>
        <v>900</v>
      </c>
      <c r="N492" s="173">
        <f t="shared" si="228"/>
        <v>0</v>
      </c>
      <c r="O492" s="172">
        <f t="shared" si="228"/>
        <v>900</v>
      </c>
      <c r="P492" s="173">
        <f t="shared" si="228"/>
        <v>-335</v>
      </c>
      <c r="Q492" s="172">
        <f t="shared" si="228"/>
        <v>565</v>
      </c>
      <c r="R492" s="173">
        <f t="shared" si="228"/>
        <v>-368</v>
      </c>
      <c r="S492" s="172">
        <f t="shared" si="228"/>
        <v>197</v>
      </c>
    </row>
    <row r="493" spans="1:19" s="90" customFormat="1" ht="18.75">
      <c r="A493" s="83" t="s">
        <v>581</v>
      </c>
      <c r="B493" s="18" t="s">
        <v>578</v>
      </c>
      <c r="C493" s="18" t="s">
        <v>599</v>
      </c>
      <c r="D493" s="18" t="s">
        <v>582</v>
      </c>
      <c r="E493" s="172">
        <v>1200</v>
      </c>
      <c r="F493" s="173">
        <v>-300</v>
      </c>
      <c r="G493" s="172">
        <f>E493+F493</f>
        <v>900</v>
      </c>
      <c r="H493" s="173"/>
      <c r="I493" s="172">
        <f>G493+H493</f>
        <v>900</v>
      </c>
      <c r="J493" s="173"/>
      <c r="K493" s="172">
        <f>I493+J493</f>
        <v>900</v>
      </c>
      <c r="L493" s="173"/>
      <c r="M493" s="172">
        <f>K493+L493</f>
        <v>900</v>
      </c>
      <c r="N493" s="173"/>
      <c r="O493" s="172">
        <f>M493+N493</f>
        <v>900</v>
      </c>
      <c r="P493" s="173">
        <f>-335</f>
        <v>-335</v>
      </c>
      <c r="Q493" s="172">
        <f>O493+P493</f>
        <v>565</v>
      </c>
      <c r="R493" s="275">
        <v>-368</v>
      </c>
      <c r="S493" s="172">
        <f>Q493+R493</f>
        <v>197</v>
      </c>
    </row>
    <row r="494" spans="1:19" s="90" customFormat="1" ht="56.25">
      <c r="A494" s="17" t="s">
        <v>380</v>
      </c>
      <c r="B494" s="124" t="s">
        <v>578</v>
      </c>
      <c r="C494" s="124" t="s">
        <v>381</v>
      </c>
      <c r="D494" s="124"/>
      <c r="E494" s="180">
        <f>E495</f>
        <v>0</v>
      </c>
      <c r="F494" s="179">
        <f>F495</f>
        <v>0</v>
      </c>
      <c r="G494" s="180">
        <f>E494+F494</f>
        <v>0</v>
      </c>
      <c r="H494" s="179">
        <f>H495</f>
        <v>0</v>
      </c>
      <c r="I494" s="180">
        <f>G494+H494</f>
        <v>0</v>
      </c>
      <c r="J494" s="179">
        <f>J495</f>
        <v>0</v>
      </c>
      <c r="K494" s="180">
        <f>I494+J494</f>
        <v>0</v>
      </c>
      <c r="L494" s="179">
        <f>L495</f>
        <v>0</v>
      </c>
      <c r="M494" s="180">
        <f>K494+L494</f>
        <v>0</v>
      </c>
      <c r="N494" s="179">
        <f>N495</f>
        <v>0</v>
      </c>
      <c r="O494" s="180">
        <f>M494+N494</f>
        <v>0</v>
      </c>
      <c r="P494" s="179">
        <f>P495</f>
        <v>0</v>
      </c>
      <c r="Q494" s="180">
        <f>O494+P494</f>
        <v>0</v>
      </c>
      <c r="R494" s="179">
        <f>R495</f>
        <v>0</v>
      </c>
      <c r="S494" s="180">
        <f>Q494+R494</f>
        <v>0</v>
      </c>
    </row>
    <row r="495" spans="1:19" s="90" customFormat="1" ht="58.5">
      <c r="A495" s="92" t="s">
        <v>407</v>
      </c>
      <c r="B495" s="124" t="s">
        <v>578</v>
      </c>
      <c r="C495" s="124" t="s">
        <v>408</v>
      </c>
      <c r="D495" s="124"/>
      <c r="E495" s="180">
        <f>E496+E498</f>
        <v>0</v>
      </c>
      <c r="F495" s="180">
        <f>F496+F498</f>
        <v>0</v>
      </c>
      <c r="G495" s="180">
        <f>E495+F495</f>
        <v>0</v>
      </c>
      <c r="H495" s="180">
        <f>H496+H498</f>
        <v>0</v>
      </c>
      <c r="I495" s="180">
        <f>G495+H495</f>
        <v>0</v>
      </c>
      <c r="J495" s="180">
        <f>J496+J498</f>
        <v>0</v>
      </c>
      <c r="K495" s="180">
        <f>I495+J495</f>
        <v>0</v>
      </c>
      <c r="L495" s="180">
        <f>L496+L498</f>
        <v>0</v>
      </c>
      <c r="M495" s="180">
        <f>K495+L495</f>
        <v>0</v>
      </c>
      <c r="N495" s="180">
        <f>N496+N498</f>
        <v>0</v>
      </c>
      <c r="O495" s="180">
        <f>M495+N495</f>
        <v>0</v>
      </c>
      <c r="P495" s="180">
        <f>P496+P498</f>
        <v>0</v>
      </c>
      <c r="Q495" s="180">
        <f>O495+P495</f>
        <v>0</v>
      </c>
      <c r="R495" s="180">
        <f>R496+R498</f>
        <v>0</v>
      </c>
      <c r="S495" s="180">
        <f>Q495+R495</f>
        <v>0</v>
      </c>
    </row>
    <row r="496" spans="1:19" s="90" customFormat="1" ht="18.75">
      <c r="A496" s="83" t="s">
        <v>417</v>
      </c>
      <c r="B496" s="18" t="s">
        <v>578</v>
      </c>
      <c r="C496" s="18" t="s">
        <v>418</v>
      </c>
      <c r="D496" s="18"/>
      <c r="E496" s="172">
        <f aca="true" t="shared" si="229" ref="E496:S496">E497</f>
        <v>0</v>
      </c>
      <c r="F496" s="172">
        <f t="shared" si="229"/>
        <v>0</v>
      </c>
      <c r="G496" s="172">
        <f t="shared" si="229"/>
        <v>0</v>
      </c>
      <c r="H496" s="172">
        <f t="shared" si="229"/>
        <v>0</v>
      </c>
      <c r="I496" s="172">
        <f t="shared" si="229"/>
        <v>0</v>
      </c>
      <c r="J496" s="172">
        <f t="shared" si="229"/>
        <v>0</v>
      </c>
      <c r="K496" s="172">
        <f t="shared" si="229"/>
        <v>0</v>
      </c>
      <c r="L496" s="172">
        <f t="shared" si="229"/>
        <v>0</v>
      </c>
      <c r="M496" s="172">
        <f t="shared" si="229"/>
        <v>0</v>
      </c>
      <c r="N496" s="172">
        <f t="shared" si="229"/>
        <v>0</v>
      </c>
      <c r="O496" s="172">
        <f t="shared" si="229"/>
        <v>0</v>
      </c>
      <c r="P496" s="172">
        <f t="shared" si="229"/>
        <v>0</v>
      </c>
      <c r="Q496" s="172">
        <f t="shared" si="229"/>
        <v>0</v>
      </c>
      <c r="R496" s="172">
        <f t="shared" si="229"/>
        <v>0</v>
      </c>
      <c r="S496" s="172">
        <f t="shared" si="229"/>
        <v>0</v>
      </c>
    </row>
    <row r="497" spans="1:19" s="90" customFormat="1" ht="18.75">
      <c r="A497" s="83" t="s">
        <v>581</v>
      </c>
      <c r="B497" s="18" t="s">
        <v>578</v>
      </c>
      <c r="C497" s="18" t="s">
        <v>418</v>
      </c>
      <c r="D497" s="18" t="s">
        <v>582</v>
      </c>
      <c r="E497" s="172"/>
      <c r="F497" s="173"/>
      <c r="G497" s="172">
        <f>E497+F497</f>
        <v>0</v>
      </c>
      <c r="H497" s="173"/>
      <c r="I497" s="172">
        <f>G497+H497</f>
        <v>0</v>
      </c>
      <c r="J497" s="173"/>
      <c r="K497" s="172">
        <f>I497+J497</f>
        <v>0</v>
      </c>
      <c r="L497" s="173"/>
      <c r="M497" s="172">
        <f>K497+L497</f>
        <v>0</v>
      </c>
      <c r="N497" s="173"/>
      <c r="O497" s="172">
        <f>M497+N497</f>
        <v>0</v>
      </c>
      <c r="P497" s="173"/>
      <c r="Q497" s="172">
        <f>O497+P497</f>
        <v>0</v>
      </c>
      <c r="R497" s="173"/>
      <c r="S497" s="172">
        <f>Q497+R497</f>
        <v>0</v>
      </c>
    </row>
    <row r="498" spans="1:19" s="90" customFormat="1" ht="37.5">
      <c r="A498" s="83" t="s">
        <v>600</v>
      </c>
      <c r="B498" s="18" t="s">
        <v>578</v>
      </c>
      <c r="C498" s="18" t="s">
        <v>601</v>
      </c>
      <c r="D498" s="18"/>
      <c r="E498" s="172">
        <f>E499</f>
        <v>0</v>
      </c>
      <c r="F498" s="173">
        <f>F499</f>
        <v>0</v>
      </c>
      <c r="G498" s="172">
        <f>E498+F498</f>
        <v>0</v>
      </c>
      <c r="H498" s="173">
        <f>H499</f>
        <v>0</v>
      </c>
      <c r="I498" s="172">
        <f>G498+H498</f>
        <v>0</v>
      </c>
      <c r="J498" s="173">
        <f>J499</f>
        <v>0</v>
      </c>
      <c r="K498" s="172">
        <f>I498+J498</f>
        <v>0</v>
      </c>
      <c r="L498" s="173">
        <f>L499</f>
        <v>0</v>
      </c>
      <c r="M498" s="172">
        <f>K498+L498</f>
        <v>0</v>
      </c>
      <c r="N498" s="173">
        <f>N499</f>
        <v>0</v>
      </c>
      <c r="O498" s="172">
        <f>M498+N498</f>
        <v>0</v>
      </c>
      <c r="P498" s="173">
        <f>P499</f>
        <v>0</v>
      </c>
      <c r="Q498" s="172">
        <f>O498+P498</f>
        <v>0</v>
      </c>
      <c r="R498" s="173">
        <f>R499</f>
        <v>0</v>
      </c>
      <c r="S498" s="172">
        <f>Q498+R498</f>
        <v>0</v>
      </c>
    </row>
    <row r="499" spans="1:19" s="90" customFormat="1" ht="18.75">
      <c r="A499" s="83" t="s">
        <v>581</v>
      </c>
      <c r="B499" s="18" t="s">
        <v>602</v>
      </c>
      <c r="C499" s="18" t="s">
        <v>601</v>
      </c>
      <c r="D499" s="18" t="s">
        <v>582</v>
      </c>
      <c r="E499" s="172"/>
      <c r="F499" s="173"/>
      <c r="G499" s="172">
        <f>E499+F499</f>
        <v>0</v>
      </c>
      <c r="H499" s="173"/>
      <c r="I499" s="172">
        <f>G499+H499</f>
        <v>0</v>
      </c>
      <c r="J499" s="173"/>
      <c r="K499" s="172">
        <f>I499+J499</f>
        <v>0</v>
      </c>
      <c r="L499" s="173"/>
      <c r="M499" s="172">
        <f>K499+L499</f>
        <v>0</v>
      </c>
      <c r="N499" s="173"/>
      <c r="O499" s="172">
        <f>M499+N499</f>
        <v>0</v>
      </c>
      <c r="P499" s="173"/>
      <c r="Q499" s="172">
        <f>O499+P499</f>
        <v>0</v>
      </c>
      <c r="R499" s="173"/>
      <c r="S499" s="172">
        <f>Q499+R499</f>
        <v>0</v>
      </c>
    </row>
    <row r="500" spans="1:19" s="90" customFormat="1" ht="56.25">
      <c r="A500" s="93" t="s">
        <v>772</v>
      </c>
      <c r="B500" s="124" t="s">
        <v>578</v>
      </c>
      <c r="C500" s="124" t="s">
        <v>286</v>
      </c>
      <c r="D500" s="124"/>
      <c r="E500" s="180">
        <f>E501</f>
        <v>3533.3</v>
      </c>
      <c r="F500" s="179">
        <f>F501</f>
        <v>0</v>
      </c>
      <c r="G500" s="180">
        <f>E500+F500</f>
        <v>3533.3</v>
      </c>
      <c r="H500" s="179">
        <f>H501</f>
        <v>300</v>
      </c>
      <c r="I500" s="180">
        <f>G500+H500</f>
        <v>3833.3</v>
      </c>
      <c r="J500" s="179">
        <f>J501</f>
        <v>0</v>
      </c>
      <c r="K500" s="180">
        <f>I500+J500</f>
        <v>3833.3</v>
      </c>
      <c r="L500" s="179">
        <f>L501</f>
        <v>0</v>
      </c>
      <c r="M500" s="180">
        <f>K500+L500</f>
        <v>3833.3</v>
      </c>
      <c r="N500" s="179">
        <f>N501</f>
        <v>0</v>
      </c>
      <c r="O500" s="180">
        <f>M500+N500</f>
        <v>3833.3</v>
      </c>
      <c r="P500" s="179">
        <f>P501</f>
        <v>0</v>
      </c>
      <c r="Q500" s="180">
        <f>O500+P500</f>
        <v>3833.3</v>
      </c>
      <c r="R500" s="179">
        <f>R501</f>
        <v>0</v>
      </c>
      <c r="S500" s="180">
        <f>Q500+R500</f>
        <v>3833.3</v>
      </c>
    </row>
    <row r="501" spans="1:19" s="90" customFormat="1" ht="39">
      <c r="A501" s="92" t="s">
        <v>287</v>
      </c>
      <c r="B501" s="124" t="s">
        <v>578</v>
      </c>
      <c r="C501" s="124" t="s">
        <v>288</v>
      </c>
      <c r="D501" s="124"/>
      <c r="E501" s="180">
        <f>E502+E504+E506</f>
        <v>3533.3</v>
      </c>
      <c r="F501" s="180">
        <f>F502+F504+F506</f>
        <v>0</v>
      </c>
      <c r="G501" s="180">
        <f>E501+F501</f>
        <v>3533.3</v>
      </c>
      <c r="H501" s="180">
        <f>H502+H504+H506</f>
        <v>300</v>
      </c>
      <c r="I501" s="180">
        <f>G501+H501</f>
        <v>3833.3</v>
      </c>
      <c r="J501" s="180">
        <f>J502+J504+J506</f>
        <v>0</v>
      </c>
      <c r="K501" s="180">
        <f>I501+J501</f>
        <v>3833.3</v>
      </c>
      <c r="L501" s="180">
        <f>L502+L504+L506</f>
        <v>0</v>
      </c>
      <c r="M501" s="180">
        <f>K501+L501</f>
        <v>3833.3</v>
      </c>
      <c r="N501" s="180">
        <f>N502+N504+N506</f>
        <v>0</v>
      </c>
      <c r="O501" s="180">
        <f>M501+N501</f>
        <v>3833.3</v>
      </c>
      <c r="P501" s="180">
        <f>P502+P504+P506</f>
        <v>0</v>
      </c>
      <c r="Q501" s="180">
        <f>O501+P501</f>
        <v>3833.3</v>
      </c>
      <c r="R501" s="180">
        <f>R502+R504+R506</f>
        <v>0</v>
      </c>
      <c r="S501" s="180">
        <f>Q501+R501</f>
        <v>3833.3</v>
      </c>
    </row>
    <row r="502" spans="1:19" s="90" customFormat="1" ht="37.5">
      <c r="A502" s="60" t="s">
        <v>784</v>
      </c>
      <c r="B502" s="18" t="s">
        <v>578</v>
      </c>
      <c r="C502" s="18" t="s">
        <v>604</v>
      </c>
      <c r="D502" s="18"/>
      <c r="E502" s="172">
        <f>E503</f>
        <v>3500</v>
      </c>
      <c r="F502" s="173">
        <f>F503</f>
        <v>0</v>
      </c>
      <c r="G502" s="172">
        <f aca="true" t="shared" si="230" ref="G502:G507">E502+F502</f>
        <v>3500</v>
      </c>
      <c r="H502" s="173">
        <f>H503</f>
        <v>0</v>
      </c>
      <c r="I502" s="172">
        <f aca="true" t="shared" si="231" ref="I502:I507">G502+H502</f>
        <v>3500</v>
      </c>
      <c r="J502" s="173">
        <f>J503</f>
        <v>0</v>
      </c>
      <c r="K502" s="172">
        <f aca="true" t="shared" si="232" ref="K502:K507">I502+J502</f>
        <v>3500</v>
      </c>
      <c r="L502" s="173">
        <f>L503</f>
        <v>0</v>
      </c>
      <c r="M502" s="172">
        <f aca="true" t="shared" si="233" ref="M502:M507">K502+L502</f>
        <v>3500</v>
      </c>
      <c r="N502" s="173">
        <f>N503</f>
        <v>0</v>
      </c>
      <c r="O502" s="172">
        <f aca="true" t="shared" si="234" ref="O502:O507">M502+N502</f>
        <v>3500</v>
      </c>
      <c r="P502" s="173">
        <f>P503</f>
        <v>0</v>
      </c>
      <c r="Q502" s="172">
        <f aca="true" t="shared" si="235" ref="Q502:Q507">O502+P502</f>
        <v>3500</v>
      </c>
      <c r="R502" s="173">
        <f>R503</f>
        <v>0</v>
      </c>
      <c r="S502" s="172">
        <f aca="true" t="shared" si="236" ref="S502:S507">Q502+R502</f>
        <v>3500</v>
      </c>
    </row>
    <row r="503" spans="1:19" s="90" customFormat="1" ht="18.75">
      <c r="A503" s="60" t="s">
        <v>581</v>
      </c>
      <c r="B503" s="18" t="s">
        <v>578</v>
      </c>
      <c r="C503" s="18" t="s">
        <v>604</v>
      </c>
      <c r="D503" s="18" t="s">
        <v>582</v>
      </c>
      <c r="E503" s="172">
        <v>3500</v>
      </c>
      <c r="F503" s="173">
        <v>0</v>
      </c>
      <c r="G503" s="172">
        <f t="shared" si="230"/>
        <v>3500</v>
      </c>
      <c r="H503" s="173">
        <v>0</v>
      </c>
      <c r="I503" s="172">
        <f t="shared" si="231"/>
        <v>3500</v>
      </c>
      <c r="J503" s="173">
        <v>0</v>
      </c>
      <c r="K503" s="172">
        <f t="shared" si="232"/>
        <v>3500</v>
      </c>
      <c r="L503" s="173">
        <v>0</v>
      </c>
      <c r="M503" s="172">
        <f t="shared" si="233"/>
        <v>3500</v>
      </c>
      <c r="N503" s="173">
        <v>0</v>
      </c>
      <c r="O503" s="172">
        <f t="shared" si="234"/>
        <v>3500</v>
      </c>
      <c r="P503" s="173">
        <v>0</v>
      </c>
      <c r="Q503" s="172">
        <f t="shared" si="235"/>
        <v>3500</v>
      </c>
      <c r="R503" s="173">
        <v>0</v>
      </c>
      <c r="S503" s="172">
        <f t="shared" si="236"/>
        <v>3500</v>
      </c>
    </row>
    <row r="504" spans="1:19" s="90" customFormat="1" ht="37.5">
      <c r="A504" s="60" t="s">
        <v>605</v>
      </c>
      <c r="B504" s="18" t="s">
        <v>578</v>
      </c>
      <c r="C504" s="18" t="s">
        <v>606</v>
      </c>
      <c r="D504" s="18"/>
      <c r="E504" s="172">
        <f>E505</f>
        <v>0</v>
      </c>
      <c r="F504" s="173">
        <f>F505</f>
        <v>33.3</v>
      </c>
      <c r="G504" s="172">
        <f t="shared" si="230"/>
        <v>33.3</v>
      </c>
      <c r="H504" s="173">
        <f>H505</f>
        <v>0</v>
      </c>
      <c r="I504" s="172">
        <f t="shared" si="231"/>
        <v>33.3</v>
      </c>
      <c r="J504" s="173">
        <f>J505</f>
        <v>0</v>
      </c>
      <c r="K504" s="172">
        <f t="shared" si="232"/>
        <v>33.3</v>
      </c>
      <c r="L504" s="173">
        <f>L505</f>
        <v>0</v>
      </c>
      <c r="M504" s="172">
        <f t="shared" si="233"/>
        <v>33.3</v>
      </c>
      <c r="N504" s="173">
        <f>N505</f>
        <v>0</v>
      </c>
      <c r="O504" s="172">
        <f t="shared" si="234"/>
        <v>33.3</v>
      </c>
      <c r="P504" s="173">
        <f>P505</f>
        <v>0</v>
      </c>
      <c r="Q504" s="172">
        <f t="shared" si="235"/>
        <v>33.3</v>
      </c>
      <c r="R504" s="173">
        <f>R505</f>
        <v>0</v>
      </c>
      <c r="S504" s="172">
        <f t="shared" si="236"/>
        <v>33.3</v>
      </c>
    </row>
    <row r="505" spans="1:19" s="90" customFormat="1" ht="18.75">
      <c r="A505" s="83" t="s">
        <v>581</v>
      </c>
      <c r="B505" s="18" t="s">
        <v>578</v>
      </c>
      <c r="C505" s="18" t="s">
        <v>607</v>
      </c>
      <c r="D505" s="18" t="s">
        <v>582</v>
      </c>
      <c r="E505" s="172"/>
      <c r="F505" s="173">
        <v>33.3</v>
      </c>
      <c r="G505" s="172">
        <f t="shared" si="230"/>
        <v>33.3</v>
      </c>
      <c r="H505" s="173"/>
      <c r="I505" s="172">
        <f t="shared" si="231"/>
        <v>33.3</v>
      </c>
      <c r="J505" s="173"/>
      <c r="K505" s="172">
        <f t="shared" si="232"/>
        <v>33.3</v>
      </c>
      <c r="L505" s="173"/>
      <c r="M505" s="172">
        <f t="shared" si="233"/>
        <v>33.3</v>
      </c>
      <c r="N505" s="173"/>
      <c r="O505" s="172">
        <f t="shared" si="234"/>
        <v>33.3</v>
      </c>
      <c r="P505" s="173"/>
      <c r="Q505" s="172">
        <f t="shared" si="235"/>
        <v>33.3</v>
      </c>
      <c r="R505" s="173"/>
      <c r="S505" s="172">
        <f t="shared" si="236"/>
        <v>33.3</v>
      </c>
    </row>
    <row r="506" spans="1:19" s="90" customFormat="1" ht="37.5">
      <c r="A506" s="83" t="s">
        <v>214</v>
      </c>
      <c r="B506" s="18" t="s">
        <v>578</v>
      </c>
      <c r="C506" s="18" t="s">
        <v>608</v>
      </c>
      <c r="D506" s="18"/>
      <c r="E506" s="172">
        <f>E507</f>
        <v>33.3</v>
      </c>
      <c r="F506" s="173">
        <f>F507</f>
        <v>-33.3</v>
      </c>
      <c r="G506" s="172">
        <f t="shared" si="230"/>
        <v>0</v>
      </c>
      <c r="H506" s="173">
        <f>H507</f>
        <v>300</v>
      </c>
      <c r="I506" s="172">
        <f t="shared" si="231"/>
        <v>300</v>
      </c>
      <c r="J506" s="173">
        <f>J507</f>
        <v>0</v>
      </c>
      <c r="K506" s="172">
        <f t="shared" si="232"/>
        <v>300</v>
      </c>
      <c r="L506" s="173">
        <f>L507</f>
        <v>0</v>
      </c>
      <c r="M506" s="172">
        <f t="shared" si="233"/>
        <v>300</v>
      </c>
      <c r="N506" s="173">
        <f>N507</f>
        <v>0</v>
      </c>
      <c r="O506" s="172">
        <f t="shared" si="234"/>
        <v>300</v>
      </c>
      <c r="P506" s="173">
        <f>P507</f>
        <v>0</v>
      </c>
      <c r="Q506" s="172">
        <f t="shared" si="235"/>
        <v>300</v>
      </c>
      <c r="R506" s="173">
        <f>R507</f>
        <v>0</v>
      </c>
      <c r="S506" s="172">
        <f t="shared" si="236"/>
        <v>300</v>
      </c>
    </row>
    <row r="507" spans="1:19" s="90" customFormat="1" ht="18.75">
      <c r="A507" s="83" t="s">
        <v>581</v>
      </c>
      <c r="B507" s="18" t="s">
        <v>578</v>
      </c>
      <c r="C507" s="18" t="s">
        <v>608</v>
      </c>
      <c r="D507" s="18" t="s">
        <v>582</v>
      </c>
      <c r="E507" s="172">
        <v>33.3</v>
      </c>
      <c r="F507" s="173">
        <v>-33.3</v>
      </c>
      <c r="G507" s="172">
        <f t="shared" si="230"/>
        <v>0</v>
      </c>
      <c r="H507" s="275">
        <v>300</v>
      </c>
      <c r="I507" s="172">
        <f t="shared" si="231"/>
        <v>300</v>
      </c>
      <c r="J507" s="173"/>
      <c r="K507" s="172">
        <f t="shared" si="232"/>
        <v>300</v>
      </c>
      <c r="L507" s="173"/>
      <c r="M507" s="172">
        <f t="shared" si="233"/>
        <v>300</v>
      </c>
      <c r="N507" s="173"/>
      <c r="O507" s="172">
        <f t="shared" si="234"/>
        <v>300</v>
      </c>
      <c r="P507" s="173"/>
      <c r="Q507" s="172">
        <f t="shared" si="235"/>
        <v>300</v>
      </c>
      <c r="R507" s="173"/>
      <c r="S507" s="172">
        <f t="shared" si="236"/>
        <v>300</v>
      </c>
    </row>
    <row r="508" spans="1:19" s="90" customFormat="1" ht="56.25">
      <c r="A508" s="17" t="s">
        <v>303</v>
      </c>
      <c r="B508" s="124" t="s">
        <v>578</v>
      </c>
      <c r="C508" s="126" t="s">
        <v>304</v>
      </c>
      <c r="D508" s="124"/>
      <c r="E508" s="180">
        <f aca="true" t="shared" si="237" ref="E508:S508">E509</f>
        <v>39001.248999999996</v>
      </c>
      <c r="F508" s="179">
        <f t="shared" si="237"/>
        <v>0</v>
      </c>
      <c r="G508" s="180">
        <f t="shared" si="237"/>
        <v>39001.248999999996</v>
      </c>
      <c r="H508" s="179">
        <f t="shared" si="237"/>
        <v>5566</v>
      </c>
      <c r="I508" s="180">
        <f t="shared" si="237"/>
        <v>44567.248999999996</v>
      </c>
      <c r="J508" s="179">
        <f t="shared" si="237"/>
        <v>0</v>
      </c>
      <c r="K508" s="180">
        <f t="shared" si="237"/>
        <v>44567.248999999996</v>
      </c>
      <c r="L508" s="179">
        <f t="shared" si="237"/>
        <v>3135.808</v>
      </c>
      <c r="M508" s="180">
        <f t="shared" si="237"/>
        <v>47703.05699999999</v>
      </c>
      <c r="N508" s="179">
        <f t="shared" si="237"/>
        <v>0</v>
      </c>
      <c r="O508" s="180">
        <f t="shared" si="237"/>
        <v>47703.05699999999</v>
      </c>
      <c r="P508" s="179">
        <f t="shared" si="237"/>
        <v>725.9250000000001</v>
      </c>
      <c r="Q508" s="180">
        <f t="shared" si="237"/>
        <v>48428.981999999996</v>
      </c>
      <c r="R508" s="179">
        <f t="shared" si="237"/>
        <v>-662.793</v>
      </c>
      <c r="S508" s="180">
        <f t="shared" si="237"/>
        <v>47766.189</v>
      </c>
    </row>
    <row r="509" spans="1:19" s="90" customFormat="1" ht="39">
      <c r="A509" s="92" t="s">
        <v>609</v>
      </c>
      <c r="B509" s="124" t="s">
        <v>578</v>
      </c>
      <c r="C509" s="124" t="s">
        <v>610</v>
      </c>
      <c r="D509" s="124"/>
      <c r="E509" s="180">
        <f>E512+E510+E516</f>
        <v>39001.248999999996</v>
      </c>
      <c r="F509" s="179">
        <f>F510+F512+F516</f>
        <v>0</v>
      </c>
      <c r="G509" s="180">
        <f>G512+G510+G516</f>
        <v>39001.248999999996</v>
      </c>
      <c r="H509" s="179">
        <f>H510+H512+H516</f>
        <v>5566</v>
      </c>
      <c r="I509" s="180">
        <f>I512+I510+I516</f>
        <v>44567.248999999996</v>
      </c>
      <c r="J509" s="179">
        <f>J510+J512+J516</f>
        <v>0</v>
      </c>
      <c r="K509" s="180">
        <f>K512+K510+K516</f>
        <v>44567.248999999996</v>
      </c>
      <c r="L509" s="179">
        <f>L510+L512+L516</f>
        <v>3135.808</v>
      </c>
      <c r="M509" s="180">
        <f>M512+M510+M516</f>
        <v>47703.05699999999</v>
      </c>
      <c r="N509" s="179">
        <f>N510+N512+N516</f>
        <v>0</v>
      </c>
      <c r="O509" s="180">
        <f>O512+O510+O516</f>
        <v>47703.05699999999</v>
      </c>
      <c r="P509" s="179">
        <f>P510+P512+P516</f>
        <v>725.9250000000001</v>
      </c>
      <c r="Q509" s="180">
        <f>Q512+Q510+Q516</f>
        <v>48428.981999999996</v>
      </c>
      <c r="R509" s="179">
        <f>R510+R512+R516</f>
        <v>-662.793</v>
      </c>
      <c r="S509" s="180">
        <f>S512+S510+S516</f>
        <v>47766.189</v>
      </c>
    </row>
    <row r="510" spans="1:19" s="90" customFormat="1" ht="18.75">
      <c r="A510" s="83" t="s">
        <v>611</v>
      </c>
      <c r="B510" s="18" t="s">
        <v>578</v>
      </c>
      <c r="C510" s="18" t="s">
        <v>612</v>
      </c>
      <c r="D510" s="18" t="s">
        <v>345</v>
      </c>
      <c r="E510" s="173">
        <f aca="true" t="shared" si="238" ref="E510:S510">E511</f>
        <v>28250</v>
      </c>
      <c r="F510" s="173">
        <f t="shared" si="238"/>
        <v>0</v>
      </c>
      <c r="G510" s="173">
        <f t="shared" si="238"/>
        <v>28250</v>
      </c>
      <c r="H510" s="173">
        <f t="shared" si="238"/>
        <v>5566</v>
      </c>
      <c r="I510" s="173">
        <f t="shared" si="238"/>
        <v>33816</v>
      </c>
      <c r="J510" s="173">
        <f t="shared" si="238"/>
        <v>0</v>
      </c>
      <c r="K510" s="173">
        <f t="shared" si="238"/>
        <v>33816</v>
      </c>
      <c r="L510" s="173">
        <f t="shared" si="238"/>
        <v>3135.808</v>
      </c>
      <c r="M510" s="173">
        <f t="shared" si="238"/>
        <v>36951.808</v>
      </c>
      <c r="N510" s="173">
        <f t="shared" si="238"/>
        <v>0</v>
      </c>
      <c r="O510" s="173">
        <f t="shared" si="238"/>
        <v>36951.808</v>
      </c>
      <c r="P510" s="173">
        <f t="shared" si="238"/>
        <v>1020.5</v>
      </c>
      <c r="Q510" s="173">
        <f t="shared" si="238"/>
        <v>37972.308</v>
      </c>
      <c r="R510" s="173">
        <f t="shared" si="238"/>
        <v>-600</v>
      </c>
      <c r="S510" s="173">
        <f t="shared" si="238"/>
        <v>37372.308</v>
      </c>
    </row>
    <row r="511" spans="1:19" s="90" customFormat="1" ht="18.75">
      <c r="A511" s="83" t="s">
        <v>581</v>
      </c>
      <c r="B511" s="18" t="s">
        <v>578</v>
      </c>
      <c r="C511" s="18" t="s">
        <v>612</v>
      </c>
      <c r="D511" s="18" t="s">
        <v>582</v>
      </c>
      <c r="E511" s="173">
        <v>28250</v>
      </c>
      <c r="F511" s="173"/>
      <c r="G511" s="173">
        <f>E511+F511</f>
        <v>28250</v>
      </c>
      <c r="H511" s="173">
        <v>5566</v>
      </c>
      <c r="I511" s="173">
        <f>G511+H511</f>
        <v>33816</v>
      </c>
      <c r="J511" s="173"/>
      <c r="K511" s="173">
        <f>I511+J511</f>
        <v>33816</v>
      </c>
      <c r="L511" s="173">
        <v>3135.808</v>
      </c>
      <c r="M511" s="173">
        <f>K511+L511</f>
        <v>36951.808</v>
      </c>
      <c r="N511" s="173"/>
      <c r="O511" s="173">
        <f>M511+N511</f>
        <v>36951.808</v>
      </c>
      <c r="P511" s="173">
        <f>100+840.5+80</f>
        <v>1020.5</v>
      </c>
      <c r="Q511" s="173">
        <f>O511+P511</f>
        <v>37972.308</v>
      </c>
      <c r="R511" s="173">
        <v>-600</v>
      </c>
      <c r="S511" s="173">
        <f>Q511+R511</f>
        <v>37372.308</v>
      </c>
    </row>
    <row r="512" spans="1:19" s="90" customFormat="1" ht="18.75">
      <c r="A512" s="83" t="s">
        <v>613</v>
      </c>
      <c r="B512" s="18" t="s">
        <v>578</v>
      </c>
      <c r="C512" s="18" t="s">
        <v>614</v>
      </c>
      <c r="D512" s="18" t="s">
        <v>345</v>
      </c>
      <c r="E512" s="173">
        <f>E513+E514+E515</f>
        <v>10098.049</v>
      </c>
      <c r="F512" s="173">
        <f>F513+F514+F515</f>
        <v>0</v>
      </c>
      <c r="G512" s="173">
        <f>E512+F512</f>
        <v>10098.049</v>
      </c>
      <c r="H512" s="173">
        <f>H513+H514+H515</f>
        <v>0</v>
      </c>
      <c r="I512" s="173">
        <f>G512+H512</f>
        <v>10098.049</v>
      </c>
      <c r="J512" s="173">
        <f>J513+J514+J515</f>
        <v>0</v>
      </c>
      <c r="K512" s="173">
        <f>I512+J512</f>
        <v>10098.049</v>
      </c>
      <c r="L512" s="173">
        <f>L513+L514+L515</f>
        <v>0</v>
      </c>
      <c r="M512" s="173">
        <f>K512+L512</f>
        <v>10098.049</v>
      </c>
      <c r="N512" s="173">
        <f>N513+N514+N515</f>
        <v>0</v>
      </c>
      <c r="O512" s="173">
        <f>M512+N512</f>
        <v>10098.049</v>
      </c>
      <c r="P512" s="173">
        <f>P513+P514+P515</f>
        <v>-294.57499999999993</v>
      </c>
      <c r="Q512" s="173">
        <f>O512+P512</f>
        <v>9803.474</v>
      </c>
      <c r="R512" s="173">
        <f>R513+R514+R515</f>
        <v>-62.793</v>
      </c>
      <c r="S512" s="173">
        <f>Q512+R512</f>
        <v>9740.681</v>
      </c>
    </row>
    <row r="513" spans="1:19" s="90" customFormat="1" ht="93.75">
      <c r="A513" s="83" t="s">
        <v>253</v>
      </c>
      <c r="B513" s="18" t="s">
        <v>578</v>
      </c>
      <c r="C513" s="18" t="s">
        <v>614</v>
      </c>
      <c r="D513" s="18" t="s">
        <v>254</v>
      </c>
      <c r="E513" s="173">
        <v>9518.349</v>
      </c>
      <c r="F513" s="173"/>
      <c r="G513" s="173">
        <f>E513+F513</f>
        <v>9518.349</v>
      </c>
      <c r="H513" s="173"/>
      <c r="I513" s="173">
        <f>G513+H513</f>
        <v>9518.349</v>
      </c>
      <c r="J513" s="173"/>
      <c r="K513" s="173">
        <f>I513+J513</f>
        <v>9518.349</v>
      </c>
      <c r="L513" s="173"/>
      <c r="M513" s="173">
        <f>K513+L513</f>
        <v>9518.349</v>
      </c>
      <c r="N513" s="173">
        <v>2.5</v>
      </c>
      <c r="O513" s="173">
        <f>M513+N513</f>
        <v>9520.849</v>
      </c>
      <c r="P513" s="173">
        <v>1.571</v>
      </c>
      <c r="Q513" s="173">
        <f>O513+P513</f>
        <v>9522.42</v>
      </c>
      <c r="R513" s="173">
        <v>8.215</v>
      </c>
      <c r="S513" s="173">
        <f>Q513+R513</f>
        <v>9530.635</v>
      </c>
    </row>
    <row r="514" spans="1:19" s="90" customFormat="1" ht="37.5">
      <c r="A514" s="83" t="s">
        <v>257</v>
      </c>
      <c r="B514" s="18" t="s">
        <v>578</v>
      </c>
      <c r="C514" s="18" t="s">
        <v>614</v>
      </c>
      <c r="D514" s="18" t="s">
        <v>258</v>
      </c>
      <c r="E514" s="173">
        <v>576.6</v>
      </c>
      <c r="F514" s="173"/>
      <c r="G514" s="173">
        <f>E514+F514</f>
        <v>576.6</v>
      </c>
      <c r="H514" s="173"/>
      <c r="I514" s="173">
        <f>G514+H514</f>
        <v>576.6</v>
      </c>
      <c r="J514" s="173"/>
      <c r="K514" s="173">
        <f>I514+J514</f>
        <v>576.6</v>
      </c>
      <c r="L514" s="173"/>
      <c r="M514" s="173">
        <f>K514+L514</f>
        <v>576.6</v>
      </c>
      <c r="N514" s="173"/>
      <c r="O514" s="173">
        <f>M514+N514</f>
        <v>576.6</v>
      </c>
      <c r="P514" s="173">
        <v>-295.556</v>
      </c>
      <c r="Q514" s="173">
        <f>O514+P514</f>
        <v>281.04400000000004</v>
      </c>
      <c r="R514" s="275">
        <v>-71.004</v>
      </c>
      <c r="S514" s="275">
        <f>Q514+R514</f>
        <v>210.04000000000002</v>
      </c>
    </row>
    <row r="515" spans="1:19" s="90" customFormat="1" ht="18.75">
      <c r="A515" s="83" t="s">
        <v>267</v>
      </c>
      <c r="B515" s="18" t="s">
        <v>578</v>
      </c>
      <c r="C515" s="18" t="s">
        <v>614</v>
      </c>
      <c r="D515" s="18" t="s">
        <v>268</v>
      </c>
      <c r="E515" s="172">
        <v>3.1</v>
      </c>
      <c r="F515" s="173"/>
      <c r="G515" s="172">
        <f>E515+F515</f>
        <v>3.1</v>
      </c>
      <c r="H515" s="173"/>
      <c r="I515" s="172">
        <f>G515+H515</f>
        <v>3.1</v>
      </c>
      <c r="J515" s="173"/>
      <c r="K515" s="172">
        <f>I515+J515</f>
        <v>3.1</v>
      </c>
      <c r="L515" s="173"/>
      <c r="M515" s="172">
        <f>K515+L515</f>
        <v>3.1</v>
      </c>
      <c r="N515" s="173">
        <v>-2.5</v>
      </c>
      <c r="O515" s="172">
        <f>M515+N515</f>
        <v>0.6000000000000001</v>
      </c>
      <c r="P515" s="275">
        <v>-0.59</v>
      </c>
      <c r="Q515" s="172">
        <f>O515+P515</f>
        <v>0.01000000000000012</v>
      </c>
      <c r="R515" s="275">
        <v>-0.004</v>
      </c>
      <c r="S515" s="181">
        <f>Q515+R515</f>
        <v>0.00600000000000012</v>
      </c>
    </row>
    <row r="516" spans="1:19" s="90" customFormat="1" ht="56.25">
      <c r="A516" s="83" t="s">
        <v>615</v>
      </c>
      <c r="B516" s="18" t="s">
        <v>578</v>
      </c>
      <c r="C516" s="18" t="s">
        <v>616</v>
      </c>
      <c r="D516" s="18"/>
      <c r="E516" s="172">
        <f aca="true" t="shared" si="239" ref="E516:S516">E517</f>
        <v>653.2</v>
      </c>
      <c r="F516" s="173">
        <f t="shared" si="239"/>
        <v>0</v>
      </c>
      <c r="G516" s="172">
        <f t="shared" si="239"/>
        <v>653.2</v>
      </c>
      <c r="H516" s="173">
        <f t="shared" si="239"/>
        <v>0</v>
      </c>
      <c r="I516" s="172">
        <f t="shared" si="239"/>
        <v>653.2</v>
      </c>
      <c r="J516" s="173">
        <f t="shared" si="239"/>
        <v>0</v>
      </c>
      <c r="K516" s="172">
        <f t="shared" si="239"/>
        <v>653.2</v>
      </c>
      <c r="L516" s="173">
        <f t="shared" si="239"/>
        <v>0</v>
      </c>
      <c r="M516" s="172">
        <f t="shared" si="239"/>
        <v>653.2</v>
      </c>
      <c r="N516" s="173">
        <f t="shared" si="239"/>
        <v>0</v>
      </c>
      <c r="O516" s="172">
        <f t="shared" si="239"/>
        <v>653.2</v>
      </c>
      <c r="P516" s="173">
        <f t="shared" si="239"/>
        <v>0</v>
      </c>
      <c r="Q516" s="172">
        <f t="shared" si="239"/>
        <v>653.2</v>
      </c>
      <c r="R516" s="173">
        <f t="shared" si="239"/>
        <v>0</v>
      </c>
      <c r="S516" s="172">
        <f t="shared" si="239"/>
        <v>653.2</v>
      </c>
    </row>
    <row r="517" spans="1:19" s="90" customFormat="1" ht="18.75">
      <c r="A517" s="83" t="s">
        <v>581</v>
      </c>
      <c r="B517" s="18" t="s">
        <v>578</v>
      </c>
      <c r="C517" s="18" t="s">
        <v>616</v>
      </c>
      <c r="D517" s="18" t="s">
        <v>582</v>
      </c>
      <c r="E517" s="173">
        <v>653.2</v>
      </c>
      <c r="F517" s="173"/>
      <c r="G517" s="173">
        <f>E517+F517</f>
        <v>653.2</v>
      </c>
      <c r="H517" s="173"/>
      <c r="I517" s="173">
        <f>G517+H517</f>
        <v>653.2</v>
      </c>
      <c r="J517" s="173"/>
      <c r="K517" s="173">
        <f>I517+J517</f>
        <v>653.2</v>
      </c>
      <c r="L517" s="173"/>
      <c r="M517" s="173">
        <f>K517+L517</f>
        <v>653.2</v>
      </c>
      <c r="N517" s="173"/>
      <c r="O517" s="173">
        <f>M517+N517</f>
        <v>653.2</v>
      </c>
      <c r="P517" s="173"/>
      <c r="Q517" s="173">
        <f>O517+P517</f>
        <v>653.2</v>
      </c>
      <c r="R517" s="173"/>
      <c r="S517" s="173">
        <f>Q517+R517</f>
        <v>653.2</v>
      </c>
    </row>
    <row r="518" spans="1:19" s="90" customFormat="1" ht="56.25">
      <c r="A518" s="93" t="s">
        <v>323</v>
      </c>
      <c r="B518" s="124" t="s">
        <v>578</v>
      </c>
      <c r="C518" s="124" t="s">
        <v>324</v>
      </c>
      <c r="D518" s="124"/>
      <c r="E518" s="180">
        <f>E528+E519</f>
        <v>1406</v>
      </c>
      <c r="F518" s="179">
        <f>F519+F528</f>
        <v>700.365</v>
      </c>
      <c r="G518" s="180">
        <f>E518+F518</f>
        <v>2106.365</v>
      </c>
      <c r="H518" s="179">
        <f>H519+H528</f>
        <v>-400</v>
      </c>
      <c r="I518" s="180">
        <f>G518+H518</f>
        <v>1706.3649999999998</v>
      </c>
      <c r="J518" s="179">
        <f>J519+J528</f>
        <v>0</v>
      </c>
      <c r="K518" s="180">
        <f>I518+J518</f>
        <v>1706.3649999999998</v>
      </c>
      <c r="L518" s="179">
        <f>L519+L528</f>
        <v>0</v>
      </c>
      <c r="M518" s="180">
        <f>K518+L518</f>
        <v>1706.3649999999998</v>
      </c>
      <c r="N518" s="179">
        <f>N519+N528</f>
        <v>0</v>
      </c>
      <c r="O518" s="180">
        <f>M518+N518</f>
        <v>1706.3649999999998</v>
      </c>
      <c r="P518" s="179">
        <f>P519+P528</f>
        <v>0</v>
      </c>
      <c r="Q518" s="180">
        <f>O518+P518</f>
        <v>1706.3649999999998</v>
      </c>
      <c r="R518" s="179">
        <f>R519+R528</f>
        <v>-520.48</v>
      </c>
      <c r="S518" s="180">
        <f>Q518+R518</f>
        <v>1185.8849999999998</v>
      </c>
    </row>
    <row r="519" spans="1:19" s="90" customFormat="1" ht="58.5">
      <c r="A519" s="92" t="s">
        <v>617</v>
      </c>
      <c r="B519" s="124" t="s">
        <v>578</v>
      </c>
      <c r="C519" s="124" t="s">
        <v>618</v>
      </c>
      <c r="D519" s="124"/>
      <c r="E519" s="180">
        <f>E520+E522+E524+E526</f>
        <v>1406</v>
      </c>
      <c r="F519" s="180">
        <f>F520+F522+F524+F526</f>
        <v>0</v>
      </c>
      <c r="G519" s="180">
        <f>G520+G522</f>
        <v>0</v>
      </c>
      <c r="H519" s="180">
        <f>H520+H522+H524+H526</f>
        <v>-400</v>
      </c>
      <c r="I519" s="180">
        <f>I520+I522</f>
        <v>100</v>
      </c>
      <c r="J519" s="180">
        <f>J520+J522+J524+J526</f>
        <v>0</v>
      </c>
      <c r="K519" s="180">
        <f>K520+K522</f>
        <v>100</v>
      </c>
      <c r="L519" s="180">
        <f>L520+L522+L524+L526</f>
        <v>0</v>
      </c>
      <c r="M519" s="180">
        <f>M520+M522</f>
        <v>100</v>
      </c>
      <c r="N519" s="180">
        <f>N520+N522+N524+N526</f>
        <v>0</v>
      </c>
      <c r="O519" s="180">
        <f>O520+O522</f>
        <v>100</v>
      </c>
      <c r="P519" s="180">
        <f>P520+P522+P524+P526</f>
        <v>0</v>
      </c>
      <c r="Q519" s="180">
        <f>Q520+Q522+Q524+Q526</f>
        <v>1006</v>
      </c>
      <c r="R519" s="180">
        <f>R520+R522+R524+R526</f>
        <v>-220.48</v>
      </c>
      <c r="S519" s="180">
        <f>Q519+R519</f>
        <v>785.52</v>
      </c>
    </row>
    <row r="520" spans="1:19" s="90" customFormat="1" ht="56.25">
      <c r="A520" s="83" t="s">
        <v>619</v>
      </c>
      <c r="B520" s="18" t="s">
        <v>578</v>
      </c>
      <c r="C520" s="18" t="s">
        <v>620</v>
      </c>
      <c r="D520" s="18"/>
      <c r="E520" s="172">
        <f aca="true" t="shared" si="240" ref="E520:S520">E521</f>
        <v>0</v>
      </c>
      <c r="F520" s="173">
        <f t="shared" si="240"/>
        <v>0</v>
      </c>
      <c r="G520" s="172">
        <f t="shared" si="240"/>
        <v>0</v>
      </c>
      <c r="H520" s="173">
        <f t="shared" si="240"/>
        <v>0</v>
      </c>
      <c r="I520" s="172">
        <f t="shared" si="240"/>
        <v>0</v>
      </c>
      <c r="J520" s="173">
        <f t="shared" si="240"/>
        <v>0</v>
      </c>
      <c r="K520" s="172">
        <f t="shared" si="240"/>
        <v>0</v>
      </c>
      <c r="L520" s="173">
        <f t="shared" si="240"/>
        <v>0</v>
      </c>
      <c r="M520" s="172">
        <f t="shared" si="240"/>
        <v>0</v>
      </c>
      <c r="N520" s="173">
        <f t="shared" si="240"/>
        <v>0</v>
      </c>
      <c r="O520" s="172">
        <f t="shared" si="240"/>
        <v>0</v>
      </c>
      <c r="P520" s="173">
        <f t="shared" si="240"/>
        <v>0</v>
      </c>
      <c r="Q520" s="172">
        <f t="shared" si="240"/>
        <v>0</v>
      </c>
      <c r="R520" s="173">
        <f t="shared" si="240"/>
        <v>0</v>
      </c>
      <c r="S520" s="172">
        <f t="shared" si="240"/>
        <v>0</v>
      </c>
    </row>
    <row r="521" spans="1:19" s="90" customFormat="1" ht="18.75">
      <c r="A521" s="83" t="s">
        <v>581</v>
      </c>
      <c r="B521" s="18" t="s">
        <v>578</v>
      </c>
      <c r="C521" s="18" t="s">
        <v>620</v>
      </c>
      <c r="D521" s="18" t="s">
        <v>582</v>
      </c>
      <c r="E521" s="172"/>
      <c r="F521" s="173"/>
      <c r="G521" s="172">
        <f>E521+F521</f>
        <v>0</v>
      </c>
      <c r="H521" s="173"/>
      <c r="I521" s="172">
        <f>G521+H521</f>
        <v>0</v>
      </c>
      <c r="J521" s="173"/>
      <c r="K521" s="172">
        <f>I521+J521</f>
        <v>0</v>
      </c>
      <c r="L521" s="173"/>
      <c r="M521" s="172">
        <f>K521+L521</f>
        <v>0</v>
      </c>
      <c r="N521" s="173"/>
      <c r="O521" s="172">
        <f>M521+N521</f>
        <v>0</v>
      </c>
      <c r="P521" s="173"/>
      <c r="Q521" s="172">
        <f>O521+P521</f>
        <v>0</v>
      </c>
      <c r="R521" s="173"/>
      <c r="S521" s="172">
        <f>Q521+R521</f>
        <v>0</v>
      </c>
    </row>
    <row r="522" spans="1:19" s="90" customFormat="1" ht="37.5">
      <c r="A522" s="83" t="s">
        <v>621</v>
      </c>
      <c r="B522" s="18" t="s">
        <v>578</v>
      </c>
      <c r="C522" s="18" t="s">
        <v>622</v>
      </c>
      <c r="D522" s="18"/>
      <c r="E522" s="172">
        <f aca="true" t="shared" si="241" ref="E522:S522">E523</f>
        <v>0</v>
      </c>
      <c r="F522" s="173">
        <f t="shared" si="241"/>
        <v>0</v>
      </c>
      <c r="G522" s="172">
        <f t="shared" si="241"/>
        <v>0</v>
      </c>
      <c r="H522" s="173">
        <f t="shared" si="241"/>
        <v>100</v>
      </c>
      <c r="I522" s="172">
        <f t="shared" si="241"/>
        <v>100</v>
      </c>
      <c r="J522" s="173">
        <f t="shared" si="241"/>
        <v>0</v>
      </c>
      <c r="K522" s="172">
        <f t="shared" si="241"/>
        <v>100</v>
      </c>
      <c r="L522" s="173">
        <f t="shared" si="241"/>
        <v>0</v>
      </c>
      <c r="M522" s="172">
        <f t="shared" si="241"/>
        <v>100</v>
      </c>
      <c r="N522" s="173">
        <f t="shared" si="241"/>
        <v>0</v>
      </c>
      <c r="O522" s="172">
        <f t="shared" si="241"/>
        <v>100</v>
      </c>
      <c r="P522" s="173">
        <f t="shared" si="241"/>
        <v>0</v>
      </c>
      <c r="Q522" s="172">
        <f t="shared" si="241"/>
        <v>100</v>
      </c>
      <c r="R522" s="173">
        <f t="shared" si="241"/>
        <v>0</v>
      </c>
      <c r="S522" s="172">
        <f t="shared" si="241"/>
        <v>100</v>
      </c>
    </row>
    <row r="523" spans="1:19" s="90" customFormat="1" ht="18.75">
      <c r="A523" s="83" t="s">
        <v>581</v>
      </c>
      <c r="B523" s="18" t="s">
        <v>578</v>
      </c>
      <c r="C523" s="18" t="s">
        <v>622</v>
      </c>
      <c r="D523" s="18" t="s">
        <v>582</v>
      </c>
      <c r="E523" s="172">
        <v>0</v>
      </c>
      <c r="F523" s="173"/>
      <c r="G523" s="172">
        <f aca="true" t="shared" si="242" ref="G523:G530">E523+F523</f>
        <v>0</v>
      </c>
      <c r="H523" s="173">
        <v>100</v>
      </c>
      <c r="I523" s="172">
        <f aca="true" t="shared" si="243" ref="I523:I530">G523+H523</f>
        <v>100</v>
      </c>
      <c r="J523" s="173"/>
      <c r="K523" s="172">
        <f aca="true" t="shared" si="244" ref="K523:K530">I523+J523</f>
        <v>100</v>
      </c>
      <c r="L523" s="173"/>
      <c r="M523" s="172">
        <f aca="true" t="shared" si="245" ref="M523:M530">K523+L523</f>
        <v>100</v>
      </c>
      <c r="N523" s="173"/>
      <c r="O523" s="172">
        <f aca="true" t="shared" si="246" ref="O523:O530">M523+N523</f>
        <v>100</v>
      </c>
      <c r="P523" s="173"/>
      <c r="Q523" s="172">
        <f aca="true" t="shared" si="247" ref="Q523:Q530">O523+P523</f>
        <v>100</v>
      </c>
      <c r="R523" s="173"/>
      <c r="S523" s="172">
        <f aca="true" t="shared" si="248" ref="S523:S530">Q523+R523</f>
        <v>100</v>
      </c>
    </row>
    <row r="524" spans="1:19" s="90" customFormat="1" ht="37.5">
      <c r="A524" s="26" t="s">
        <v>765</v>
      </c>
      <c r="B524" s="18" t="s">
        <v>578</v>
      </c>
      <c r="C524" s="18" t="s">
        <v>766</v>
      </c>
      <c r="D524" s="18"/>
      <c r="E524" s="172">
        <f>E525</f>
        <v>856</v>
      </c>
      <c r="F524" s="173">
        <f>F525</f>
        <v>0</v>
      </c>
      <c r="G524" s="172">
        <f t="shared" si="242"/>
        <v>856</v>
      </c>
      <c r="H524" s="173">
        <f>H525</f>
        <v>-856</v>
      </c>
      <c r="I524" s="172">
        <f t="shared" si="243"/>
        <v>0</v>
      </c>
      <c r="J524" s="173">
        <f>J525</f>
        <v>0</v>
      </c>
      <c r="K524" s="172">
        <f t="shared" si="244"/>
        <v>0</v>
      </c>
      <c r="L524" s="173">
        <f>L525</f>
        <v>0</v>
      </c>
      <c r="M524" s="172">
        <f t="shared" si="245"/>
        <v>0</v>
      </c>
      <c r="N524" s="173">
        <f>N525</f>
        <v>0</v>
      </c>
      <c r="O524" s="172">
        <f t="shared" si="246"/>
        <v>0</v>
      </c>
      <c r="P524" s="173">
        <f>P525</f>
        <v>0</v>
      </c>
      <c r="Q524" s="172">
        <f t="shared" si="247"/>
        <v>0</v>
      </c>
      <c r="R524" s="173">
        <f>R525</f>
        <v>0</v>
      </c>
      <c r="S524" s="172">
        <f t="shared" si="248"/>
        <v>0</v>
      </c>
    </row>
    <row r="525" spans="1:19" s="90" customFormat="1" ht="18.75">
      <c r="A525" s="83" t="s">
        <v>581</v>
      </c>
      <c r="B525" s="18" t="s">
        <v>578</v>
      </c>
      <c r="C525" s="18" t="s">
        <v>766</v>
      </c>
      <c r="D525" s="18" t="s">
        <v>582</v>
      </c>
      <c r="E525" s="172">
        <v>856</v>
      </c>
      <c r="F525" s="173"/>
      <c r="G525" s="172">
        <f t="shared" si="242"/>
        <v>856</v>
      </c>
      <c r="H525" s="173">
        <f>-356-100-400</f>
        <v>-856</v>
      </c>
      <c r="I525" s="172">
        <f t="shared" si="243"/>
        <v>0</v>
      </c>
      <c r="J525" s="173"/>
      <c r="K525" s="172">
        <f t="shared" si="244"/>
        <v>0</v>
      </c>
      <c r="L525" s="173"/>
      <c r="M525" s="172">
        <f t="shared" si="245"/>
        <v>0</v>
      </c>
      <c r="N525" s="173"/>
      <c r="O525" s="172">
        <f t="shared" si="246"/>
        <v>0</v>
      </c>
      <c r="P525" s="173"/>
      <c r="Q525" s="172">
        <f t="shared" si="247"/>
        <v>0</v>
      </c>
      <c r="R525" s="173"/>
      <c r="S525" s="172">
        <f t="shared" si="248"/>
        <v>0</v>
      </c>
    </row>
    <row r="526" spans="1:19" s="90" customFormat="1" ht="37.5">
      <c r="A526" s="26" t="s">
        <v>767</v>
      </c>
      <c r="B526" s="18" t="s">
        <v>578</v>
      </c>
      <c r="C526" s="18" t="s">
        <v>768</v>
      </c>
      <c r="D526" s="18"/>
      <c r="E526" s="172">
        <f>E527</f>
        <v>550</v>
      </c>
      <c r="F526" s="173">
        <f>F527</f>
        <v>0</v>
      </c>
      <c r="G526" s="172">
        <f t="shared" si="242"/>
        <v>550</v>
      </c>
      <c r="H526" s="173">
        <f>H527</f>
        <v>356</v>
      </c>
      <c r="I526" s="172">
        <f t="shared" si="243"/>
        <v>906</v>
      </c>
      <c r="J526" s="173">
        <f>J527</f>
        <v>0</v>
      </c>
      <c r="K526" s="172">
        <f t="shared" si="244"/>
        <v>906</v>
      </c>
      <c r="L526" s="173">
        <f>L527</f>
        <v>0</v>
      </c>
      <c r="M526" s="172">
        <f t="shared" si="245"/>
        <v>906</v>
      </c>
      <c r="N526" s="173">
        <f>N527</f>
        <v>0</v>
      </c>
      <c r="O526" s="172">
        <f t="shared" si="246"/>
        <v>906</v>
      </c>
      <c r="P526" s="173">
        <f>P527</f>
        <v>0</v>
      </c>
      <c r="Q526" s="172">
        <f t="shared" si="247"/>
        <v>906</v>
      </c>
      <c r="R526" s="173">
        <f>R527</f>
        <v>-220.48</v>
      </c>
      <c r="S526" s="172">
        <f t="shared" si="248"/>
        <v>685.52</v>
      </c>
    </row>
    <row r="527" spans="1:19" s="90" customFormat="1" ht="18.75">
      <c r="A527" s="83" t="s">
        <v>581</v>
      </c>
      <c r="B527" s="18" t="s">
        <v>578</v>
      </c>
      <c r="C527" s="18" t="s">
        <v>769</v>
      </c>
      <c r="D527" s="18" t="s">
        <v>582</v>
      </c>
      <c r="E527" s="172">
        <v>550</v>
      </c>
      <c r="F527" s="173"/>
      <c r="G527" s="172">
        <f t="shared" si="242"/>
        <v>550</v>
      </c>
      <c r="H527" s="173">
        <v>356</v>
      </c>
      <c r="I527" s="172">
        <f t="shared" si="243"/>
        <v>906</v>
      </c>
      <c r="J527" s="173"/>
      <c r="K527" s="172">
        <f t="shared" si="244"/>
        <v>906</v>
      </c>
      <c r="L527" s="173"/>
      <c r="M527" s="172">
        <f t="shared" si="245"/>
        <v>906</v>
      </c>
      <c r="N527" s="173"/>
      <c r="O527" s="172">
        <f t="shared" si="246"/>
        <v>906</v>
      </c>
      <c r="P527" s="173"/>
      <c r="Q527" s="172">
        <f t="shared" si="247"/>
        <v>906</v>
      </c>
      <c r="R527" s="173">
        <v>-220.48</v>
      </c>
      <c r="S527" s="172">
        <f t="shared" si="248"/>
        <v>685.52</v>
      </c>
    </row>
    <row r="528" spans="1:19" s="90" customFormat="1" ht="39">
      <c r="A528" s="92" t="s">
        <v>623</v>
      </c>
      <c r="B528" s="124" t="s">
        <v>578</v>
      </c>
      <c r="C528" s="124" t="s">
        <v>624</v>
      </c>
      <c r="D528" s="124"/>
      <c r="E528" s="180">
        <f>E529</f>
        <v>0</v>
      </c>
      <c r="F528" s="179">
        <f>F529</f>
        <v>700.365</v>
      </c>
      <c r="G528" s="180">
        <f t="shared" si="242"/>
        <v>700.365</v>
      </c>
      <c r="H528" s="179">
        <f>H529</f>
        <v>0</v>
      </c>
      <c r="I528" s="180">
        <f t="shared" si="243"/>
        <v>700.365</v>
      </c>
      <c r="J528" s="179">
        <f>J529</f>
        <v>0</v>
      </c>
      <c r="K528" s="180">
        <f t="shared" si="244"/>
        <v>700.365</v>
      </c>
      <c r="L528" s="179">
        <f>L529</f>
        <v>0</v>
      </c>
      <c r="M528" s="180">
        <f t="shared" si="245"/>
        <v>700.365</v>
      </c>
      <c r="N528" s="179">
        <f>N529</f>
        <v>0</v>
      </c>
      <c r="O528" s="180">
        <f t="shared" si="246"/>
        <v>700.365</v>
      </c>
      <c r="P528" s="179">
        <f>P529</f>
        <v>0</v>
      </c>
      <c r="Q528" s="180">
        <f t="shared" si="247"/>
        <v>700.365</v>
      </c>
      <c r="R528" s="179">
        <f>R529</f>
        <v>-300</v>
      </c>
      <c r="S528" s="180">
        <f t="shared" si="248"/>
        <v>400.365</v>
      </c>
    </row>
    <row r="529" spans="1:19" s="90" customFormat="1" ht="18.75">
      <c r="A529" s="83" t="s">
        <v>625</v>
      </c>
      <c r="B529" s="18" t="s">
        <v>578</v>
      </c>
      <c r="C529" s="18" t="s">
        <v>626</v>
      </c>
      <c r="D529" s="18"/>
      <c r="E529" s="172">
        <f>E530</f>
        <v>0</v>
      </c>
      <c r="F529" s="173">
        <f>F530</f>
        <v>700.365</v>
      </c>
      <c r="G529" s="172">
        <f t="shared" si="242"/>
        <v>700.365</v>
      </c>
      <c r="H529" s="173">
        <f>H530</f>
        <v>0</v>
      </c>
      <c r="I529" s="172">
        <f t="shared" si="243"/>
        <v>700.365</v>
      </c>
      <c r="J529" s="173">
        <f>J530</f>
        <v>0</v>
      </c>
      <c r="K529" s="172">
        <f t="shared" si="244"/>
        <v>700.365</v>
      </c>
      <c r="L529" s="173">
        <f>L530</f>
        <v>0</v>
      </c>
      <c r="M529" s="172">
        <f t="shared" si="245"/>
        <v>700.365</v>
      </c>
      <c r="N529" s="173">
        <f>N530</f>
        <v>0</v>
      </c>
      <c r="O529" s="172">
        <f t="shared" si="246"/>
        <v>700.365</v>
      </c>
      <c r="P529" s="173">
        <f>P530</f>
        <v>0</v>
      </c>
      <c r="Q529" s="172">
        <f t="shared" si="247"/>
        <v>700.365</v>
      </c>
      <c r="R529" s="173">
        <f>R530</f>
        <v>-300</v>
      </c>
      <c r="S529" s="172">
        <f t="shared" si="248"/>
        <v>400.365</v>
      </c>
    </row>
    <row r="530" spans="1:19" s="90" customFormat="1" ht="18.75">
      <c r="A530" s="83" t="s">
        <v>581</v>
      </c>
      <c r="B530" s="18" t="s">
        <v>578</v>
      </c>
      <c r="C530" s="18" t="s">
        <v>626</v>
      </c>
      <c r="D530" s="18" t="s">
        <v>582</v>
      </c>
      <c r="E530" s="172"/>
      <c r="F530" s="173">
        <v>700.365</v>
      </c>
      <c r="G530" s="172">
        <f t="shared" si="242"/>
        <v>700.365</v>
      </c>
      <c r="H530" s="173"/>
      <c r="I530" s="172">
        <f t="shared" si="243"/>
        <v>700.365</v>
      </c>
      <c r="J530" s="173"/>
      <c r="K530" s="172">
        <f t="shared" si="244"/>
        <v>700.365</v>
      </c>
      <c r="L530" s="173"/>
      <c r="M530" s="172">
        <f t="shared" si="245"/>
        <v>700.365</v>
      </c>
      <c r="N530" s="173"/>
      <c r="O530" s="172">
        <f t="shared" si="246"/>
        <v>700.365</v>
      </c>
      <c r="P530" s="173"/>
      <c r="Q530" s="172">
        <f t="shared" si="247"/>
        <v>700.365</v>
      </c>
      <c r="R530" s="173">
        <v>-300</v>
      </c>
      <c r="S530" s="172">
        <f t="shared" si="248"/>
        <v>400.365</v>
      </c>
    </row>
    <row r="531" spans="1:19" s="90" customFormat="1" ht="37.5">
      <c r="A531" s="93" t="s">
        <v>329</v>
      </c>
      <c r="B531" s="124" t="s">
        <v>578</v>
      </c>
      <c r="C531" s="124" t="s">
        <v>330</v>
      </c>
      <c r="D531" s="124"/>
      <c r="E531" s="180">
        <f aca="true" t="shared" si="249" ref="E531:S533">E532</f>
        <v>0</v>
      </c>
      <c r="F531" s="180">
        <f t="shared" si="249"/>
        <v>0</v>
      </c>
      <c r="G531" s="180">
        <f t="shared" si="249"/>
        <v>0</v>
      </c>
      <c r="H531" s="180">
        <f t="shared" si="249"/>
        <v>0</v>
      </c>
      <c r="I531" s="180">
        <f t="shared" si="249"/>
        <v>0</v>
      </c>
      <c r="J531" s="180">
        <f t="shared" si="249"/>
        <v>0</v>
      </c>
      <c r="K531" s="180">
        <f t="shared" si="249"/>
        <v>0</v>
      </c>
      <c r="L531" s="180">
        <f t="shared" si="249"/>
        <v>0</v>
      </c>
      <c r="M531" s="180">
        <f t="shared" si="249"/>
        <v>0</v>
      </c>
      <c r="N531" s="180">
        <f t="shared" si="249"/>
        <v>0</v>
      </c>
      <c r="O531" s="180">
        <f t="shared" si="249"/>
        <v>0</v>
      </c>
      <c r="P531" s="180">
        <f t="shared" si="249"/>
        <v>0</v>
      </c>
      <c r="Q531" s="180">
        <f t="shared" si="249"/>
        <v>0</v>
      </c>
      <c r="R531" s="180">
        <f t="shared" si="249"/>
        <v>0</v>
      </c>
      <c r="S531" s="180">
        <f t="shared" si="249"/>
        <v>0</v>
      </c>
    </row>
    <row r="532" spans="1:19" s="90" customFormat="1" ht="39">
      <c r="A532" s="92" t="s">
        <v>629</v>
      </c>
      <c r="B532" s="123">
        <v>992</v>
      </c>
      <c r="C532" s="123" t="s">
        <v>630</v>
      </c>
      <c r="D532" s="123"/>
      <c r="E532" s="180">
        <f t="shared" si="249"/>
        <v>0</v>
      </c>
      <c r="F532" s="180">
        <f t="shared" si="249"/>
        <v>0</v>
      </c>
      <c r="G532" s="180">
        <f t="shared" si="249"/>
        <v>0</v>
      </c>
      <c r="H532" s="180">
        <f t="shared" si="249"/>
        <v>0</v>
      </c>
      <c r="I532" s="180">
        <f t="shared" si="249"/>
        <v>0</v>
      </c>
      <c r="J532" s="180">
        <f t="shared" si="249"/>
        <v>0</v>
      </c>
      <c r="K532" s="180">
        <f t="shared" si="249"/>
        <v>0</v>
      </c>
      <c r="L532" s="180">
        <f t="shared" si="249"/>
        <v>0</v>
      </c>
      <c r="M532" s="180">
        <f t="shared" si="249"/>
        <v>0</v>
      </c>
      <c r="N532" s="180">
        <f t="shared" si="249"/>
        <v>0</v>
      </c>
      <c r="O532" s="180">
        <f t="shared" si="249"/>
        <v>0</v>
      </c>
      <c r="P532" s="180">
        <f t="shared" si="249"/>
        <v>0</v>
      </c>
      <c r="Q532" s="180">
        <f t="shared" si="249"/>
        <v>0</v>
      </c>
      <c r="R532" s="180">
        <f t="shared" si="249"/>
        <v>0</v>
      </c>
      <c r="S532" s="180">
        <f t="shared" si="249"/>
        <v>0</v>
      </c>
    </row>
    <row r="533" spans="1:19" s="90" customFormat="1" ht="75">
      <c r="A533" s="83" t="s">
        <v>631</v>
      </c>
      <c r="B533" s="24">
        <v>992</v>
      </c>
      <c r="C533" s="24" t="s">
        <v>632</v>
      </c>
      <c r="D533" s="24"/>
      <c r="E533" s="172">
        <f t="shared" si="249"/>
        <v>0</v>
      </c>
      <c r="F533" s="172">
        <f t="shared" si="249"/>
        <v>0</v>
      </c>
      <c r="G533" s="172">
        <f t="shared" si="249"/>
        <v>0</v>
      </c>
      <c r="H533" s="172">
        <f t="shared" si="249"/>
        <v>0</v>
      </c>
      <c r="I533" s="172">
        <f t="shared" si="249"/>
        <v>0</v>
      </c>
      <c r="J533" s="172">
        <f t="shared" si="249"/>
        <v>0</v>
      </c>
      <c r="K533" s="172">
        <f t="shared" si="249"/>
        <v>0</v>
      </c>
      <c r="L533" s="172">
        <f t="shared" si="249"/>
        <v>0</v>
      </c>
      <c r="M533" s="172">
        <f t="shared" si="249"/>
        <v>0</v>
      </c>
      <c r="N533" s="172">
        <f t="shared" si="249"/>
        <v>0</v>
      </c>
      <c r="O533" s="172">
        <f t="shared" si="249"/>
        <v>0</v>
      </c>
      <c r="P533" s="172">
        <f t="shared" si="249"/>
        <v>0</v>
      </c>
      <c r="Q533" s="172">
        <f t="shared" si="249"/>
        <v>0</v>
      </c>
      <c r="R533" s="172">
        <f t="shared" si="249"/>
        <v>0</v>
      </c>
      <c r="S533" s="172">
        <f t="shared" si="249"/>
        <v>0</v>
      </c>
    </row>
    <row r="534" spans="1:19" s="90" customFormat="1" ht="18.75">
      <c r="A534" s="83" t="s">
        <v>581</v>
      </c>
      <c r="B534" s="24">
        <v>992</v>
      </c>
      <c r="C534" s="24" t="s">
        <v>632</v>
      </c>
      <c r="D534" s="24">
        <v>500</v>
      </c>
      <c r="E534" s="172"/>
      <c r="F534" s="172"/>
      <c r="G534" s="172">
        <f>E534+F534</f>
        <v>0</v>
      </c>
      <c r="H534" s="172"/>
      <c r="I534" s="172">
        <f>G534+H534</f>
        <v>0</v>
      </c>
      <c r="J534" s="172"/>
      <c r="K534" s="172">
        <f>I534+J534</f>
        <v>0</v>
      </c>
      <c r="L534" s="172"/>
      <c r="M534" s="172">
        <f>K534+L534</f>
        <v>0</v>
      </c>
      <c r="N534" s="172"/>
      <c r="O534" s="172">
        <f>M534+N534</f>
        <v>0</v>
      </c>
      <c r="P534" s="172"/>
      <c r="Q534" s="172">
        <f>O534+P534</f>
        <v>0</v>
      </c>
      <c r="R534" s="172"/>
      <c r="S534" s="172">
        <f>Q534+R534</f>
        <v>0</v>
      </c>
    </row>
    <row r="535" spans="1:19" s="90" customFormat="1" ht="18.75">
      <c r="A535" s="83" t="s">
        <v>249</v>
      </c>
      <c r="B535" s="124" t="s">
        <v>578</v>
      </c>
      <c r="C535" s="124" t="s">
        <v>344</v>
      </c>
      <c r="D535" s="124" t="s">
        <v>345</v>
      </c>
      <c r="E535" s="179">
        <f>E536</f>
        <v>1446.714</v>
      </c>
      <c r="F535" s="179">
        <f>F536</f>
        <v>-4.966000000000003</v>
      </c>
      <c r="G535" s="179">
        <f>E535+F535</f>
        <v>1441.748</v>
      </c>
      <c r="H535" s="179">
        <f>H536</f>
        <v>-1.678</v>
      </c>
      <c r="I535" s="179">
        <f>G535+H535</f>
        <v>1440.07</v>
      </c>
      <c r="J535" s="179">
        <f>J536</f>
        <v>0</v>
      </c>
      <c r="K535" s="179">
        <f>I535+J535</f>
        <v>1440.07</v>
      </c>
      <c r="L535" s="179">
        <f>L536</f>
        <v>0</v>
      </c>
      <c r="M535" s="179">
        <f>K535+L535</f>
        <v>1440.07</v>
      </c>
      <c r="N535" s="179">
        <f>N536</f>
        <v>-105.01</v>
      </c>
      <c r="O535" s="179">
        <f>M535+N535</f>
        <v>1335.06</v>
      </c>
      <c r="P535" s="179">
        <f>P536</f>
        <v>0</v>
      </c>
      <c r="Q535" s="179">
        <f>O535+P535</f>
        <v>1335.06</v>
      </c>
      <c r="R535" s="179">
        <f>R536</f>
        <v>102.63</v>
      </c>
      <c r="S535" s="179">
        <f>Q535+R535</f>
        <v>1437.69</v>
      </c>
    </row>
    <row r="536" spans="1:19" s="90" customFormat="1" ht="18.75">
      <c r="A536" s="83" t="s">
        <v>346</v>
      </c>
      <c r="B536" s="124" t="s">
        <v>578</v>
      </c>
      <c r="C536" s="124" t="s">
        <v>250</v>
      </c>
      <c r="D536" s="124"/>
      <c r="E536" s="179">
        <f>E537+E541+E543+E539+E545+E553+E549+E551+E555+E547</f>
        <v>1446.714</v>
      </c>
      <c r="F536" s="179">
        <f>F537+F541+F543+F539+F545+F553+F549+F551+F555+F547</f>
        <v>-4.966000000000003</v>
      </c>
      <c r="G536" s="179">
        <f>E536+F536</f>
        <v>1441.748</v>
      </c>
      <c r="H536" s="179">
        <f>H537+H541+H543+H539+H545+H553+H549+H551+H555+H547</f>
        <v>-1.678</v>
      </c>
      <c r="I536" s="179">
        <f>G536+H536</f>
        <v>1440.07</v>
      </c>
      <c r="J536" s="179">
        <f>J537+J541+J543+J539+J545+J553+J549+J551+J555+J547</f>
        <v>0</v>
      </c>
      <c r="K536" s="179">
        <f>I536+J536</f>
        <v>1440.07</v>
      </c>
      <c r="L536" s="179">
        <f>L537+L541+L543+L539+L545+L553+L549+L551+L555+L547</f>
        <v>0</v>
      </c>
      <c r="M536" s="179">
        <f>K536+L536</f>
        <v>1440.07</v>
      </c>
      <c r="N536" s="179">
        <f>N537+N541+N543+N539+N545+N553+N549+N551+N555+N547</f>
        <v>-105.01</v>
      </c>
      <c r="O536" s="179">
        <f>M536+N536</f>
        <v>1335.06</v>
      </c>
      <c r="P536" s="179">
        <f>P537+P541+P543+P539+P545+P553+P549+P551+P555+P547</f>
        <v>0</v>
      </c>
      <c r="Q536" s="179">
        <f>O536+P536</f>
        <v>1335.06</v>
      </c>
      <c r="R536" s="179">
        <f>R537+R541+R543+R539+R545+R553+R549+R551+R555+R547</f>
        <v>102.63</v>
      </c>
      <c r="S536" s="179">
        <f>Q536+R536</f>
        <v>1437.69</v>
      </c>
    </row>
    <row r="537" spans="1:19" s="90" customFormat="1" ht="56.25">
      <c r="A537" s="83" t="s">
        <v>633</v>
      </c>
      <c r="B537" s="18" t="s">
        <v>578</v>
      </c>
      <c r="C537" s="18" t="s">
        <v>634</v>
      </c>
      <c r="D537" s="18" t="s">
        <v>345</v>
      </c>
      <c r="E537" s="173">
        <f aca="true" t="shared" si="250" ref="E537:S537">E538</f>
        <v>1158.3</v>
      </c>
      <c r="F537" s="173">
        <f t="shared" si="250"/>
        <v>0.03</v>
      </c>
      <c r="G537" s="173">
        <f t="shared" si="250"/>
        <v>1158.33</v>
      </c>
      <c r="H537" s="173">
        <f t="shared" si="250"/>
        <v>0</v>
      </c>
      <c r="I537" s="173">
        <f t="shared" si="250"/>
        <v>1158.33</v>
      </c>
      <c r="J537" s="173">
        <f t="shared" si="250"/>
        <v>0</v>
      </c>
      <c r="K537" s="173">
        <f t="shared" si="250"/>
        <v>1158.33</v>
      </c>
      <c r="L537" s="173">
        <f t="shared" si="250"/>
        <v>0</v>
      </c>
      <c r="M537" s="173">
        <f t="shared" si="250"/>
        <v>1158.33</v>
      </c>
      <c r="N537" s="173">
        <f t="shared" si="250"/>
        <v>-94.01</v>
      </c>
      <c r="O537" s="173">
        <f t="shared" si="250"/>
        <v>1064.32</v>
      </c>
      <c r="P537" s="173">
        <f t="shared" si="250"/>
        <v>0</v>
      </c>
      <c r="Q537" s="173">
        <f t="shared" si="250"/>
        <v>1064.32</v>
      </c>
      <c r="R537" s="173">
        <f t="shared" si="250"/>
        <v>102.63</v>
      </c>
      <c r="S537" s="173">
        <f t="shared" si="250"/>
        <v>1166.9499999999998</v>
      </c>
    </row>
    <row r="538" spans="1:19" s="90" customFormat="1" ht="18.75">
      <c r="A538" s="83" t="s">
        <v>581</v>
      </c>
      <c r="B538" s="18" t="s">
        <v>578</v>
      </c>
      <c r="C538" s="18" t="s">
        <v>634</v>
      </c>
      <c r="D538" s="18" t="s">
        <v>582</v>
      </c>
      <c r="E538" s="173">
        <v>1158.3</v>
      </c>
      <c r="F538" s="173">
        <v>0.03</v>
      </c>
      <c r="G538" s="173">
        <f>E538+F538</f>
        <v>1158.33</v>
      </c>
      <c r="H538" s="173"/>
      <c r="I538" s="173">
        <f>G538+H538</f>
        <v>1158.33</v>
      </c>
      <c r="J538" s="173"/>
      <c r="K538" s="173">
        <f>I538+J538</f>
        <v>1158.33</v>
      </c>
      <c r="L538" s="173"/>
      <c r="M538" s="173">
        <f>K538+L538</f>
        <v>1158.33</v>
      </c>
      <c r="N538" s="173">
        <v>-94.01</v>
      </c>
      <c r="O538" s="173">
        <f>M538+N538</f>
        <v>1064.32</v>
      </c>
      <c r="P538" s="173"/>
      <c r="Q538" s="173">
        <f>O538+P538</f>
        <v>1064.32</v>
      </c>
      <c r="R538" s="275">
        <v>102.63</v>
      </c>
      <c r="S538" s="173">
        <f>Q538+R538</f>
        <v>1166.9499999999998</v>
      </c>
    </row>
    <row r="539" spans="1:19" s="90" customFormat="1" ht="75">
      <c r="A539" s="83" t="s">
        <v>635</v>
      </c>
      <c r="B539" s="18" t="s">
        <v>578</v>
      </c>
      <c r="C539" s="18" t="s">
        <v>636</v>
      </c>
      <c r="D539" s="18"/>
      <c r="E539" s="173">
        <f aca="true" t="shared" si="251" ref="E539:S539">E540</f>
        <v>81.914</v>
      </c>
      <c r="F539" s="173">
        <f t="shared" si="251"/>
        <v>-0.014</v>
      </c>
      <c r="G539" s="173">
        <f t="shared" si="251"/>
        <v>81.9</v>
      </c>
      <c r="H539" s="173">
        <f t="shared" si="251"/>
        <v>0</v>
      </c>
      <c r="I539" s="173">
        <f t="shared" si="251"/>
        <v>81.9</v>
      </c>
      <c r="J539" s="173">
        <f t="shared" si="251"/>
        <v>0</v>
      </c>
      <c r="K539" s="173">
        <f t="shared" si="251"/>
        <v>81.9</v>
      </c>
      <c r="L539" s="173">
        <f t="shared" si="251"/>
        <v>0</v>
      </c>
      <c r="M539" s="173">
        <f t="shared" si="251"/>
        <v>81.9</v>
      </c>
      <c r="N539" s="173">
        <f t="shared" si="251"/>
        <v>-11</v>
      </c>
      <c r="O539" s="173">
        <f t="shared" si="251"/>
        <v>70.9</v>
      </c>
      <c r="P539" s="173">
        <f t="shared" si="251"/>
        <v>0</v>
      </c>
      <c r="Q539" s="173">
        <f t="shared" si="251"/>
        <v>70.9</v>
      </c>
      <c r="R539" s="173">
        <f t="shared" si="251"/>
        <v>0</v>
      </c>
      <c r="S539" s="173">
        <f t="shared" si="251"/>
        <v>70.9</v>
      </c>
    </row>
    <row r="540" spans="1:19" s="90" customFormat="1" ht="18.75">
      <c r="A540" s="83" t="s">
        <v>581</v>
      </c>
      <c r="B540" s="18" t="s">
        <v>578</v>
      </c>
      <c r="C540" s="18" t="s">
        <v>636</v>
      </c>
      <c r="D540" s="18" t="s">
        <v>582</v>
      </c>
      <c r="E540" s="173">
        <v>81.914</v>
      </c>
      <c r="F540" s="173">
        <v>-0.014</v>
      </c>
      <c r="G540" s="173">
        <f>E540+F540</f>
        <v>81.9</v>
      </c>
      <c r="H540" s="173"/>
      <c r="I540" s="173">
        <f>G540+H540</f>
        <v>81.9</v>
      </c>
      <c r="J540" s="173"/>
      <c r="K540" s="173">
        <f>I540+J540</f>
        <v>81.9</v>
      </c>
      <c r="L540" s="173"/>
      <c r="M540" s="173">
        <f>K540+L540</f>
        <v>81.9</v>
      </c>
      <c r="N540" s="173">
        <v>-11</v>
      </c>
      <c r="O540" s="173">
        <f>M540+N540</f>
        <v>70.9</v>
      </c>
      <c r="P540" s="173"/>
      <c r="Q540" s="173">
        <f>O540+P540</f>
        <v>70.9</v>
      </c>
      <c r="R540" s="173"/>
      <c r="S540" s="173">
        <f>Q540+R540</f>
        <v>70.9</v>
      </c>
    </row>
    <row r="541" spans="1:19" s="90" customFormat="1" ht="131.25">
      <c r="A541" s="94" t="s">
        <v>637</v>
      </c>
      <c r="B541" s="18" t="s">
        <v>578</v>
      </c>
      <c r="C541" s="18" t="s">
        <v>638</v>
      </c>
      <c r="D541" s="18"/>
      <c r="E541" s="173">
        <f aca="true" t="shared" si="252" ref="E541:S541">E542</f>
        <v>4.5</v>
      </c>
      <c r="F541" s="173">
        <f t="shared" si="252"/>
        <v>0</v>
      </c>
      <c r="G541" s="173">
        <f t="shared" si="252"/>
        <v>4.5</v>
      </c>
      <c r="H541" s="173">
        <f t="shared" si="252"/>
        <v>0</v>
      </c>
      <c r="I541" s="173">
        <f t="shared" si="252"/>
        <v>4.5</v>
      </c>
      <c r="J541" s="173">
        <f t="shared" si="252"/>
        <v>0</v>
      </c>
      <c r="K541" s="173">
        <f t="shared" si="252"/>
        <v>4.5</v>
      </c>
      <c r="L541" s="173">
        <f t="shared" si="252"/>
        <v>0</v>
      </c>
      <c r="M541" s="173">
        <f t="shared" si="252"/>
        <v>4.5</v>
      </c>
      <c r="N541" s="173">
        <f t="shared" si="252"/>
        <v>0</v>
      </c>
      <c r="O541" s="173">
        <f t="shared" si="252"/>
        <v>4.5</v>
      </c>
      <c r="P541" s="173">
        <f t="shared" si="252"/>
        <v>0</v>
      </c>
      <c r="Q541" s="173">
        <f t="shared" si="252"/>
        <v>4.5</v>
      </c>
      <c r="R541" s="173">
        <f t="shared" si="252"/>
        <v>0</v>
      </c>
      <c r="S541" s="173">
        <f t="shared" si="252"/>
        <v>4.5</v>
      </c>
    </row>
    <row r="542" spans="1:19" s="90" customFormat="1" ht="37.5">
      <c r="A542" s="83" t="s">
        <v>257</v>
      </c>
      <c r="B542" s="18" t="s">
        <v>578</v>
      </c>
      <c r="C542" s="18" t="s">
        <v>638</v>
      </c>
      <c r="D542" s="18" t="s">
        <v>258</v>
      </c>
      <c r="E542" s="173">
        <v>4.5</v>
      </c>
      <c r="F542" s="173"/>
      <c r="G542" s="173">
        <f>E542+F542</f>
        <v>4.5</v>
      </c>
      <c r="H542" s="173"/>
      <c r="I542" s="173">
        <f>G542+H542</f>
        <v>4.5</v>
      </c>
      <c r="J542" s="173"/>
      <c r="K542" s="173">
        <f>I542+J542</f>
        <v>4.5</v>
      </c>
      <c r="L542" s="173"/>
      <c r="M542" s="173">
        <f>K542+L542</f>
        <v>4.5</v>
      </c>
      <c r="N542" s="173"/>
      <c r="O542" s="173">
        <f>M542+N542</f>
        <v>4.5</v>
      </c>
      <c r="P542" s="173"/>
      <c r="Q542" s="173">
        <f>O542+P542</f>
        <v>4.5</v>
      </c>
      <c r="R542" s="173"/>
      <c r="S542" s="173">
        <f>Q542+R542</f>
        <v>4.5</v>
      </c>
    </row>
    <row r="543" spans="1:19" s="90" customFormat="1" ht="262.5">
      <c r="A543" s="94" t="s">
        <v>639</v>
      </c>
      <c r="B543" s="18" t="s">
        <v>578</v>
      </c>
      <c r="C543" s="18" t="s">
        <v>640</v>
      </c>
      <c r="D543" s="18"/>
      <c r="E543" s="173">
        <f aca="true" t="shared" si="253" ref="E543:S543">E544</f>
        <v>4.5</v>
      </c>
      <c r="F543" s="173">
        <f t="shared" si="253"/>
        <v>0</v>
      </c>
      <c r="G543" s="173">
        <f t="shared" si="253"/>
        <v>4.5</v>
      </c>
      <c r="H543" s="173">
        <f t="shared" si="253"/>
        <v>0</v>
      </c>
      <c r="I543" s="173">
        <f t="shared" si="253"/>
        <v>4.5</v>
      </c>
      <c r="J543" s="173">
        <f t="shared" si="253"/>
        <v>0</v>
      </c>
      <c r="K543" s="173">
        <f t="shared" si="253"/>
        <v>4.5</v>
      </c>
      <c r="L543" s="173">
        <f t="shared" si="253"/>
        <v>0</v>
      </c>
      <c r="M543" s="173">
        <f t="shared" si="253"/>
        <v>4.5</v>
      </c>
      <c r="N543" s="173">
        <f t="shared" si="253"/>
        <v>0</v>
      </c>
      <c r="O543" s="173">
        <f t="shared" si="253"/>
        <v>4.5</v>
      </c>
      <c r="P543" s="173">
        <f t="shared" si="253"/>
        <v>0</v>
      </c>
      <c r="Q543" s="173">
        <f t="shared" si="253"/>
        <v>4.5</v>
      </c>
      <c r="R543" s="173">
        <f t="shared" si="253"/>
        <v>0</v>
      </c>
      <c r="S543" s="173">
        <f t="shared" si="253"/>
        <v>4.5</v>
      </c>
    </row>
    <row r="544" spans="1:19" s="90" customFormat="1" ht="37.5">
      <c r="A544" s="83" t="s">
        <v>257</v>
      </c>
      <c r="B544" s="18" t="s">
        <v>578</v>
      </c>
      <c r="C544" s="18" t="s">
        <v>640</v>
      </c>
      <c r="D544" s="18" t="s">
        <v>258</v>
      </c>
      <c r="E544" s="173">
        <v>4.5</v>
      </c>
      <c r="F544" s="172"/>
      <c r="G544" s="173">
        <f>E544+F544</f>
        <v>4.5</v>
      </c>
      <c r="H544" s="172"/>
      <c r="I544" s="173">
        <f aca="true" t="shared" si="254" ref="I544:I556">G544+H544</f>
        <v>4.5</v>
      </c>
      <c r="J544" s="172"/>
      <c r="K544" s="173">
        <f aca="true" t="shared" si="255" ref="K544:K556">I544+J544</f>
        <v>4.5</v>
      </c>
      <c r="L544" s="172"/>
      <c r="M544" s="173">
        <f aca="true" t="shared" si="256" ref="M544:M556">K544+L544</f>
        <v>4.5</v>
      </c>
      <c r="N544" s="172"/>
      <c r="O544" s="173">
        <f aca="true" t="shared" si="257" ref="O544:O556">M544+N544</f>
        <v>4.5</v>
      </c>
      <c r="P544" s="172"/>
      <c r="Q544" s="173">
        <f aca="true" t="shared" si="258" ref="Q544:Q556">O544+P544</f>
        <v>4.5</v>
      </c>
      <c r="R544" s="172"/>
      <c r="S544" s="173">
        <f aca="true" t="shared" si="259" ref="S544:S556">Q544+R544</f>
        <v>4.5</v>
      </c>
    </row>
    <row r="545" spans="1:19" s="90" customFormat="1" ht="187.5" hidden="1">
      <c r="A545" s="83" t="s">
        <v>641</v>
      </c>
      <c r="B545" s="18" t="s">
        <v>578</v>
      </c>
      <c r="C545" s="18" t="s">
        <v>642</v>
      </c>
      <c r="D545" s="86"/>
      <c r="E545" s="173">
        <f>E546</f>
        <v>60.845</v>
      </c>
      <c r="F545" s="172">
        <f>F546</f>
        <v>-60.845</v>
      </c>
      <c r="G545" s="173">
        <f aca="true" t="shared" si="260" ref="G545:G554">E545+F545</f>
        <v>0</v>
      </c>
      <c r="H545" s="172">
        <f>H546</f>
        <v>0</v>
      </c>
      <c r="I545" s="173">
        <f t="shared" si="254"/>
        <v>0</v>
      </c>
      <c r="J545" s="172">
        <f>J546</f>
        <v>0</v>
      </c>
      <c r="K545" s="173">
        <f t="shared" si="255"/>
        <v>0</v>
      </c>
      <c r="L545" s="172">
        <f>L546</f>
        <v>0</v>
      </c>
      <c r="M545" s="173">
        <f t="shared" si="256"/>
        <v>0</v>
      </c>
      <c r="N545" s="172">
        <f>N546</f>
        <v>0</v>
      </c>
      <c r="O545" s="173">
        <f t="shared" si="257"/>
        <v>0</v>
      </c>
      <c r="P545" s="172">
        <f>P546</f>
        <v>0</v>
      </c>
      <c r="Q545" s="173">
        <f t="shared" si="258"/>
        <v>0</v>
      </c>
      <c r="R545" s="172">
        <f>R546</f>
        <v>0</v>
      </c>
      <c r="S545" s="173">
        <f t="shared" si="259"/>
        <v>0</v>
      </c>
    </row>
    <row r="546" spans="1:19" s="90" customFormat="1" ht="18.75" hidden="1">
      <c r="A546" s="83" t="s">
        <v>581</v>
      </c>
      <c r="B546" s="24">
        <v>992</v>
      </c>
      <c r="C546" s="24" t="s">
        <v>642</v>
      </c>
      <c r="D546" s="29">
        <v>500</v>
      </c>
      <c r="E546" s="172">
        <v>60.845</v>
      </c>
      <c r="F546" s="172">
        <v>-60.845</v>
      </c>
      <c r="G546" s="172">
        <f t="shared" si="260"/>
        <v>0</v>
      </c>
      <c r="H546" s="172"/>
      <c r="I546" s="172">
        <f t="shared" si="254"/>
        <v>0</v>
      </c>
      <c r="J546" s="172"/>
      <c r="K546" s="172">
        <f t="shared" si="255"/>
        <v>0</v>
      </c>
      <c r="L546" s="172"/>
      <c r="M546" s="172">
        <f t="shared" si="256"/>
        <v>0</v>
      </c>
      <c r="N546" s="172"/>
      <c r="O546" s="172">
        <f t="shared" si="257"/>
        <v>0</v>
      </c>
      <c r="P546" s="172"/>
      <c r="Q546" s="172">
        <f t="shared" si="258"/>
        <v>0</v>
      </c>
      <c r="R546" s="172"/>
      <c r="S546" s="172">
        <f t="shared" si="259"/>
        <v>0</v>
      </c>
    </row>
    <row r="547" spans="1:19" s="90" customFormat="1" ht="222" customHeight="1">
      <c r="A547" s="83" t="s">
        <v>726</v>
      </c>
      <c r="B547" s="20" t="s">
        <v>578</v>
      </c>
      <c r="C547" s="20" t="s">
        <v>354</v>
      </c>
      <c r="D547" s="20"/>
      <c r="E547" s="172">
        <f>E548</f>
        <v>4.99</v>
      </c>
      <c r="F547" s="172">
        <f>F548</f>
        <v>-4.99</v>
      </c>
      <c r="G547" s="172">
        <f>E547+F547</f>
        <v>0</v>
      </c>
      <c r="H547" s="172">
        <f>H548</f>
        <v>0</v>
      </c>
      <c r="I547" s="172">
        <f t="shared" si="254"/>
        <v>0</v>
      </c>
      <c r="J547" s="172">
        <f>J548</f>
        <v>0</v>
      </c>
      <c r="K547" s="172">
        <f t="shared" si="255"/>
        <v>0</v>
      </c>
      <c r="L547" s="172">
        <f>L548</f>
        <v>0</v>
      </c>
      <c r="M547" s="172">
        <f t="shared" si="256"/>
        <v>0</v>
      </c>
      <c r="N547" s="172">
        <f>N548</f>
        <v>0</v>
      </c>
      <c r="O547" s="172">
        <f t="shared" si="257"/>
        <v>0</v>
      </c>
      <c r="P547" s="172">
        <f>P548</f>
        <v>0</v>
      </c>
      <c r="Q547" s="172">
        <f t="shared" si="258"/>
        <v>0</v>
      </c>
      <c r="R547" s="172">
        <f>R548</f>
        <v>0</v>
      </c>
      <c r="S547" s="172">
        <f t="shared" si="259"/>
        <v>0</v>
      </c>
    </row>
    <row r="548" spans="1:19" s="90" customFormat="1" ht="37.5">
      <c r="A548" s="83" t="s">
        <v>257</v>
      </c>
      <c r="B548" s="20" t="s">
        <v>578</v>
      </c>
      <c r="C548" s="20" t="s">
        <v>354</v>
      </c>
      <c r="D548" s="20" t="s">
        <v>258</v>
      </c>
      <c r="E548" s="172">
        <v>4.99</v>
      </c>
      <c r="F548" s="172">
        <v>-4.99</v>
      </c>
      <c r="G548" s="172">
        <f>E548+F548</f>
        <v>0</v>
      </c>
      <c r="H548" s="172"/>
      <c r="I548" s="172">
        <f t="shared" si="254"/>
        <v>0</v>
      </c>
      <c r="J548" s="172"/>
      <c r="K548" s="172">
        <f t="shared" si="255"/>
        <v>0</v>
      </c>
      <c r="L548" s="172"/>
      <c r="M548" s="172">
        <f t="shared" si="256"/>
        <v>0</v>
      </c>
      <c r="N548" s="172"/>
      <c r="O548" s="172">
        <f t="shared" si="257"/>
        <v>0</v>
      </c>
      <c r="P548" s="172"/>
      <c r="Q548" s="172">
        <f t="shared" si="258"/>
        <v>0</v>
      </c>
      <c r="R548" s="172"/>
      <c r="S548" s="172">
        <f t="shared" si="259"/>
        <v>0</v>
      </c>
    </row>
    <row r="549" spans="1:19" s="90" customFormat="1" ht="216" customHeight="1">
      <c r="A549" s="75" t="s">
        <v>788</v>
      </c>
      <c r="B549" s="24">
        <v>992</v>
      </c>
      <c r="C549" s="24" t="s">
        <v>643</v>
      </c>
      <c r="D549" s="29"/>
      <c r="E549" s="172">
        <f>E550</f>
        <v>60.845</v>
      </c>
      <c r="F549" s="172">
        <f>F550</f>
        <v>60.855</v>
      </c>
      <c r="G549" s="172">
        <f t="shared" si="260"/>
        <v>121.69999999999999</v>
      </c>
      <c r="H549" s="172">
        <f>H550</f>
        <v>-1.14</v>
      </c>
      <c r="I549" s="172">
        <f t="shared" si="254"/>
        <v>120.55999999999999</v>
      </c>
      <c r="J549" s="172">
        <f>J550</f>
        <v>0</v>
      </c>
      <c r="K549" s="172">
        <f t="shared" si="255"/>
        <v>120.55999999999999</v>
      </c>
      <c r="L549" s="172">
        <f>L550</f>
        <v>0</v>
      </c>
      <c r="M549" s="172">
        <f t="shared" si="256"/>
        <v>120.55999999999999</v>
      </c>
      <c r="N549" s="172">
        <f>N550</f>
        <v>0</v>
      </c>
      <c r="O549" s="172">
        <f t="shared" si="257"/>
        <v>120.55999999999999</v>
      </c>
      <c r="P549" s="172">
        <f>P550</f>
        <v>0</v>
      </c>
      <c r="Q549" s="172">
        <f t="shared" si="258"/>
        <v>120.55999999999999</v>
      </c>
      <c r="R549" s="172">
        <f>R550</f>
        <v>0</v>
      </c>
      <c r="S549" s="172">
        <f t="shared" si="259"/>
        <v>120.55999999999999</v>
      </c>
    </row>
    <row r="550" spans="1:19" s="90" customFormat="1" ht="18.75">
      <c r="A550" s="83" t="s">
        <v>581</v>
      </c>
      <c r="B550" s="24">
        <v>992</v>
      </c>
      <c r="C550" s="24" t="s">
        <v>643</v>
      </c>
      <c r="D550" s="29">
        <v>500</v>
      </c>
      <c r="E550" s="172">
        <v>60.845</v>
      </c>
      <c r="F550" s="172">
        <f>60.845+0.01</f>
        <v>60.855</v>
      </c>
      <c r="G550" s="172">
        <f t="shared" si="260"/>
        <v>121.69999999999999</v>
      </c>
      <c r="H550" s="181">
        <v>-1.14</v>
      </c>
      <c r="I550" s="172">
        <f t="shared" si="254"/>
        <v>120.55999999999999</v>
      </c>
      <c r="J550" s="172"/>
      <c r="K550" s="172">
        <f t="shared" si="255"/>
        <v>120.55999999999999</v>
      </c>
      <c r="L550" s="172"/>
      <c r="M550" s="172">
        <f t="shared" si="256"/>
        <v>120.55999999999999</v>
      </c>
      <c r="N550" s="172"/>
      <c r="O550" s="172">
        <f t="shared" si="257"/>
        <v>120.55999999999999</v>
      </c>
      <c r="P550" s="172"/>
      <c r="Q550" s="172">
        <f t="shared" si="258"/>
        <v>120.55999999999999</v>
      </c>
      <c r="R550" s="172"/>
      <c r="S550" s="172">
        <f t="shared" si="259"/>
        <v>120.55999999999999</v>
      </c>
    </row>
    <row r="551" spans="1:19" s="90" customFormat="1" ht="112.5">
      <c r="A551" s="75" t="s">
        <v>789</v>
      </c>
      <c r="B551" s="18" t="s">
        <v>578</v>
      </c>
      <c r="C551" s="18" t="s">
        <v>355</v>
      </c>
      <c r="D551" s="18"/>
      <c r="E551" s="172">
        <f>E552</f>
        <v>4.99</v>
      </c>
      <c r="F551" s="172">
        <f>F552</f>
        <v>0.01</v>
      </c>
      <c r="G551" s="172">
        <f>E551+F551</f>
        <v>5</v>
      </c>
      <c r="H551" s="172">
        <f>H552</f>
        <v>0</v>
      </c>
      <c r="I551" s="172">
        <f t="shared" si="254"/>
        <v>5</v>
      </c>
      <c r="J551" s="172">
        <f>J552</f>
        <v>0</v>
      </c>
      <c r="K551" s="172">
        <f t="shared" si="255"/>
        <v>5</v>
      </c>
      <c r="L551" s="172">
        <f>L552</f>
        <v>0</v>
      </c>
      <c r="M551" s="172">
        <f t="shared" si="256"/>
        <v>5</v>
      </c>
      <c r="N551" s="172">
        <f>N552</f>
        <v>0</v>
      </c>
      <c r="O551" s="172">
        <f t="shared" si="257"/>
        <v>5</v>
      </c>
      <c r="P551" s="172">
        <f>P552</f>
        <v>0</v>
      </c>
      <c r="Q551" s="172">
        <f t="shared" si="258"/>
        <v>5</v>
      </c>
      <c r="R551" s="172">
        <f>R552</f>
        <v>0</v>
      </c>
      <c r="S551" s="172">
        <f t="shared" si="259"/>
        <v>5</v>
      </c>
    </row>
    <row r="552" spans="1:19" s="90" customFormat="1" ht="37.5">
      <c r="A552" s="83" t="s">
        <v>257</v>
      </c>
      <c r="B552" s="18" t="s">
        <v>578</v>
      </c>
      <c r="C552" s="18" t="s">
        <v>355</v>
      </c>
      <c r="D552" s="18" t="s">
        <v>258</v>
      </c>
      <c r="E552" s="172">
        <v>4.99</v>
      </c>
      <c r="F552" s="172">
        <v>0.01</v>
      </c>
      <c r="G552" s="172">
        <f>E552+F552</f>
        <v>5</v>
      </c>
      <c r="H552" s="172"/>
      <c r="I552" s="172">
        <f t="shared" si="254"/>
        <v>5</v>
      </c>
      <c r="J552" s="172"/>
      <c r="K552" s="172">
        <f t="shared" si="255"/>
        <v>5</v>
      </c>
      <c r="L552" s="172"/>
      <c r="M552" s="172">
        <f t="shared" si="256"/>
        <v>5</v>
      </c>
      <c r="N552" s="172"/>
      <c r="O552" s="172">
        <f t="shared" si="257"/>
        <v>5</v>
      </c>
      <c r="P552" s="172"/>
      <c r="Q552" s="172">
        <f t="shared" si="258"/>
        <v>5</v>
      </c>
      <c r="R552" s="172"/>
      <c r="S552" s="172">
        <f t="shared" si="259"/>
        <v>5</v>
      </c>
    </row>
    <row r="553" spans="1:19" s="90" customFormat="1" ht="168.75">
      <c r="A553" s="83" t="s">
        <v>644</v>
      </c>
      <c r="B553" s="18" t="s">
        <v>578</v>
      </c>
      <c r="C553" s="18" t="s">
        <v>357</v>
      </c>
      <c r="D553" s="86"/>
      <c r="E553" s="173">
        <f>E554</f>
        <v>60.84</v>
      </c>
      <c r="F553" s="172">
        <f>F554</f>
        <v>-0.022</v>
      </c>
      <c r="G553" s="173">
        <f t="shared" si="260"/>
        <v>60.818000000000005</v>
      </c>
      <c r="H553" s="172">
        <f>H554</f>
        <v>-0.538</v>
      </c>
      <c r="I553" s="173">
        <f t="shared" si="254"/>
        <v>60.28000000000001</v>
      </c>
      <c r="J553" s="172">
        <f>J554</f>
        <v>0</v>
      </c>
      <c r="K553" s="173">
        <f t="shared" si="255"/>
        <v>60.28000000000001</v>
      </c>
      <c r="L553" s="172">
        <f>L554</f>
        <v>0</v>
      </c>
      <c r="M553" s="173">
        <f t="shared" si="256"/>
        <v>60.28000000000001</v>
      </c>
      <c r="N553" s="172">
        <f>N554</f>
        <v>0</v>
      </c>
      <c r="O553" s="173">
        <f t="shared" si="257"/>
        <v>60.28000000000001</v>
      </c>
      <c r="P553" s="172">
        <f>P554</f>
        <v>0</v>
      </c>
      <c r="Q553" s="173">
        <f t="shared" si="258"/>
        <v>60.28000000000001</v>
      </c>
      <c r="R553" s="172">
        <f>R554</f>
        <v>0</v>
      </c>
      <c r="S553" s="173">
        <f t="shared" si="259"/>
        <v>60.28000000000001</v>
      </c>
    </row>
    <row r="554" spans="1:19" s="90" customFormat="1" ht="18.75">
      <c r="A554" s="83" t="s">
        <v>581</v>
      </c>
      <c r="B554" s="24">
        <v>992</v>
      </c>
      <c r="C554" s="24" t="s">
        <v>357</v>
      </c>
      <c r="D554" s="29">
        <v>500</v>
      </c>
      <c r="E554" s="172">
        <v>60.84</v>
      </c>
      <c r="F554" s="172">
        <v>-0.022</v>
      </c>
      <c r="G554" s="172">
        <f t="shared" si="260"/>
        <v>60.818000000000005</v>
      </c>
      <c r="H554" s="181">
        <v>-0.538</v>
      </c>
      <c r="I554" s="172">
        <f t="shared" si="254"/>
        <v>60.28000000000001</v>
      </c>
      <c r="J554" s="172"/>
      <c r="K554" s="172">
        <f t="shared" si="255"/>
        <v>60.28000000000001</v>
      </c>
      <c r="L554" s="172"/>
      <c r="M554" s="172">
        <f t="shared" si="256"/>
        <v>60.28000000000001</v>
      </c>
      <c r="N554" s="172"/>
      <c r="O554" s="172">
        <f t="shared" si="257"/>
        <v>60.28000000000001</v>
      </c>
      <c r="P554" s="172"/>
      <c r="Q554" s="172">
        <f t="shared" si="258"/>
        <v>60.28000000000001</v>
      </c>
      <c r="R554" s="172"/>
      <c r="S554" s="172">
        <f t="shared" si="259"/>
        <v>60.28000000000001</v>
      </c>
    </row>
    <row r="555" spans="1:19" s="90" customFormat="1" ht="204" customHeight="1">
      <c r="A555" s="83" t="s">
        <v>358</v>
      </c>
      <c r="B555" s="18" t="s">
        <v>578</v>
      </c>
      <c r="C555" s="18" t="s">
        <v>359</v>
      </c>
      <c r="D555" s="18" t="s">
        <v>345</v>
      </c>
      <c r="E555" s="172">
        <f>E556</f>
        <v>4.99</v>
      </c>
      <c r="F555" s="172">
        <f>F556</f>
        <v>0.01</v>
      </c>
      <c r="G555" s="172">
        <f>E555+F555</f>
        <v>5</v>
      </c>
      <c r="H555" s="172">
        <f>H556</f>
        <v>0</v>
      </c>
      <c r="I555" s="172">
        <f t="shared" si="254"/>
        <v>5</v>
      </c>
      <c r="J555" s="172">
        <f>J556</f>
        <v>0</v>
      </c>
      <c r="K555" s="172">
        <f t="shared" si="255"/>
        <v>5</v>
      </c>
      <c r="L555" s="172">
        <f>L556</f>
        <v>0</v>
      </c>
      <c r="M555" s="172">
        <f t="shared" si="256"/>
        <v>5</v>
      </c>
      <c r="N555" s="172">
        <f>N556</f>
        <v>0</v>
      </c>
      <c r="O555" s="172">
        <f t="shared" si="257"/>
        <v>5</v>
      </c>
      <c r="P555" s="172">
        <f>P556</f>
        <v>0</v>
      </c>
      <c r="Q555" s="172">
        <f t="shared" si="258"/>
        <v>5</v>
      </c>
      <c r="R555" s="172">
        <f>R556</f>
        <v>0</v>
      </c>
      <c r="S555" s="172">
        <f t="shared" si="259"/>
        <v>5</v>
      </c>
    </row>
    <row r="556" spans="1:19" s="90" customFormat="1" ht="37.5">
      <c r="A556" s="83" t="s">
        <v>257</v>
      </c>
      <c r="B556" s="18" t="s">
        <v>578</v>
      </c>
      <c r="C556" s="18" t="s">
        <v>359</v>
      </c>
      <c r="D556" s="18" t="s">
        <v>258</v>
      </c>
      <c r="E556" s="172">
        <v>4.99</v>
      </c>
      <c r="F556" s="172">
        <v>0.01</v>
      </c>
      <c r="G556" s="172">
        <f>E556+F556</f>
        <v>5</v>
      </c>
      <c r="H556" s="172"/>
      <c r="I556" s="172">
        <f t="shared" si="254"/>
        <v>5</v>
      </c>
      <c r="J556" s="172"/>
      <c r="K556" s="172">
        <f t="shared" si="255"/>
        <v>5</v>
      </c>
      <c r="L556" s="172"/>
      <c r="M556" s="172">
        <f t="shared" si="256"/>
        <v>5</v>
      </c>
      <c r="N556" s="172"/>
      <c r="O556" s="172">
        <f t="shared" si="257"/>
        <v>5</v>
      </c>
      <c r="P556" s="172"/>
      <c r="Q556" s="172">
        <f t="shared" si="258"/>
        <v>5</v>
      </c>
      <c r="R556" s="172"/>
      <c r="S556" s="172">
        <f t="shared" si="259"/>
        <v>5</v>
      </c>
    </row>
    <row r="557" spans="1:13" s="90" customFormat="1" ht="15.75">
      <c r="A557" s="30"/>
      <c r="B557" s="31"/>
      <c r="C557" s="31"/>
      <c r="D557" s="31"/>
      <c r="E557" s="175"/>
      <c r="F557" s="176"/>
      <c r="G557" s="175"/>
      <c r="H557" s="176"/>
      <c r="I557" s="175"/>
      <c r="J557" s="176"/>
      <c r="K557" s="175"/>
      <c r="L557" s="176"/>
      <c r="M557" s="175"/>
    </row>
    <row r="558" spans="1:13" s="90" customFormat="1" ht="15.75">
      <c r="A558" s="30"/>
      <c r="B558" s="31"/>
      <c r="C558" s="31"/>
      <c r="D558" s="31"/>
      <c r="E558" s="175"/>
      <c r="F558" s="176"/>
      <c r="G558" s="175"/>
      <c r="H558" s="176"/>
      <c r="I558" s="175"/>
      <c r="J558" s="176"/>
      <c r="K558" s="175"/>
      <c r="L558" s="176"/>
      <c r="M558" s="175"/>
    </row>
    <row r="559" spans="1:13" s="90" customFormat="1" ht="15.75">
      <c r="A559" s="30"/>
      <c r="B559" s="31"/>
      <c r="C559" s="31"/>
      <c r="D559" s="31"/>
      <c r="E559" s="175"/>
      <c r="F559" s="176"/>
      <c r="G559" s="175"/>
      <c r="H559" s="176"/>
      <c r="I559" s="175"/>
      <c r="J559" s="176"/>
      <c r="K559" s="175"/>
      <c r="L559" s="176"/>
      <c r="M559" s="175"/>
    </row>
    <row r="560" spans="1:13" s="90" customFormat="1" ht="15.75">
      <c r="A560" s="30"/>
      <c r="B560" s="31"/>
      <c r="C560" s="31"/>
      <c r="D560" s="31"/>
      <c r="E560" s="175"/>
      <c r="F560" s="176"/>
      <c r="G560" s="175"/>
      <c r="H560" s="176"/>
      <c r="I560" s="175"/>
      <c r="J560" s="176"/>
      <c r="K560" s="175"/>
      <c r="L560" s="176"/>
      <c r="M560" s="175"/>
    </row>
    <row r="561" spans="1:13" s="90" customFormat="1" ht="15.75">
      <c r="A561" s="30"/>
      <c r="B561" s="31"/>
      <c r="C561" s="31"/>
      <c r="D561" s="31"/>
      <c r="E561" s="175"/>
      <c r="F561" s="176"/>
      <c r="G561" s="175"/>
      <c r="H561" s="176"/>
      <c r="I561" s="175"/>
      <c r="J561" s="176"/>
      <c r="K561" s="175"/>
      <c r="L561" s="176"/>
      <c r="M561" s="175"/>
    </row>
    <row r="562" spans="1:13" s="90" customFormat="1" ht="15.75">
      <c r="A562" s="30"/>
      <c r="B562" s="31"/>
      <c r="C562" s="31"/>
      <c r="D562" s="31"/>
      <c r="E562" s="175"/>
      <c r="F562" s="176"/>
      <c r="G562" s="175"/>
      <c r="H562" s="176"/>
      <c r="I562" s="175"/>
      <c r="J562" s="176"/>
      <c r="K562" s="175"/>
      <c r="L562" s="176"/>
      <c r="M562" s="175"/>
    </row>
    <row r="563" spans="1:13" s="90" customFormat="1" ht="15.75">
      <c r="A563" s="30"/>
      <c r="B563" s="31"/>
      <c r="C563" s="31"/>
      <c r="D563" s="31"/>
      <c r="E563" s="175"/>
      <c r="F563" s="176"/>
      <c r="G563" s="175"/>
      <c r="H563" s="176"/>
      <c r="I563" s="175"/>
      <c r="J563" s="176"/>
      <c r="K563" s="175"/>
      <c r="L563" s="176"/>
      <c r="M563" s="175"/>
    </row>
    <row r="564" spans="1:13" s="90" customFormat="1" ht="15.75">
      <c r="A564" s="30"/>
      <c r="B564" s="31"/>
      <c r="C564" s="31"/>
      <c r="D564" s="31"/>
      <c r="E564" s="175"/>
      <c r="F564" s="176"/>
      <c r="G564" s="175"/>
      <c r="H564" s="176"/>
      <c r="I564" s="175"/>
      <c r="J564" s="176"/>
      <c r="K564" s="175"/>
      <c r="L564" s="176"/>
      <c r="M564" s="175"/>
    </row>
    <row r="565" spans="1:13" s="90" customFormat="1" ht="15.75">
      <c r="A565" s="30"/>
      <c r="B565" s="31"/>
      <c r="C565" s="31"/>
      <c r="D565" s="31"/>
      <c r="E565" s="175"/>
      <c r="F565" s="176"/>
      <c r="G565" s="175"/>
      <c r="H565" s="176"/>
      <c r="I565" s="175"/>
      <c r="J565" s="176"/>
      <c r="K565" s="175"/>
      <c r="L565" s="176"/>
      <c r="M565" s="175"/>
    </row>
    <row r="566" spans="1:13" s="90" customFormat="1" ht="15.75">
      <c r="A566" s="30"/>
      <c r="B566" s="31"/>
      <c r="C566" s="31"/>
      <c r="D566" s="31"/>
      <c r="E566" s="175"/>
      <c r="F566" s="176"/>
      <c r="G566" s="175"/>
      <c r="H566" s="176"/>
      <c r="I566" s="175"/>
      <c r="J566" s="176"/>
      <c r="K566" s="175"/>
      <c r="L566" s="176"/>
      <c r="M566" s="175"/>
    </row>
    <row r="567" spans="1:13" s="90" customFormat="1" ht="15.75">
      <c r="A567" s="30"/>
      <c r="B567" s="31"/>
      <c r="C567" s="31"/>
      <c r="D567" s="31"/>
      <c r="E567" s="175"/>
      <c r="F567" s="176"/>
      <c r="G567" s="175"/>
      <c r="H567" s="176"/>
      <c r="I567" s="175"/>
      <c r="J567" s="176"/>
      <c r="K567" s="175"/>
      <c r="L567" s="176"/>
      <c r="M567" s="175"/>
    </row>
    <row r="568" spans="1:13" s="90" customFormat="1" ht="15.75">
      <c r="A568" s="30"/>
      <c r="B568" s="31"/>
      <c r="C568" s="31"/>
      <c r="D568" s="31"/>
      <c r="E568" s="175"/>
      <c r="F568" s="176"/>
      <c r="G568" s="175"/>
      <c r="H568" s="176"/>
      <c r="I568" s="175"/>
      <c r="J568" s="176"/>
      <c r="K568" s="175"/>
      <c r="L568" s="176"/>
      <c r="M568" s="175"/>
    </row>
    <row r="569" spans="1:13" s="90" customFormat="1" ht="15.75">
      <c r="A569" s="30"/>
      <c r="B569" s="31"/>
      <c r="C569" s="31"/>
      <c r="D569" s="31"/>
      <c r="E569" s="175"/>
      <c r="F569" s="176"/>
      <c r="G569" s="175"/>
      <c r="H569" s="176"/>
      <c r="I569" s="175"/>
      <c r="J569" s="176"/>
      <c r="K569" s="175"/>
      <c r="L569" s="176"/>
      <c r="M569" s="175"/>
    </row>
    <row r="570" spans="1:13" s="90" customFormat="1" ht="15.75">
      <c r="A570" s="30"/>
      <c r="B570" s="31"/>
      <c r="C570" s="31"/>
      <c r="D570" s="31"/>
      <c r="E570" s="175"/>
      <c r="F570" s="176"/>
      <c r="G570" s="175"/>
      <c r="H570" s="176"/>
      <c r="I570" s="175"/>
      <c r="J570" s="176"/>
      <c r="K570" s="175"/>
      <c r="L570" s="176"/>
      <c r="M570" s="175"/>
    </row>
    <row r="571" spans="1:13" s="90" customFormat="1" ht="15.75">
      <c r="A571" s="30"/>
      <c r="B571" s="31"/>
      <c r="C571" s="31"/>
      <c r="D571" s="31"/>
      <c r="E571" s="175"/>
      <c r="F571" s="176"/>
      <c r="G571" s="175"/>
      <c r="H571" s="176"/>
      <c r="I571" s="175"/>
      <c r="J571" s="176"/>
      <c r="K571" s="175"/>
      <c r="L571" s="176"/>
      <c r="M571" s="175"/>
    </row>
    <row r="572" spans="1:13" s="90" customFormat="1" ht="15.75">
      <c r="A572" s="30"/>
      <c r="B572" s="31"/>
      <c r="C572" s="31"/>
      <c r="D572" s="31"/>
      <c r="E572" s="175"/>
      <c r="F572" s="176"/>
      <c r="G572" s="175"/>
      <c r="H572" s="176"/>
      <c r="I572" s="175"/>
      <c r="J572" s="176"/>
      <c r="K572" s="175"/>
      <c r="L572" s="176"/>
      <c r="M572" s="175"/>
    </row>
    <row r="573" spans="1:13" s="90" customFormat="1" ht="15.75">
      <c r="A573" s="30"/>
      <c r="B573" s="31"/>
      <c r="C573" s="31"/>
      <c r="D573" s="31"/>
      <c r="E573" s="175"/>
      <c r="F573" s="176"/>
      <c r="G573" s="175"/>
      <c r="H573" s="176"/>
      <c r="I573" s="175"/>
      <c r="J573" s="176"/>
      <c r="K573" s="175"/>
      <c r="L573" s="176"/>
      <c r="M573" s="175"/>
    </row>
    <row r="574" spans="1:13" s="90" customFormat="1" ht="15.75">
      <c r="A574" s="30"/>
      <c r="B574" s="31"/>
      <c r="C574" s="31"/>
      <c r="D574" s="31"/>
      <c r="E574" s="175"/>
      <c r="F574" s="176"/>
      <c r="G574" s="175"/>
      <c r="H574" s="176"/>
      <c r="I574" s="175"/>
      <c r="J574" s="176"/>
      <c r="K574" s="175"/>
      <c r="L574" s="176"/>
      <c r="M574" s="175"/>
    </row>
    <row r="575" spans="1:13" s="90" customFormat="1" ht="15.75">
      <c r="A575" s="30"/>
      <c r="B575" s="31"/>
      <c r="C575" s="31"/>
      <c r="D575" s="31"/>
      <c r="E575" s="175"/>
      <c r="F575" s="176"/>
      <c r="G575" s="175"/>
      <c r="H575" s="176"/>
      <c r="I575" s="175"/>
      <c r="J575" s="176"/>
      <c r="K575" s="175"/>
      <c r="L575" s="176"/>
      <c r="M575" s="175"/>
    </row>
    <row r="576" spans="1:13" s="90" customFormat="1" ht="15.75">
      <c r="A576" s="30"/>
      <c r="B576" s="31"/>
      <c r="C576" s="31"/>
      <c r="D576" s="31"/>
      <c r="E576" s="175"/>
      <c r="F576" s="176"/>
      <c r="G576" s="175"/>
      <c r="H576" s="176"/>
      <c r="I576" s="175"/>
      <c r="J576" s="176"/>
      <c r="K576" s="175"/>
      <c r="L576" s="176"/>
      <c r="M576" s="175"/>
    </row>
    <row r="577" spans="1:13" s="90" customFormat="1" ht="15.75">
      <c r="A577" s="30"/>
      <c r="B577" s="31"/>
      <c r="C577" s="31"/>
      <c r="D577" s="31"/>
      <c r="E577" s="175"/>
      <c r="F577" s="176"/>
      <c r="G577" s="175"/>
      <c r="H577" s="176"/>
      <c r="I577" s="175"/>
      <c r="J577" s="176"/>
      <c r="K577" s="175"/>
      <c r="L577" s="176"/>
      <c r="M577" s="175"/>
    </row>
    <row r="578" spans="1:13" s="90" customFormat="1" ht="15.75">
      <c r="A578" s="30"/>
      <c r="B578" s="31"/>
      <c r="C578" s="31"/>
      <c r="D578" s="31"/>
      <c r="E578" s="175"/>
      <c r="F578" s="176"/>
      <c r="G578" s="175"/>
      <c r="H578" s="176"/>
      <c r="I578" s="175"/>
      <c r="J578" s="176"/>
      <c r="K578" s="175"/>
      <c r="L578" s="176"/>
      <c r="M578" s="175"/>
    </row>
    <row r="579" spans="1:13" s="90" customFormat="1" ht="15.75">
      <c r="A579" s="30"/>
      <c r="B579" s="31"/>
      <c r="C579" s="31"/>
      <c r="D579" s="31"/>
      <c r="E579" s="175"/>
      <c r="F579" s="176"/>
      <c r="G579" s="175"/>
      <c r="H579" s="176"/>
      <c r="I579" s="175"/>
      <c r="J579" s="176"/>
      <c r="K579" s="175"/>
      <c r="L579" s="176"/>
      <c r="M579" s="175"/>
    </row>
    <row r="580" spans="1:13" s="90" customFormat="1" ht="15.75">
      <c r="A580" s="30"/>
      <c r="B580" s="31"/>
      <c r="C580" s="31"/>
      <c r="D580" s="31"/>
      <c r="E580" s="175"/>
      <c r="F580" s="176"/>
      <c r="G580" s="175"/>
      <c r="H580" s="176"/>
      <c r="I580" s="175"/>
      <c r="J580" s="176"/>
      <c r="K580" s="175"/>
      <c r="L580" s="176"/>
      <c r="M580" s="175"/>
    </row>
    <row r="581" spans="1:13" s="90" customFormat="1" ht="15.75">
      <c r="A581" s="30"/>
      <c r="B581" s="31"/>
      <c r="C581" s="31"/>
      <c r="D581" s="31"/>
      <c r="E581" s="175"/>
      <c r="F581" s="176"/>
      <c r="G581" s="175"/>
      <c r="H581" s="176"/>
      <c r="I581" s="175"/>
      <c r="J581" s="176"/>
      <c r="K581" s="175"/>
      <c r="L581" s="176"/>
      <c r="M581" s="175"/>
    </row>
    <row r="582" spans="1:13" s="90" customFormat="1" ht="15.75">
      <c r="A582" s="30"/>
      <c r="B582" s="31"/>
      <c r="C582" s="31"/>
      <c r="D582" s="31"/>
      <c r="E582" s="175"/>
      <c r="F582" s="176"/>
      <c r="G582" s="175"/>
      <c r="H582" s="176"/>
      <c r="I582" s="175"/>
      <c r="J582" s="176"/>
      <c r="K582" s="175"/>
      <c r="L582" s="176"/>
      <c r="M582" s="175"/>
    </row>
    <row r="583" spans="1:13" s="90" customFormat="1" ht="15.75">
      <c r="A583" s="30"/>
      <c r="B583" s="31"/>
      <c r="C583" s="31"/>
      <c r="D583" s="31"/>
      <c r="E583" s="175"/>
      <c r="F583" s="176"/>
      <c r="G583" s="175"/>
      <c r="H583" s="176"/>
      <c r="I583" s="175"/>
      <c r="J583" s="176"/>
      <c r="K583" s="175"/>
      <c r="L583" s="176"/>
      <c r="M583" s="175"/>
    </row>
    <row r="584" spans="1:13" s="90" customFormat="1" ht="15.75">
      <c r="A584" s="30"/>
      <c r="B584" s="31"/>
      <c r="C584" s="31"/>
      <c r="D584" s="31"/>
      <c r="E584" s="175"/>
      <c r="F584" s="176"/>
      <c r="G584" s="175"/>
      <c r="H584" s="176"/>
      <c r="I584" s="175"/>
      <c r="J584" s="176"/>
      <c r="K584" s="175"/>
      <c r="L584" s="176"/>
      <c r="M584" s="175"/>
    </row>
    <row r="585" spans="1:13" s="90" customFormat="1" ht="15.75">
      <c r="A585" s="30"/>
      <c r="B585" s="31"/>
      <c r="C585" s="31"/>
      <c r="D585" s="31"/>
      <c r="E585" s="175"/>
      <c r="F585" s="176"/>
      <c r="G585" s="175"/>
      <c r="H585" s="176"/>
      <c r="I585" s="175"/>
      <c r="J585" s="176"/>
      <c r="K585" s="175"/>
      <c r="L585" s="176"/>
      <c r="M585" s="175"/>
    </row>
    <row r="586" spans="1:13" s="90" customFormat="1" ht="15.75">
      <c r="A586" s="30"/>
      <c r="B586" s="31"/>
      <c r="C586" s="31"/>
      <c r="D586" s="31"/>
      <c r="E586" s="175"/>
      <c r="F586" s="176"/>
      <c r="G586" s="175"/>
      <c r="H586" s="176"/>
      <c r="I586" s="175"/>
      <c r="J586" s="176"/>
      <c r="K586" s="175"/>
      <c r="L586" s="176"/>
      <c r="M586" s="175"/>
    </row>
    <row r="587" spans="1:13" s="90" customFormat="1" ht="15.75">
      <c r="A587" s="30"/>
      <c r="B587" s="31"/>
      <c r="C587" s="31"/>
      <c r="D587" s="31"/>
      <c r="E587" s="175"/>
      <c r="F587" s="176"/>
      <c r="G587" s="175"/>
      <c r="H587" s="176"/>
      <c r="I587" s="175"/>
      <c r="J587" s="176"/>
      <c r="K587" s="175"/>
      <c r="L587" s="176"/>
      <c r="M587" s="175"/>
    </row>
    <row r="588" spans="1:13" s="90" customFormat="1" ht="15.75">
      <c r="A588" s="30"/>
      <c r="B588" s="31"/>
      <c r="C588" s="31"/>
      <c r="D588" s="31"/>
      <c r="E588" s="175"/>
      <c r="F588" s="176"/>
      <c r="G588" s="175"/>
      <c r="H588" s="176"/>
      <c r="I588" s="175"/>
      <c r="J588" s="176"/>
      <c r="K588" s="175"/>
      <c r="L588" s="176"/>
      <c r="M588" s="175"/>
    </row>
    <row r="589" spans="1:13" s="90" customFormat="1" ht="15.75">
      <c r="A589" s="30"/>
      <c r="B589" s="31"/>
      <c r="C589" s="31"/>
      <c r="D589" s="31"/>
      <c r="E589" s="175"/>
      <c r="F589" s="176"/>
      <c r="G589" s="175"/>
      <c r="H589" s="176"/>
      <c r="I589" s="175"/>
      <c r="J589" s="176"/>
      <c r="K589" s="175"/>
      <c r="L589" s="176"/>
      <c r="M589" s="175"/>
    </row>
    <row r="590" spans="1:13" s="90" customFormat="1" ht="15.75">
      <c r="A590" s="30"/>
      <c r="B590" s="31"/>
      <c r="C590" s="31"/>
      <c r="D590" s="31"/>
      <c r="E590" s="175"/>
      <c r="F590" s="176"/>
      <c r="G590" s="175"/>
      <c r="H590" s="176"/>
      <c r="I590" s="175"/>
      <c r="J590" s="176"/>
      <c r="K590" s="175"/>
      <c r="L590" s="176"/>
      <c r="M590" s="175"/>
    </row>
    <row r="591" spans="1:13" s="90" customFormat="1" ht="15.75">
      <c r="A591" s="30"/>
      <c r="B591" s="31"/>
      <c r="C591" s="31"/>
      <c r="D591" s="31"/>
      <c r="E591" s="31"/>
      <c r="F591" s="32"/>
      <c r="G591" s="31"/>
      <c r="H591" s="32"/>
      <c r="I591" s="31"/>
      <c r="J591" s="32"/>
      <c r="K591" s="31"/>
      <c r="L591" s="32"/>
      <c r="M591" s="31"/>
    </row>
    <row r="592" spans="1:13" s="90" customFormat="1" ht="15.75">
      <c r="A592" s="30"/>
      <c r="B592" s="31"/>
      <c r="C592" s="31"/>
      <c r="D592" s="31"/>
      <c r="E592" s="31"/>
      <c r="F592" s="32"/>
      <c r="G592" s="31"/>
      <c r="H592" s="32"/>
      <c r="I592" s="31"/>
      <c r="J592" s="32"/>
      <c r="K592" s="31"/>
      <c r="L592" s="32"/>
      <c r="M592" s="31"/>
    </row>
    <row r="593" spans="1:13" s="90" customFormat="1" ht="15.75">
      <c r="A593" s="30"/>
      <c r="B593" s="31"/>
      <c r="C593" s="31"/>
      <c r="D593" s="31"/>
      <c r="E593" s="31"/>
      <c r="F593" s="32"/>
      <c r="G593" s="31"/>
      <c r="H593" s="32"/>
      <c r="I593" s="31"/>
      <c r="J593" s="32"/>
      <c r="K593" s="31"/>
      <c r="L593" s="32"/>
      <c r="M593" s="31"/>
    </row>
    <row r="594" spans="1:13" s="90" customFormat="1" ht="15.75">
      <c r="A594" s="30"/>
      <c r="B594" s="31"/>
      <c r="C594" s="31"/>
      <c r="D594" s="31"/>
      <c r="E594" s="31"/>
      <c r="F594" s="32"/>
      <c r="G594" s="31"/>
      <c r="H594" s="32"/>
      <c r="I594" s="31"/>
      <c r="J594" s="32"/>
      <c r="K594" s="31"/>
      <c r="L594" s="32"/>
      <c r="M594" s="31"/>
    </row>
    <row r="595" spans="1:13" s="90" customFormat="1" ht="15.75">
      <c r="A595" s="30"/>
      <c r="B595" s="31"/>
      <c r="C595" s="31"/>
      <c r="D595" s="31"/>
      <c r="E595" s="31"/>
      <c r="F595" s="32"/>
      <c r="G595" s="31"/>
      <c r="H595" s="32"/>
      <c r="I595" s="31"/>
      <c r="J595" s="32"/>
      <c r="K595" s="31"/>
      <c r="L595" s="32"/>
      <c r="M595" s="31"/>
    </row>
    <row r="596" spans="1:13" s="77" customFormat="1" ht="15.75">
      <c r="A596" s="30"/>
      <c r="B596" s="31"/>
      <c r="C596" s="31"/>
      <c r="D596" s="31"/>
      <c r="E596" s="31"/>
      <c r="F596" s="32"/>
      <c r="G596" s="31"/>
      <c r="H596" s="32"/>
      <c r="I596" s="31"/>
      <c r="J596" s="32"/>
      <c r="K596" s="31"/>
      <c r="L596" s="32"/>
      <c r="M596" s="31"/>
    </row>
    <row r="597" spans="1:13" s="77" customFormat="1" ht="15.75">
      <c r="A597" s="30"/>
      <c r="B597" s="31"/>
      <c r="C597" s="31"/>
      <c r="D597" s="31"/>
      <c r="E597" s="31"/>
      <c r="F597" s="32"/>
      <c r="G597" s="31"/>
      <c r="H597" s="32"/>
      <c r="I597" s="31"/>
      <c r="J597" s="32"/>
      <c r="K597" s="31"/>
      <c r="L597" s="32"/>
      <c r="M597" s="31"/>
    </row>
    <row r="598" spans="1:13" s="77" customFormat="1" ht="15.75">
      <c r="A598" s="30"/>
      <c r="B598" s="31"/>
      <c r="C598" s="31"/>
      <c r="D598" s="31"/>
      <c r="E598" s="31"/>
      <c r="F598" s="32"/>
      <c r="G598" s="31"/>
      <c r="H598" s="32"/>
      <c r="I598" s="31"/>
      <c r="J598" s="32"/>
      <c r="K598" s="31"/>
      <c r="L598" s="32"/>
      <c r="M598" s="31"/>
    </row>
    <row r="599" spans="1:13" s="77" customFormat="1" ht="15.75">
      <c r="A599" s="30"/>
      <c r="B599" s="31"/>
      <c r="C599" s="31"/>
      <c r="D599" s="31"/>
      <c r="E599" s="31"/>
      <c r="F599" s="32"/>
      <c r="G599" s="31"/>
      <c r="H599" s="32"/>
      <c r="I599" s="31"/>
      <c r="J599" s="32"/>
      <c r="K599" s="31"/>
      <c r="L599" s="32"/>
      <c r="M599" s="31"/>
    </row>
    <row r="600" spans="1:13" s="77" customFormat="1" ht="15.75">
      <c r="A600" s="30"/>
      <c r="B600" s="31"/>
      <c r="C600" s="31"/>
      <c r="D600" s="31"/>
      <c r="E600" s="31"/>
      <c r="F600" s="32"/>
      <c r="G600" s="31"/>
      <c r="H600" s="32"/>
      <c r="I600" s="31"/>
      <c r="J600" s="32"/>
      <c r="K600" s="31"/>
      <c r="L600" s="32"/>
      <c r="M600" s="31"/>
    </row>
    <row r="601" spans="1:13" s="77" customFormat="1" ht="15.75">
      <c r="A601" s="30"/>
      <c r="B601" s="31"/>
      <c r="C601" s="31"/>
      <c r="D601" s="31"/>
      <c r="E601" s="31"/>
      <c r="F601" s="32"/>
      <c r="G601" s="31"/>
      <c r="H601" s="32"/>
      <c r="I601" s="31"/>
      <c r="J601" s="32"/>
      <c r="K601" s="31"/>
      <c r="L601" s="32"/>
      <c r="M601" s="31"/>
    </row>
    <row r="602" spans="1:13" s="77" customFormat="1" ht="15.75">
      <c r="A602" s="33"/>
      <c r="B602" s="34"/>
      <c r="C602" s="34"/>
      <c r="D602" s="34"/>
      <c r="E602" s="34"/>
      <c r="F602" s="35"/>
      <c r="G602" s="34"/>
      <c r="H602" s="35"/>
      <c r="I602" s="34"/>
      <c r="J602" s="35"/>
      <c r="K602" s="34"/>
      <c r="L602" s="35"/>
      <c r="M602" s="34"/>
    </row>
    <row r="603" spans="1:13" s="77" customFormat="1" ht="15.75">
      <c r="A603" s="33"/>
      <c r="B603" s="34"/>
      <c r="C603" s="34"/>
      <c r="D603" s="34"/>
      <c r="E603" s="34"/>
      <c r="F603" s="35"/>
      <c r="G603" s="34"/>
      <c r="H603" s="35"/>
      <c r="I603" s="34"/>
      <c r="J603" s="35"/>
      <c r="K603" s="34"/>
      <c r="L603" s="35"/>
      <c r="M603" s="34"/>
    </row>
    <row r="604" spans="1:13" s="77" customFormat="1" ht="15.75">
      <c r="A604" s="33"/>
      <c r="B604" s="34"/>
      <c r="C604" s="34"/>
      <c r="D604" s="34"/>
      <c r="E604" s="34"/>
      <c r="F604" s="35"/>
      <c r="G604" s="34"/>
      <c r="H604" s="35"/>
      <c r="I604" s="34"/>
      <c r="J604" s="35"/>
      <c r="K604" s="34"/>
      <c r="L604" s="35"/>
      <c r="M604" s="34"/>
    </row>
    <row r="605" spans="1:13" s="77" customFormat="1" ht="15.75">
      <c r="A605" s="33"/>
      <c r="B605" s="33"/>
      <c r="C605" s="34"/>
      <c r="D605" s="34"/>
      <c r="E605" s="34"/>
      <c r="F605" s="35"/>
      <c r="G605" s="34"/>
      <c r="H605" s="35"/>
      <c r="I605" s="34"/>
      <c r="J605" s="35"/>
      <c r="K605" s="34"/>
      <c r="L605" s="35"/>
      <c r="M605" s="34"/>
    </row>
    <row r="606" spans="1:13" s="77" customFormat="1" ht="15.75">
      <c r="A606" s="33"/>
      <c r="B606" s="33"/>
      <c r="C606" s="34"/>
      <c r="D606" s="34"/>
      <c r="E606" s="34"/>
      <c r="F606" s="35"/>
      <c r="G606" s="34"/>
      <c r="H606" s="35"/>
      <c r="I606" s="34"/>
      <c r="J606" s="35"/>
      <c r="K606" s="34"/>
      <c r="L606" s="35"/>
      <c r="M606" s="34"/>
    </row>
    <row r="607" spans="1:13" s="77" customFormat="1" ht="15.75">
      <c r="A607" s="33"/>
      <c r="B607" s="33"/>
      <c r="C607" s="34"/>
      <c r="D607" s="34"/>
      <c r="E607" s="34"/>
      <c r="F607" s="35"/>
      <c r="G607" s="34"/>
      <c r="H607" s="35"/>
      <c r="I607" s="34"/>
      <c r="J607" s="35"/>
      <c r="K607" s="34"/>
      <c r="L607" s="35"/>
      <c r="M607" s="34"/>
    </row>
    <row r="608" spans="1:13" s="77" customFormat="1" ht="15.75">
      <c r="A608" s="33"/>
      <c r="B608" s="33"/>
      <c r="C608" s="34"/>
      <c r="D608" s="34"/>
      <c r="E608" s="34"/>
      <c r="F608" s="35"/>
      <c r="G608" s="34"/>
      <c r="H608" s="35"/>
      <c r="I608" s="34"/>
      <c r="J608" s="35"/>
      <c r="K608" s="34"/>
      <c r="L608" s="35"/>
      <c r="M608" s="34"/>
    </row>
    <row r="609" spans="1:13" s="77" customFormat="1" ht="15.75">
      <c r="A609" s="33"/>
      <c r="B609" s="33"/>
      <c r="C609" s="34"/>
      <c r="D609" s="34"/>
      <c r="E609" s="34"/>
      <c r="F609" s="35"/>
      <c r="G609" s="34"/>
      <c r="H609" s="35"/>
      <c r="I609" s="34"/>
      <c r="J609" s="35"/>
      <c r="K609" s="34"/>
      <c r="L609" s="35"/>
      <c r="M609" s="34"/>
    </row>
    <row r="610" spans="1:13" s="77" customFormat="1" ht="15.75">
      <c r="A610" s="33"/>
      <c r="B610" s="33"/>
      <c r="C610" s="34"/>
      <c r="D610" s="34"/>
      <c r="E610" s="34"/>
      <c r="F610" s="35"/>
      <c r="G610" s="34"/>
      <c r="H610" s="35"/>
      <c r="I610" s="34"/>
      <c r="J610" s="35"/>
      <c r="K610" s="34"/>
      <c r="L610" s="35"/>
      <c r="M610" s="34"/>
    </row>
    <row r="611" spans="1:13" s="77" customFormat="1" ht="15.75">
      <c r="A611" s="33"/>
      <c r="B611" s="33"/>
      <c r="C611" s="34"/>
      <c r="D611" s="34"/>
      <c r="E611" s="34"/>
      <c r="F611" s="35"/>
      <c r="G611" s="34"/>
      <c r="H611" s="35"/>
      <c r="I611" s="34"/>
      <c r="J611" s="35"/>
      <c r="K611" s="34"/>
      <c r="L611" s="35"/>
      <c r="M611" s="34"/>
    </row>
    <row r="612" spans="1:13" s="77" customFormat="1" ht="15.75">
      <c r="A612" s="33"/>
      <c r="B612" s="33"/>
      <c r="C612" s="34"/>
      <c r="D612" s="34"/>
      <c r="E612" s="34"/>
      <c r="F612" s="35"/>
      <c r="G612" s="34"/>
      <c r="H612" s="35"/>
      <c r="I612" s="34"/>
      <c r="J612" s="35"/>
      <c r="K612" s="34"/>
      <c r="L612" s="35"/>
      <c r="M612" s="34"/>
    </row>
    <row r="613" spans="1:13" s="77" customFormat="1" ht="15.75">
      <c r="A613" s="33"/>
      <c r="B613" s="33"/>
      <c r="C613" s="34"/>
      <c r="D613" s="34"/>
      <c r="E613" s="34"/>
      <c r="F613" s="35"/>
      <c r="G613" s="34"/>
      <c r="H613" s="35"/>
      <c r="I613" s="34"/>
      <c r="J613" s="35"/>
      <c r="K613" s="34"/>
      <c r="L613" s="35"/>
      <c r="M613" s="34"/>
    </row>
    <row r="614" spans="1:13" s="77" customFormat="1" ht="15.75">
      <c r="A614" s="33"/>
      <c r="B614" s="33"/>
      <c r="C614" s="34"/>
      <c r="D614" s="34"/>
      <c r="E614" s="34"/>
      <c r="F614" s="35"/>
      <c r="G614" s="34"/>
      <c r="H614" s="35"/>
      <c r="I614" s="34"/>
      <c r="J614" s="35"/>
      <c r="K614" s="34"/>
      <c r="L614" s="35"/>
      <c r="M614" s="34"/>
    </row>
    <row r="615" spans="1:13" s="77" customFormat="1" ht="15.75">
      <c r="A615" s="33"/>
      <c r="B615" s="33"/>
      <c r="C615" s="34"/>
      <c r="D615" s="34"/>
      <c r="E615" s="34"/>
      <c r="F615" s="35"/>
      <c r="G615" s="34"/>
      <c r="H615" s="35"/>
      <c r="I615" s="34"/>
      <c r="J615" s="35"/>
      <c r="K615" s="34"/>
      <c r="L615" s="35"/>
      <c r="M615" s="34"/>
    </row>
    <row r="616" spans="1:13" s="77" customFormat="1" ht="15.75">
      <c r="A616" s="33"/>
      <c r="B616" s="33"/>
      <c r="C616" s="34"/>
      <c r="D616" s="34"/>
      <c r="E616" s="34"/>
      <c r="F616" s="35"/>
      <c r="G616" s="34"/>
      <c r="H616" s="35"/>
      <c r="I616" s="34"/>
      <c r="J616" s="35"/>
      <c r="K616" s="34"/>
      <c r="L616" s="35"/>
      <c r="M616" s="34"/>
    </row>
    <row r="617" spans="1:13" s="77" customFormat="1" ht="15.75">
      <c r="A617" s="33"/>
      <c r="B617" s="33"/>
      <c r="C617" s="34"/>
      <c r="D617" s="34"/>
      <c r="E617" s="34"/>
      <c r="F617" s="35"/>
      <c r="G617" s="34"/>
      <c r="H617" s="35"/>
      <c r="I617" s="34"/>
      <c r="J617" s="35"/>
      <c r="K617" s="34"/>
      <c r="L617" s="35"/>
      <c r="M617" s="34"/>
    </row>
    <row r="618" spans="1:13" s="77" customFormat="1" ht="15.75">
      <c r="A618" s="33"/>
      <c r="B618" s="33"/>
      <c r="C618" s="34"/>
      <c r="D618" s="34"/>
      <c r="E618" s="34"/>
      <c r="F618" s="35"/>
      <c r="G618" s="34"/>
      <c r="H618" s="35"/>
      <c r="I618" s="34"/>
      <c r="J618" s="35"/>
      <c r="K618" s="34"/>
      <c r="L618" s="35"/>
      <c r="M618" s="34"/>
    </row>
    <row r="619" spans="1:13" s="77" customFormat="1" ht="15.75">
      <c r="A619" s="33"/>
      <c r="B619" s="33"/>
      <c r="C619" s="34"/>
      <c r="D619" s="34"/>
      <c r="E619" s="34"/>
      <c r="F619" s="35"/>
      <c r="G619" s="34"/>
      <c r="H619" s="35"/>
      <c r="I619" s="34"/>
      <c r="J619" s="35"/>
      <c r="K619" s="34"/>
      <c r="L619" s="35"/>
      <c r="M619" s="34"/>
    </row>
    <row r="620" spans="1:13" s="77" customFormat="1" ht="15.75">
      <c r="A620" s="33"/>
      <c r="B620" s="33"/>
      <c r="C620" s="34"/>
      <c r="D620" s="34"/>
      <c r="E620" s="34"/>
      <c r="F620" s="35"/>
      <c r="G620" s="34"/>
      <c r="H620" s="35"/>
      <c r="I620" s="34"/>
      <c r="J620" s="35"/>
      <c r="K620" s="34"/>
      <c r="L620" s="35"/>
      <c r="M620" s="34"/>
    </row>
    <row r="621" spans="1:13" s="77" customFormat="1" ht="15.75">
      <c r="A621" s="33"/>
      <c r="B621" s="33"/>
      <c r="C621" s="34"/>
      <c r="D621" s="34"/>
      <c r="E621" s="34"/>
      <c r="F621" s="35"/>
      <c r="G621" s="34"/>
      <c r="H621" s="35"/>
      <c r="I621" s="34"/>
      <c r="J621" s="35"/>
      <c r="K621" s="34"/>
      <c r="L621" s="35"/>
      <c r="M621" s="34"/>
    </row>
    <row r="622" spans="1:13" s="77" customFormat="1" ht="15.75">
      <c r="A622" s="33"/>
      <c r="B622" s="33"/>
      <c r="C622" s="34"/>
      <c r="D622" s="34"/>
      <c r="E622" s="34"/>
      <c r="F622" s="35"/>
      <c r="G622" s="34"/>
      <c r="H622" s="35"/>
      <c r="I622" s="34"/>
      <c r="J622" s="35"/>
      <c r="K622" s="34"/>
      <c r="L622" s="35"/>
      <c r="M622" s="34"/>
    </row>
    <row r="623" spans="1:13" s="77" customFormat="1" ht="15.75">
      <c r="A623" s="33"/>
      <c r="B623" s="33"/>
      <c r="C623" s="34"/>
      <c r="D623" s="34"/>
      <c r="E623" s="34"/>
      <c r="F623" s="35"/>
      <c r="G623" s="34"/>
      <c r="H623" s="35"/>
      <c r="I623" s="34"/>
      <c r="J623" s="35"/>
      <c r="K623" s="34"/>
      <c r="L623" s="35"/>
      <c r="M623" s="34"/>
    </row>
    <row r="624" spans="1:13" s="77" customFormat="1" ht="15.75">
      <c r="A624" s="33"/>
      <c r="B624" s="33"/>
      <c r="C624" s="34"/>
      <c r="D624" s="34"/>
      <c r="E624" s="34"/>
      <c r="F624" s="35"/>
      <c r="G624" s="34"/>
      <c r="H624" s="35"/>
      <c r="I624" s="34"/>
      <c r="J624" s="35"/>
      <c r="K624" s="34"/>
      <c r="L624" s="35"/>
      <c r="M624" s="34"/>
    </row>
    <row r="625" spans="1:13" s="77" customFormat="1" ht="15.75">
      <c r="A625" s="33"/>
      <c r="B625" s="33"/>
      <c r="C625" s="34"/>
      <c r="D625" s="34"/>
      <c r="E625" s="34"/>
      <c r="F625" s="35"/>
      <c r="G625" s="34"/>
      <c r="H625" s="35"/>
      <c r="I625" s="34"/>
      <c r="J625" s="35"/>
      <c r="K625" s="34"/>
      <c r="L625" s="35"/>
      <c r="M625" s="34"/>
    </row>
    <row r="626" spans="1:13" s="77" customFormat="1" ht="15.75">
      <c r="A626" s="33"/>
      <c r="B626" s="33"/>
      <c r="C626" s="34"/>
      <c r="D626" s="34"/>
      <c r="E626" s="34"/>
      <c r="F626" s="35"/>
      <c r="G626" s="34"/>
      <c r="H626" s="35"/>
      <c r="I626" s="34"/>
      <c r="J626" s="35"/>
      <c r="K626" s="34"/>
      <c r="L626" s="35"/>
      <c r="M626" s="34"/>
    </row>
    <row r="627" spans="1:13" s="77" customFormat="1" ht="15.75">
      <c r="A627" s="33"/>
      <c r="B627" s="33"/>
      <c r="C627" s="34"/>
      <c r="D627" s="34"/>
      <c r="E627" s="34"/>
      <c r="F627" s="35"/>
      <c r="G627" s="34"/>
      <c r="H627" s="35"/>
      <c r="I627" s="34"/>
      <c r="J627" s="35"/>
      <c r="K627" s="34"/>
      <c r="L627" s="35"/>
      <c r="M627" s="34"/>
    </row>
    <row r="628" spans="1:13" s="77" customFormat="1" ht="15.75">
      <c r="A628" s="33"/>
      <c r="B628" s="33"/>
      <c r="C628" s="34"/>
      <c r="D628" s="34"/>
      <c r="E628" s="34"/>
      <c r="F628" s="35"/>
      <c r="G628" s="34"/>
      <c r="H628" s="35"/>
      <c r="I628" s="34"/>
      <c r="J628" s="35"/>
      <c r="K628" s="34"/>
      <c r="L628" s="35"/>
      <c r="M628" s="34"/>
    </row>
    <row r="629" spans="1:13" s="77" customFormat="1" ht="15.75">
      <c r="A629" s="33"/>
      <c r="B629" s="33"/>
      <c r="C629" s="34"/>
      <c r="D629" s="34"/>
      <c r="E629" s="34"/>
      <c r="F629" s="35"/>
      <c r="G629" s="34"/>
      <c r="H629" s="35"/>
      <c r="I629" s="34"/>
      <c r="J629" s="35"/>
      <c r="K629" s="34"/>
      <c r="L629" s="35"/>
      <c r="M629" s="34"/>
    </row>
    <row r="630" spans="1:13" s="77" customFormat="1" ht="15.75">
      <c r="A630" s="33"/>
      <c r="B630" s="33"/>
      <c r="C630" s="34"/>
      <c r="D630" s="34"/>
      <c r="E630" s="34"/>
      <c r="F630" s="35"/>
      <c r="G630" s="34"/>
      <c r="H630" s="35"/>
      <c r="I630" s="34"/>
      <c r="J630" s="35"/>
      <c r="K630" s="34"/>
      <c r="L630" s="35"/>
      <c r="M630" s="34"/>
    </row>
    <row r="631" spans="1:13" s="77" customFormat="1" ht="15.75">
      <c r="A631" s="33"/>
      <c r="B631" s="33"/>
      <c r="C631" s="34"/>
      <c r="D631" s="34"/>
      <c r="E631" s="34"/>
      <c r="F631" s="35"/>
      <c r="G631" s="34"/>
      <c r="H631" s="35"/>
      <c r="I631" s="34"/>
      <c r="J631" s="35"/>
      <c r="K631" s="34"/>
      <c r="L631" s="35"/>
      <c r="M631" s="34"/>
    </row>
    <row r="632" spans="1:13" s="77" customFormat="1" ht="15.75">
      <c r="A632" s="33"/>
      <c r="B632" s="33"/>
      <c r="C632" s="34"/>
      <c r="D632" s="34"/>
      <c r="E632" s="34"/>
      <c r="F632" s="35"/>
      <c r="G632" s="34"/>
      <c r="H632" s="35"/>
      <c r="I632" s="34"/>
      <c r="J632" s="35"/>
      <c r="K632" s="34"/>
      <c r="L632" s="35"/>
      <c r="M632" s="34"/>
    </row>
    <row r="633" spans="1:13" s="77" customFormat="1" ht="15.75">
      <c r="A633" s="33"/>
      <c r="B633" s="33"/>
      <c r="C633" s="34"/>
      <c r="D633" s="34"/>
      <c r="E633" s="34"/>
      <c r="F633" s="35"/>
      <c r="G633" s="34"/>
      <c r="H633" s="35"/>
      <c r="I633" s="34"/>
      <c r="J633" s="35"/>
      <c r="K633" s="34"/>
      <c r="L633" s="35"/>
      <c r="M633" s="34"/>
    </row>
    <row r="634" spans="1:13" s="77" customFormat="1" ht="15.75">
      <c r="A634" s="33"/>
      <c r="B634" s="33"/>
      <c r="C634" s="34"/>
      <c r="D634" s="34"/>
      <c r="E634" s="34"/>
      <c r="F634" s="35"/>
      <c r="G634" s="34"/>
      <c r="H634" s="35"/>
      <c r="I634" s="34"/>
      <c r="J634" s="35"/>
      <c r="K634" s="34"/>
      <c r="L634" s="35"/>
      <c r="M634" s="34"/>
    </row>
    <row r="635" spans="1:13" s="77" customFormat="1" ht="15.75">
      <c r="A635" s="33"/>
      <c r="B635" s="33"/>
      <c r="C635" s="34"/>
      <c r="D635" s="34"/>
      <c r="E635" s="34"/>
      <c r="F635" s="35"/>
      <c r="G635" s="34"/>
      <c r="H635" s="35"/>
      <c r="I635" s="34"/>
      <c r="J635" s="35"/>
      <c r="K635" s="34"/>
      <c r="L635" s="35"/>
      <c r="M635" s="34"/>
    </row>
    <row r="636" spans="1:13" s="77" customFormat="1" ht="15.75">
      <c r="A636" s="33"/>
      <c r="B636" s="33"/>
      <c r="C636" s="34"/>
      <c r="D636" s="34"/>
      <c r="E636" s="34"/>
      <c r="F636" s="35"/>
      <c r="G636" s="34"/>
      <c r="H636" s="35"/>
      <c r="I636" s="34"/>
      <c r="J636" s="35"/>
      <c r="K636" s="34"/>
      <c r="L636" s="35"/>
      <c r="M636" s="34"/>
    </row>
    <row r="637" spans="1:13" s="77" customFormat="1" ht="15.75">
      <c r="A637" s="33"/>
      <c r="B637" s="33"/>
      <c r="C637" s="34"/>
      <c r="D637" s="34"/>
      <c r="E637" s="34"/>
      <c r="F637" s="35"/>
      <c r="G637" s="34"/>
      <c r="H637" s="35"/>
      <c r="I637" s="34"/>
      <c r="J637" s="35"/>
      <c r="K637" s="34"/>
      <c r="L637" s="35"/>
      <c r="M637" s="34"/>
    </row>
    <row r="638" spans="1:13" s="77" customFormat="1" ht="15.75">
      <c r="A638" s="33"/>
      <c r="B638" s="33"/>
      <c r="C638" s="34"/>
      <c r="D638" s="34"/>
      <c r="E638" s="34"/>
      <c r="F638" s="35"/>
      <c r="G638" s="34"/>
      <c r="H638" s="35"/>
      <c r="I638" s="34"/>
      <c r="J638" s="35"/>
      <c r="K638" s="34"/>
      <c r="L638" s="35"/>
      <c r="M638" s="34"/>
    </row>
    <row r="639" spans="1:13" s="77" customFormat="1" ht="15.75">
      <c r="A639" s="33"/>
      <c r="B639" s="33"/>
      <c r="C639" s="34"/>
      <c r="D639" s="34"/>
      <c r="E639" s="34"/>
      <c r="F639" s="35"/>
      <c r="G639" s="34"/>
      <c r="H639" s="35"/>
      <c r="I639" s="34"/>
      <c r="J639" s="35"/>
      <c r="K639" s="34"/>
      <c r="L639" s="35"/>
      <c r="M639" s="34"/>
    </row>
    <row r="640" spans="1:13" s="77" customFormat="1" ht="15.75">
      <c r="A640" s="33"/>
      <c r="B640" s="33"/>
      <c r="C640" s="34"/>
      <c r="D640" s="34"/>
      <c r="E640" s="34"/>
      <c r="F640" s="35"/>
      <c r="G640" s="34"/>
      <c r="H640" s="35"/>
      <c r="I640" s="34"/>
      <c r="J640" s="35"/>
      <c r="K640" s="34"/>
      <c r="L640" s="35"/>
      <c r="M640" s="34"/>
    </row>
    <row r="641" spans="1:13" s="77" customFormat="1" ht="15.75">
      <c r="A641" s="33"/>
      <c r="B641" s="33"/>
      <c r="C641" s="34"/>
      <c r="D641" s="34"/>
      <c r="E641" s="34"/>
      <c r="F641" s="35"/>
      <c r="G641" s="34"/>
      <c r="H641" s="35"/>
      <c r="I641" s="34"/>
      <c r="J641" s="35"/>
      <c r="K641" s="34"/>
      <c r="L641" s="35"/>
      <c r="M641" s="34"/>
    </row>
    <row r="642" spans="1:13" s="77" customFormat="1" ht="15.75">
      <c r="A642" s="33"/>
      <c r="B642" s="33"/>
      <c r="C642" s="34"/>
      <c r="D642" s="34"/>
      <c r="E642" s="34"/>
      <c r="F642" s="35"/>
      <c r="G642" s="34"/>
      <c r="H642" s="35"/>
      <c r="I642" s="34"/>
      <c r="J642" s="35"/>
      <c r="K642" s="34"/>
      <c r="L642" s="35"/>
      <c r="M642" s="34"/>
    </row>
    <row r="643" spans="1:13" s="77" customFormat="1" ht="15.75">
      <c r="A643" s="33"/>
      <c r="B643" s="33"/>
      <c r="C643" s="34"/>
      <c r="D643" s="34"/>
      <c r="E643" s="34"/>
      <c r="F643" s="35"/>
      <c r="G643" s="34"/>
      <c r="H643" s="35"/>
      <c r="I643" s="34"/>
      <c r="J643" s="35"/>
      <c r="K643" s="34"/>
      <c r="L643" s="35"/>
      <c r="M643" s="34"/>
    </row>
    <row r="644" spans="1:13" s="77" customFormat="1" ht="15.75">
      <c r="A644" s="33"/>
      <c r="B644" s="33"/>
      <c r="C644" s="34"/>
      <c r="D644" s="34"/>
      <c r="E644" s="34"/>
      <c r="F644" s="35"/>
      <c r="G644" s="34"/>
      <c r="H644" s="35"/>
      <c r="I644" s="34"/>
      <c r="J644" s="35"/>
      <c r="K644" s="34"/>
      <c r="L644" s="35"/>
      <c r="M644" s="34"/>
    </row>
    <row r="645" spans="1:13" s="77" customFormat="1" ht="15.75">
      <c r="A645" s="33"/>
      <c r="B645" s="33"/>
      <c r="C645" s="34"/>
      <c r="D645" s="34"/>
      <c r="E645" s="34"/>
      <c r="F645" s="35"/>
      <c r="G645" s="34"/>
      <c r="H645" s="35"/>
      <c r="I645" s="34"/>
      <c r="J645" s="35"/>
      <c r="K645" s="34"/>
      <c r="L645" s="35"/>
      <c r="M645" s="34"/>
    </row>
    <row r="646" spans="1:13" s="77" customFormat="1" ht="15.75">
      <c r="A646" s="33"/>
      <c r="B646" s="33"/>
      <c r="C646" s="34"/>
      <c r="D646" s="34"/>
      <c r="E646" s="34"/>
      <c r="F646" s="35"/>
      <c r="G646" s="34"/>
      <c r="H646" s="35"/>
      <c r="I646" s="34"/>
      <c r="J646" s="35"/>
      <c r="K646" s="34"/>
      <c r="L646" s="35"/>
      <c r="M646" s="34"/>
    </row>
    <row r="647" spans="1:13" s="77" customFormat="1" ht="15.75">
      <c r="A647" s="33"/>
      <c r="B647" s="33"/>
      <c r="C647" s="34"/>
      <c r="D647" s="34"/>
      <c r="E647" s="34"/>
      <c r="F647" s="35"/>
      <c r="G647" s="34"/>
      <c r="H647" s="35"/>
      <c r="I647" s="34"/>
      <c r="J647" s="35"/>
      <c r="K647" s="34"/>
      <c r="L647" s="35"/>
      <c r="M647" s="34"/>
    </row>
    <row r="648" spans="1:13" s="77" customFormat="1" ht="15.75">
      <c r="A648" s="33"/>
      <c r="B648" s="33"/>
      <c r="C648" s="34"/>
      <c r="D648" s="34"/>
      <c r="E648" s="34"/>
      <c r="F648" s="35"/>
      <c r="G648" s="34"/>
      <c r="H648" s="35"/>
      <c r="I648" s="34"/>
      <c r="J648" s="35"/>
      <c r="K648" s="34"/>
      <c r="L648" s="35"/>
      <c r="M648" s="34"/>
    </row>
    <row r="649" spans="1:13" s="77" customFormat="1" ht="15.75">
      <c r="A649" s="33"/>
      <c r="B649" s="33"/>
      <c r="C649" s="34"/>
      <c r="D649" s="34"/>
      <c r="E649" s="34"/>
      <c r="F649" s="35"/>
      <c r="G649" s="34"/>
      <c r="H649" s="35"/>
      <c r="I649" s="34"/>
      <c r="J649" s="35"/>
      <c r="K649" s="34"/>
      <c r="L649" s="35"/>
      <c r="M649" s="34"/>
    </row>
    <row r="650" spans="1:13" s="77" customFormat="1" ht="15.75">
      <c r="A650" s="33"/>
      <c r="B650" s="33"/>
      <c r="C650" s="34"/>
      <c r="D650" s="34"/>
      <c r="E650" s="34"/>
      <c r="F650" s="35"/>
      <c r="G650" s="34"/>
      <c r="H650" s="35"/>
      <c r="I650" s="34"/>
      <c r="J650" s="35"/>
      <c r="K650" s="34"/>
      <c r="L650" s="35"/>
      <c r="M650" s="34"/>
    </row>
    <row r="651" spans="1:13" s="77" customFormat="1" ht="15.75">
      <c r="A651" s="33"/>
      <c r="B651" s="33"/>
      <c r="C651" s="34"/>
      <c r="D651" s="34"/>
      <c r="E651" s="34"/>
      <c r="F651" s="35"/>
      <c r="G651" s="34"/>
      <c r="H651" s="35"/>
      <c r="I651" s="34"/>
      <c r="J651" s="35"/>
      <c r="K651" s="34"/>
      <c r="L651" s="35"/>
      <c r="M651" s="34"/>
    </row>
    <row r="652" spans="1:13" s="77" customFormat="1" ht="15.75">
      <c r="A652" s="33"/>
      <c r="B652" s="33"/>
      <c r="C652" s="34"/>
      <c r="D652" s="34"/>
      <c r="E652" s="34"/>
      <c r="F652" s="35"/>
      <c r="G652" s="34"/>
      <c r="H652" s="35"/>
      <c r="I652" s="34"/>
      <c r="J652" s="35"/>
      <c r="K652" s="34"/>
      <c r="L652" s="35"/>
      <c r="M652" s="34"/>
    </row>
    <row r="653" spans="1:13" s="77" customFormat="1" ht="15.75">
      <c r="A653" s="33"/>
      <c r="B653" s="33"/>
      <c r="C653" s="34"/>
      <c r="D653" s="34"/>
      <c r="E653" s="34"/>
      <c r="F653" s="35"/>
      <c r="G653" s="34"/>
      <c r="H653" s="35"/>
      <c r="I653" s="34"/>
      <c r="J653" s="35"/>
      <c r="K653" s="34"/>
      <c r="L653" s="35"/>
      <c r="M653" s="34"/>
    </row>
    <row r="654" spans="1:13" s="77" customFormat="1" ht="15.75">
      <c r="A654" s="33"/>
      <c r="B654" s="33"/>
      <c r="C654" s="34"/>
      <c r="D654" s="34"/>
      <c r="E654" s="34"/>
      <c r="F654" s="35"/>
      <c r="G654" s="34"/>
      <c r="H654" s="35"/>
      <c r="I654" s="34"/>
      <c r="J654" s="35"/>
      <c r="K654" s="34"/>
      <c r="L654" s="35"/>
      <c r="M654" s="34"/>
    </row>
    <row r="655" spans="1:13" s="77" customFormat="1" ht="15.75">
      <c r="A655" s="33"/>
      <c r="B655" s="33"/>
      <c r="C655" s="34"/>
      <c r="D655" s="34"/>
      <c r="E655" s="34"/>
      <c r="F655" s="35"/>
      <c r="G655" s="34"/>
      <c r="H655" s="35"/>
      <c r="I655" s="34"/>
      <c r="J655" s="35"/>
      <c r="K655" s="34"/>
      <c r="L655" s="35"/>
      <c r="M655" s="34"/>
    </row>
    <row r="656" spans="1:13" s="77" customFormat="1" ht="15.75">
      <c r="A656" s="33"/>
      <c r="B656" s="33"/>
      <c r="C656" s="34"/>
      <c r="D656" s="34"/>
      <c r="E656" s="34"/>
      <c r="F656" s="35"/>
      <c r="G656" s="34"/>
      <c r="H656" s="35"/>
      <c r="I656" s="34"/>
      <c r="J656" s="35"/>
      <c r="K656" s="34"/>
      <c r="L656" s="35"/>
      <c r="M656" s="34"/>
    </row>
    <row r="657" spans="1:13" s="77" customFormat="1" ht="15.75">
      <c r="A657" s="33"/>
      <c r="B657" s="33"/>
      <c r="C657" s="34"/>
      <c r="D657" s="34"/>
      <c r="E657" s="34"/>
      <c r="F657" s="35"/>
      <c r="G657" s="34"/>
      <c r="H657" s="35"/>
      <c r="I657" s="34"/>
      <c r="J657" s="35"/>
      <c r="K657" s="34"/>
      <c r="L657" s="35"/>
      <c r="M657" s="34"/>
    </row>
    <row r="658" spans="1:13" s="77" customFormat="1" ht="15.75">
      <c r="A658" s="33"/>
      <c r="B658" s="33"/>
      <c r="C658" s="34"/>
      <c r="D658" s="34"/>
      <c r="E658" s="34"/>
      <c r="F658" s="35"/>
      <c r="G658" s="34"/>
      <c r="H658" s="35"/>
      <c r="I658" s="34"/>
      <c r="J658" s="35"/>
      <c r="K658" s="34"/>
      <c r="L658" s="35"/>
      <c r="M658" s="34"/>
    </row>
    <row r="659" spans="1:13" s="77" customFormat="1" ht="15.75">
      <c r="A659" s="33"/>
      <c r="B659" s="33"/>
      <c r="C659" s="34"/>
      <c r="D659" s="34"/>
      <c r="E659" s="34"/>
      <c r="F659" s="35"/>
      <c r="G659" s="34"/>
      <c r="H659" s="35"/>
      <c r="I659" s="34"/>
      <c r="J659" s="35"/>
      <c r="K659" s="34"/>
      <c r="L659" s="35"/>
      <c r="M659" s="34"/>
    </row>
    <row r="660" spans="1:13" s="77" customFormat="1" ht="15.75">
      <c r="A660" s="33"/>
      <c r="B660" s="33"/>
      <c r="C660" s="34"/>
      <c r="D660" s="34"/>
      <c r="E660" s="34"/>
      <c r="F660" s="35"/>
      <c r="G660" s="34"/>
      <c r="H660" s="35"/>
      <c r="I660" s="34"/>
      <c r="J660" s="35"/>
      <c r="K660" s="34"/>
      <c r="L660" s="35"/>
      <c r="M660" s="34"/>
    </row>
    <row r="661" spans="1:13" s="77" customFormat="1" ht="15.75">
      <c r="A661" s="33"/>
      <c r="B661" s="33"/>
      <c r="C661" s="34"/>
      <c r="D661" s="34"/>
      <c r="E661" s="34"/>
      <c r="F661" s="35"/>
      <c r="G661" s="34"/>
      <c r="H661" s="35"/>
      <c r="I661" s="34"/>
      <c r="J661" s="35"/>
      <c r="K661" s="34"/>
      <c r="L661" s="35"/>
      <c r="M661" s="34"/>
    </row>
    <row r="662" spans="1:13" s="77" customFormat="1" ht="15.75">
      <c r="A662" s="33"/>
      <c r="B662" s="33"/>
      <c r="C662" s="34"/>
      <c r="D662" s="34"/>
      <c r="E662" s="34"/>
      <c r="F662" s="35"/>
      <c r="G662" s="34"/>
      <c r="H662" s="35"/>
      <c r="I662" s="34"/>
      <c r="J662" s="35"/>
      <c r="K662" s="34"/>
      <c r="L662" s="35"/>
      <c r="M662" s="34"/>
    </row>
    <row r="663" spans="1:13" s="77" customFormat="1" ht="15.75">
      <c r="A663" s="33"/>
      <c r="B663" s="33"/>
      <c r="C663" s="34"/>
      <c r="D663" s="34"/>
      <c r="E663" s="34"/>
      <c r="F663" s="35"/>
      <c r="G663" s="34"/>
      <c r="H663" s="35"/>
      <c r="I663" s="34"/>
      <c r="J663" s="35"/>
      <c r="K663" s="34"/>
      <c r="L663" s="35"/>
      <c r="M663" s="34"/>
    </row>
    <row r="664" spans="1:13" s="77" customFormat="1" ht="15.75">
      <c r="A664" s="33"/>
      <c r="B664" s="33"/>
      <c r="C664" s="34"/>
      <c r="D664" s="34"/>
      <c r="E664" s="34"/>
      <c r="F664" s="35"/>
      <c r="G664" s="34"/>
      <c r="H664" s="35"/>
      <c r="I664" s="34"/>
      <c r="J664" s="35"/>
      <c r="K664" s="34"/>
      <c r="L664" s="35"/>
      <c r="M664" s="34"/>
    </row>
    <row r="665" spans="1:13" s="77" customFormat="1" ht="15.75">
      <c r="A665" s="33"/>
      <c r="B665" s="33"/>
      <c r="C665" s="34"/>
      <c r="D665" s="34"/>
      <c r="E665" s="34"/>
      <c r="F665" s="35"/>
      <c r="G665" s="34"/>
      <c r="H665" s="35"/>
      <c r="I665" s="34"/>
      <c r="J665" s="35"/>
      <c r="K665" s="34"/>
      <c r="L665" s="35"/>
      <c r="M665" s="34"/>
    </row>
    <row r="666" spans="1:13" s="77" customFormat="1" ht="15.75">
      <c r="A666" s="33"/>
      <c r="B666" s="33"/>
      <c r="C666" s="34"/>
      <c r="D666" s="34"/>
      <c r="E666" s="34"/>
      <c r="F666" s="35"/>
      <c r="G666" s="34"/>
      <c r="H666" s="35"/>
      <c r="I666" s="34"/>
      <c r="J666" s="35"/>
      <c r="K666" s="34"/>
      <c r="L666" s="35"/>
      <c r="M666" s="34"/>
    </row>
    <row r="667" spans="1:13" s="77" customFormat="1" ht="15.75">
      <c r="A667" s="33"/>
      <c r="B667" s="33"/>
      <c r="C667" s="34"/>
      <c r="D667" s="34"/>
      <c r="E667" s="34"/>
      <c r="F667" s="35"/>
      <c r="G667" s="34"/>
      <c r="H667" s="35"/>
      <c r="I667" s="34"/>
      <c r="J667" s="35"/>
      <c r="K667" s="34"/>
      <c r="L667" s="35"/>
      <c r="M667" s="34"/>
    </row>
    <row r="668" spans="1:13" s="77" customFormat="1" ht="15.75">
      <c r="A668" s="33"/>
      <c r="B668" s="33"/>
      <c r="C668" s="34"/>
      <c r="D668" s="34"/>
      <c r="E668" s="34"/>
      <c r="F668" s="35"/>
      <c r="G668" s="34"/>
      <c r="H668" s="35"/>
      <c r="I668" s="34"/>
      <c r="J668" s="35"/>
      <c r="K668" s="34"/>
      <c r="L668" s="35"/>
      <c r="M668" s="34"/>
    </row>
    <row r="669" spans="1:13" s="77" customFormat="1" ht="15.75">
      <c r="A669" s="33"/>
      <c r="B669" s="33"/>
      <c r="C669" s="34"/>
      <c r="D669" s="34"/>
      <c r="E669" s="34"/>
      <c r="F669" s="35"/>
      <c r="G669" s="34"/>
      <c r="H669" s="35"/>
      <c r="I669" s="34"/>
      <c r="J669" s="35"/>
      <c r="K669" s="34"/>
      <c r="L669" s="35"/>
      <c r="M669" s="34"/>
    </row>
    <row r="670" spans="1:13" s="77" customFormat="1" ht="15.75">
      <c r="A670" s="33"/>
      <c r="B670" s="33"/>
      <c r="C670" s="34"/>
      <c r="D670" s="34"/>
      <c r="E670" s="34"/>
      <c r="F670" s="35"/>
      <c r="G670" s="34"/>
      <c r="H670" s="35"/>
      <c r="I670" s="34"/>
      <c r="J670" s="35"/>
      <c r="K670" s="34"/>
      <c r="L670" s="35"/>
      <c r="M670" s="34"/>
    </row>
    <row r="671" spans="1:13" s="77" customFormat="1" ht="15.75">
      <c r="A671" s="33"/>
      <c r="B671" s="33"/>
      <c r="C671" s="34"/>
      <c r="D671" s="34"/>
      <c r="E671" s="34"/>
      <c r="F671" s="35"/>
      <c r="G671" s="34"/>
      <c r="H671" s="35"/>
      <c r="I671" s="34"/>
      <c r="J671" s="35"/>
      <c r="K671" s="34"/>
      <c r="L671" s="35"/>
      <c r="M671" s="34"/>
    </row>
    <row r="672" spans="1:13" s="77" customFormat="1" ht="15.75">
      <c r="A672" s="33"/>
      <c r="B672" s="33"/>
      <c r="C672" s="34"/>
      <c r="D672" s="34"/>
      <c r="E672" s="34"/>
      <c r="F672" s="35"/>
      <c r="G672" s="34"/>
      <c r="H672" s="35"/>
      <c r="I672" s="34"/>
      <c r="J672" s="35"/>
      <c r="K672" s="34"/>
      <c r="L672" s="35"/>
      <c r="M672" s="34"/>
    </row>
    <row r="673" spans="1:13" s="77" customFormat="1" ht="15.75">
      <c r="A673" s="33"/>
      <c r="B673" s="33"/>
      <c r="C673" s="34"/>
      <c r="D673" s="34"/>
      <c r="E673" s="34"/>
      <c r="F673" s="35"/>
      <c r="G673" s="34"/>
      <c r="H673" s="35"/>
      <c r="I673" s="34"/>
      <c r="J673" s="35"/>
      <c r="K673" s="34"/>
      <c r="L673" s="35"/>
      <c r="M673" s="34"/>
    </row>
    <row r="674" spans="1:13" s="77" customFormat="1" ht="15.75">
      <c r="A674" s="33"/>
      <c r="B674" s="33"/>
      <c r="C674" s="34"/>
      <c r="D674" s="34"/>
      <c r="E674" s="34"/>
      <c r="F674" s="35"/>
      <c r="G674" s="34"/>
      <c r="H674" s="35"/>
      <c r="I674" s="34"/>
      <c r="J674" s="35"/>
      <c r="K674" s="34"/>
      <c r="L674" s="35"/>
      <c r="M674" s="34"/>
    </row>
    <row r="675" spans="1:13" s="77" customFormat="1" ht="15.75">
      <c r="A675" s="33"/>
      <c r="B675" s="33"/>
      <c r="C675" s="34"/>
      <c r="D675" s="34"/>
      <c r="E675" s="34"/>
      <c r="F675" s="35"/>
      <c r="G675" s="34"/>
      <c r="H675" s="35"/>
      <c r="I675" s="34"/>
      <c r="J675" s="35"/>
      <c r="K675" s="34"/>
      <c r="L675" s="35"/>
      <c r="M675" s="34"/>
    </row>
    <row r="676" spans="1:13" s="77" customFormat="1" ht="15.75">
      <c r="A676" s="33"/>
      <c r="B676" s="33"/>
      <c r="C676" s="34"/>
      <c r="D676" s="34"/>
      <c r="E676" s="34"/>
      <c r="F676" s="35"/>
      <c r="G676" s="34"/>
      <c r="H676" s="35"/>
      <c r="I676" s="34"/>
      <c r="J676" s="35"/>
      <c r="K676" s="34"/>
      <c r="L676" s="35"/>
      <c r="M676" s="34"/>
    </row>
    <row r="677" spans="1:13" s="77" customFormat="1" ht="15.75">
      <c r="A677" s="33"/>
      <c r="B677" s="33"/>
      <c r="C677" s="34"/>
      <c r="D677" s="34"/>
      <c r="E677" s="34"/>
      <c r="F677" s="35"/>
      <c r="G677" s="34"/>
      <c r="H677" s="35"/>
      <c r="I677" s="34"/>
      <c r="J677" s="35"/>
      <c r="K677" s="34"/>
      <c r="L677" s="35"/>
      <c r="M677" s="34"/>
    </row>
    <row r="678" spans="1:13" s="77" customFormat="1" ht="15.75">
      <c r="A678" s="33"/>
      <c r="B678" s="33"/>
      <c r="C678" s="34"/>
      <c r="D678" s="34"/>
      <c r="E678" s="34"/>
      <c r="F678" s="35"/>
      <c r="G678" s="34"/>
      <c r="H678" s="35"/>
      <c r="I678" s="34"/>
      <c r="J678" s="35"/>
      <c r="K678" s="34"/>
      <c r="L678" s="35"/>
      <c r="M678" s="34"/>
    </row>
    <row r="679" spans="1:13" s="77" customFormat="1" ht="15.75">
      <c r="A679" s="33"/>
      <c r="B679" s="33"/>
      <c r="C679" s="34"/>
      <c r="D679" s="34"/>
      <c r="E679" s="34"/>
      <c r="F679" s="35"/>
      <c r="G679" s="34"/>
      <c r="H679" s="35"/>
      <c r="I679" s="34"/>
      <c r="J679" s="35"/>
      <c r="K679" s="34"/>
      <c r="L679" s="35"/>
      <c r="M679" s="34"/>
    </row>
    <row r="680" spans="1:13" s="77" customFormat="1" ht="15.75">
      <c r="A680" s="33"/>
      <c r="B680" s="33"/>
      <c r="C680" s="34"/>
      <c r="D680" s="34"/>
      <c r="E680" s="34"/>
      <c r="F680" s="35"/>
      <c r="G680" s="34"/>
      <c r="H680" s="35"/>
      <c r="I680" s="34"/>
      <c r="J680" s="35"/>
      <c r="K680" s="34"/>
      <c r="L680" s="35"/>
      <c r="M680" s="34"/>
    </row>
    <row r="681" spans="1:13" s="77" customFormat="1" ht="15.75">
      <c r="A681" s="33"/>
      <c r="B681" s="33"/>
      <c r="C681" s="34"/>
      <c r="D681" s="34"/>
      <c r="E681" s="34"/>
      <c r="F681" s="35"/>
      <c r="G681" s="34"/>
      <c r="H681" s="35"/>
      <c r="I681" s="34"/>
      <c r="J681" s="35"/>
      <c r="K681" s="34"/>
      <c r="L681" s="35"/>
      <c r="M681" s="34"/>
    </row>
    <row r="682" spans="1:13" s="77" customFormat="1" ht="15.75">
      <c r="A682" s="33"/>
      <c r="B682" s="33"/>
      <c r="C682" s="34"/>
      <c r="D682" s="34"/>
      <c r="E682" s="34"/>
      <c r="F682" s="35"/>
      <c r="G682" s="34"/>
      <c r="H682" s="35"/>
      <c r="I682" s="34"/>
      <c r="J682" s="35"/>
      <c r="K682" s="34"/>
      <c r="L682" s="35"/>
      <c r="M682" s="34"/>
    </row>
    <row r="683" spans="1:13" s="77" customFormat="1" ht="15.75">
      <c r="A683" s="33"/>
      <c r="B683" s="33"/>
      <c r="C683" s="34"/>
      <c r="D683" s="34"/>
      <c r="E683" s="34"/>
      <c r="F683" s="35"/>
      <c r="G683" s="34"/>
      <c r="H683" s="35"/>
      <c r="I683" s="34"/>
      <c r="J683" s="35"/>
      <c r="K683" s="34"/>
      <c r="L683" s="35"/>
      <c r="M683" s="34"/>
    </row>
    <row r="684" spans="1:13" s="77" customFormat="1" ht="15.75">
      <c r="A684" s="33"/>
      <c r="B684" s="33"/>
      <c r="C684" s="34"/>
      <c r="D684" s="34"/>
      <c r="E684" s="34"/>
      <c r="F684" s="35"/>
      <c r="G684" s="34"/>
      <c r="H684" s="35"/>
      <c r="I684" s="34"/>
      <c r="J684" s="35"/>
      <c r="K684" s="34"/>
      <c r="L684" s="35"/>
      <c r="M684" s="34"/>
    </row>
    <row r="685" spans="1:13" s="77" customFormat="1" ht="15.75">
      <c r="A685" s="33"/>
      <c r="B685" s="33"/>
      <c r="C685" s="34"/>
      <c r="D685" s="34"/>
      <c r="E685" s="34"/>
      <c r="F685" s="35"/>
      <c r="G685" s="34"/>
      <c r="H685" s="35"/>
      <c r="I685" s="34"/>
      <c r="J685" s="35"/>
      <c r="K685" s="34"/>
      <c r="L685" s="35"/>
      <c r="M685" s="34"/>
    </row>
    <row r="686" spans="1:13" s="77" customFormat="1" ht="15.75">
      <c r="A686" s="33"/>
      <c r="B686" s="33"/>
      <c r="C686" s="34"/>
      <c r="D686" s="34"/>
      <c r="E686" s="34"/>
      <c r="F686" s="35"/>
      <c r="G686" s="34"/>
      <c r="H686" s="35"/>
      <c r="I686" s="34"/>
      <c r="J686" s="35"/>
      <c r="K686" s="34"/>
      <c r="L686" s="35"/>
      <c r="M686" s="34"/>
    </row>
    <row r="687" spans="1:13" s="77" customFormat="1" ht="15.75">
      <c r="A687" s="33"/>
      <c r="B687" s="33"/>
      <c r="C687" s="34"/>
      <c r="D687" s="34"/>
      <c r="E687" s="34"/>
      <c r="F687" s="35"/>
      <c r="G687" s="34"/>
      <c r="H687" s="35"/>
      <c r="I687" s="34"/>
      <c r="J687" s="35"/>
      <c r="K687" s="34"/>
      <c r="L687" s="35"/>
      <c r="M687" s="34"/>
    </row>
    <row r="688" spans="1:13" s="77" customFormat="1" ht="15.75">
      <c r="A688" s="33"/>
      <c r="B688" s="33"/>
      <c r="C688" s="34"/>
      <c r="D688" s="34"/>
      <c r="E688" s="34"/>
      <c r="F688" s="35"/>
      <c r="G688" s="34"/>
      <c r="H688" s="35"/>
      <c r="I688" s="34"/>
      <c r="J688" s="35"/>
      <c r="K688" s="34"/>
      <c r="L688" s="35"/>
      <c r="M688" s="34"/>
    </row>
    <row r="689" spans="1:13" s="77" customFormat="1" ht="15.75">
      <c r="A689" s="33"/>
      <c r="B689" s="33"/>
      <c r="C689" s="34"/>
      <c r="D689" s="34"/>
      <c r="E689" s="34"/>
      <c r="F689" s="35"/>
      <c r="G689" s="34"/>
      <c r="H689" s="35"/>
      <c r="I689" s="34"/>
      <c r="J689" s="35"/>
      <c r="K689" s="34"/>
      <c r="L689" s="35"/>
      <c r="M689" s="34"/>
    </row>
    <row r="690" spans="1:13" s="77" customFormat="1" ht="15.75">
      <c r="A690" s="33"/>
      <c r="B690" s="33"/>
      <c r="C690" s="34"/>
      <c r="D690" s="34"/>
      <c r="E690" s="34"/>
      <c r="F690" s="35"/>
      <c r="G690" s="34"/>
      <c r="H690" s="35"/>
      <c r="I690" s="34"/>
      <c r="J690" s="35"/>
      <c r="K690" s="34"/>
      <c r="L690" s="35"/>
      <c r="M690" s="34"/>
    </row>
    <row r="691" spans="1:13" s="77" customFormat="1" ht="15.75">
      <c r="A691" s="33"/>
      <c r="B691" s="33"/>
      <c r="C691" s="34"/>
      <c r="D691" s="34"/>
      <c r="E691" s="34"/>
      <c r="F691" s="35"/>
      <c r="G691" s="34"/>
      <c r="H691" s="35"/>
      <c r="I691" s="34"/>
      <c r="J691" s="35"/>
      <c r="K691" s="34"/>
      <c r="L691" s="35"/>
      <c r="M691" s="34"/>
    </row>
    <row r="692" spans="1:13" s="77" customFormat="1" ht="15.75">
      <c r="A692" s="33"/>
      <c r="B692" s="33"/>
      <c r="C692" s="34"/>
      <c r="D692" s="34"/>
      <c r="E692" s="34"/>
      <c r="F692" s="35"/>
      <c r="G692" s="34"/>
      <c r="H692" s="35"/>
      <c r="I692" s="34"/>
      <c r="J692" s="35"/>
      <c r="K692" s="34"/>
      <c r="L692" s="35"/>
      <c r="M692" s="34"/>
    </row>
    <row r="693" spans="1:13" s="77" customFormat="1" ht="15.75">
      <c r="A693" s="33"/>
      <c r="B693" s="33"/>
      <c r="C693" s="34"/>
      <c r="D693" s="34"/>
      <c r="E693" s="34"/>
      <c r="F693" s="35"/>
      <c r="G693" s="34"/>
      <c r="H693" s="35"/>
      <c r="I693" s="34"/>
      <c r="J693" s="35"/>
      <c r="K693" s="34"/>
      <c r="L693" s="35"/>
      <c r="M693" s="34"/>
    </row>
    <row r="694" spans="1:13" s="77" customFormat="1" ht="15.75">
      <c r="A694" s="33"/>
      <c r="B694" s="33"/>
      <c r="C694" s="34"/>
      <c r="D694" s="34"/>
      <c r="E694" s="34"/>
      <c r="F694" s="35"/>
      <c r="G694" s="34"/>
      <c r="H694" s="35"/>
      <c r="I694" s="34"/>
      <c r="J694" s="35"/>
      <c r="K694" s="34"/>
      <c r="L694" s="35"/>
      <c r="M694" s="34"/>
    </row>
    <row r="695" spans="1:13" s="77" customFormat="1" ht="15.75">
      <c r="A695" s="33"/>
      <c r="B695" s="33"/>
      <c r="C695" s="34"/>
      <c r="D695" s="34"/>
      <c r="E695" s="34"/>
      <c r="F695" s="35"/>
      <c r="G695" s="34"/>
      <c r="H695" s="35"/>
      <c r="I695" s="34"/>
      <c r="J695" s="35"/>
      <c r="K695" s="34"/>
      <c r="L695" s="35"/>
      <c r="M695" s="34"/>
    </row>
    <row r="696" spans="1:13" s="77" customFormat="1" ht="15.75">
      <c r="A696" s="33"/>
      <c r="B696" s="33"/>
      <c r="C696" s="34"/>
      <c r="D696" s="34"/>
      <c r="E696" s="34"/>
      <c r="F696" s="35"/>
      <c r="G696" s="34"/>
      <c r="H696" s="35"/>
      <c r="I696" s="34"/>
      <c r="J696" s="35"/>
      <c r="K696" s="34"/>
      <c r="L696" s="35"/>
      <c r="M696" s="34"/>
    </row>
    <row r="697" spans="1:13" s="77" customFormat="1" ht="15.75">
      <c r="A697" s="33"/>
      <c r="B697" s="33"/>
      <c r="C697" s="34"/>
      <c r="D697" s="34"/>
      <c r="E697" s="34"/>
      <c r="F697" s="35"/>
      <c r="G697" s="34"/>
      <c r="H697" s="35"/>
      <c r="I697" s="34"/>
      <c r="J697" s="35"/>
      <c r="K697" s="34"/>
      <c r="L697" s="35"/>
      <c r="M697" s="34"/>
    </row>
    <row r="698" spans="1:13" s="77" customFormat="1" ht="15.75">
      <c r="A698" s="33"/>
      <c r="B698" s="33"/>
      <c r="C698" s="34"/>
      <c r="D698" s="34"/>
      <c r="E698" s="34"/>
      <c r="F698" s="35"/>
      <c r="G698" s="34"/>
      <c r="H698" s="35"/>
      <c r="I698" s="34"/>
      <c r="J698" s="35"/>
      <c r="K698" s="34"/>
      <c r="L698" s="35"/>
      <c r="M698" s="34"/>
    </row>
    <row r="699" spans="1:13" s="77" customFormat="1" ht="15.75">
      <c r="A699" s="33"/>
      <c r="B699" s="33"/>
      <c r="C699" s="34"/>
      <c r="D699" s="34"/>
      <c r="E699" s="34"/>
      <c r="F699" s="35"/>
      <c r="G699" s="34"/>
      <c r="H699" s="35"/>
      <c r="I699" s="34"/>
      <c r="J699" s="35"/>
      <c r="K699" s="34"/>
      <c r="L699" s="35"/>
      <c r="M699" s="34"/>
    </row>
    <row r="700" spans="1:13" s="77" customFormat="1" ht="15.75">
      <c r="A700" s="33"/>
      <c r="B700" s="33"/>
      <c r="C700" s="34"/>
      <c r="D700" s="34"/>
      <c r="E700" s="34"/>
      <c r="F700" s="35"/>
      <c r="G700" s="34"/>
      <c r="H700" s="35"/>
      <c r="I700" s="34"/>
      <c r="J700" s="35"/>
      <c r="K700" s="34"/>
      <c r="L700" s="35"/>
      <c r="M700" s="34"/>
    </row>
    <row r="701" spans="1:13" s="77" customFormat="1" ht="15.75">
      <c r="A701" s="33"/>
      <c r="B701" s="33"/>
      <c r="C701" s="34"/>
      <c r="D701" s="34"/>
      <c r="E701" s="34"/>
      <c r="F701" s="35"/>
      <c r="G701" s="34"/>
      <c r="H701" s="35"/>
      <c r="I701" s="34"/>
      <c r="J701" s="35"/>
      <c r="K701" s="34"/>
      <c r="L701" s="35"/>
      <c r="M701" s="34"/>
    </row>
    <row r="702" spans="1:13" s="77" customFormat="1" ht="15.75">
      <c r="A702" s="33"/>
      <c r="B702" s="33"/>
      <c r="C702" s="34"/>
      <c r="D702" s="34"/>
      <c r="E702" s="34"/>
      <c r="F702" s="35"/>
      <c r="G702" s="34"/>
      <c r="H702" s="35"/>
      <c r="I702" s="34"/>
      <c r="J702" s="35"/>
      <c r="K702" s="34"/>
      <c r="L702" s="35"/>
      <c r="M702" s="34"/>
    </row>
    <row r="703" spans="1:13" s="77" customFormat="1" ht="15.75">
      <c r="A703" s="33"/>
      <c r="B703" s="33"/>
      <c r="C703" s="34"/>
      <c r="D703" s="34"/>
      <c r="E703" s="34"/>
      <c r="F703" s="35"/>
      <c r="G703" s="34"/>
      <c r="H703" s="35"/>
      <c r="I703" s="34"/>
      <c r="J703" s="35"/>
      <c r="K703" s="34"/>
      <c r="L703" s="35"/>
      <c r="M703" s="34"/>
    </row>
    <row r="704" spans="1:13" s="77" customFormat="1" ht="15.75">
      <c r="A704" s="33"/>
      <c r="B704" s="33"/>
      <c r="C704" s="34"/>
      <c r="D704" s="34"/>
      <c r="E704" s="34"/>
      <c r="F704" s="35"/>
      <c r="G704" s="34"/>
      <c r="H704" s="35"/>
      <c r="I704" s="34"/>
      <c r="J704" s="35"/>
      <c r="K704" s="34"/>
      <c r="L704" s="35"/>
      <c r="M704" s="34"/>
    </row>
    <row r="705" spans="1:13" s="77" customFormat="1" ht="15.75">
      <c r="A705" s="33"/>
      <c r="B705" s="33"/>
      <c r="C705" s="34"/>
      <c r="D705" s="34"/>
      <c r="E705" s="34"/>
      <c r="F705" s="35"/>
      <c r="G705" s="34"/>
      <c r="H705" s="35"/>
      <c r="I705" s="34"/>
      <c r="J705" s="35"/>
      <c r="K705" s="34"/>
      <c r="L705" s="35"/>
      <c r="M705" s="34"/>
    </row>
    <row r="706" spans="1:13" s="77" customFormat="1" ht="15.75">
      <c r="A706" s="33"/>
      <c r="B706" s="33"/>
      <c r="C706" s="34"/>
      <c r="D706" s="34"/>
      <c r="E706" s="34"/>
      <c r="F706" s="35"/>
      <c r="G706" s="34"/>
      <c r="H706" s="35"/>
      <c r="I706" s="34"/>
      <c r="J706" s="35"/>
      <c r="K706" s="34"/>
      <c r="L706" s="35"/>
      <c r="M706" s="34"/>
    </row>
    <row r="707" spans="1:13" s="77" customFormat="1" ht="15.75">
      <c r="A707" s="33"/>
      <c r="B707" s="33"/>
      <c r="C707" s="34"/>
      <c r="D707" s="34"/>
      <c r="E707" s="34"/>
      <c r="F707" s="35"/>
      <c r="G707" s="34"/>
      <c r="H707" s="35"/>
      <c r="I707" s="34"/>
      <c r="J707" s="35"/>
      <c r="K707" s="34"/>
      <c r="L707" s="35"/>
      <c r="M707" s="34"/>
    </row>
    <row r="708" spans="1:13" s="77" customFormat="1" ht="15.75">
      <c r="A708" s="33"/>
      <c r="B708" s="33"/>
      <c r="C708" s="34"/>
      <c r="D708" s="34"/>
      <c r="E708" s="34"/>
      <c r="F708" s="35"/>
      <c r="G708" s="34"/>
      <c r="H708" s="35"/>
      <c r="I708" s="34"/>
      <c r="J708" s="35"/>
      <c r="K708" s="34"/>
      <c r="L708" s="35"/>
      <c r="M708" s="34"/>
    </row>
    <row r="709" spans="1:13" s="77" customFormat="1" ht="15.75">
      <c r="A709" s="33"/>
      <c r="B709" s="33"/>
      <c r="C709" s="34"/>
      <c r="D709" s="34"/>
      <c r="E709" s="34"/>
      <c r="F709" s="35"/>
      <c r="G709" s="34"/>
      <c r="H709" s="35"/>
      <c r="I709" s="34"/>
      <c r="J709" s="35"/>
      <c r="K709" s="34"/>
      <c r="L709" s="35"/>
      <c r="M709" s="34"/>
    </row>
    <row r="710" spans="1:13" s="77" customFormat="1" ht="15.75">
      <c r="A710" s="33"/>
      <c r="B710" s="33"/>
      <c r="C710" s="34"/>
      <c r="D710" s="34"/>
      <c r="E710" s="34"/>
      <c r="F710" s="35"/>
      <c r="G710" s="34"/>
      <c r="H710" s="35"/>
      <c r="I710" s="34"/>
      <c r="J710" s="35"/>
      <c r="K710" s="34"/>
      <c r="L710" s="35"/>
      <c r="M710" s="34"/>
    </row>
    <row r="711" spans="1:13" s="77" customFormat="1" ht="15.75">
      <c r="A711" s="33"/>
      <c r="B711" s="33"/>
      <c r="C711" s="34"/>
      <c r="D711" s="34"/>
      <c r="E711" s="34"/>
      <c r="F711" s="35"/>
      <c r="G711" s="34"/>
      <c r="H711" s="35"/>
      <c r="I711" s="34"/>
      <c r="J711" s="35"/>
      <c r="K711" s="34"/>
      <c r="L711" s="35"/>
      <c r="M711" s="34"/>
    </row>
    <row r="712" spans="1:13" ht="15.75">
      <c r="A712" s="33"/>
      <c r="B712" s="33"/>
      <c r="C712" s="34"/>
      <c r="D712" s="34"/>
      <c r="E712" s="34"/>
      <c r="F712" s="35"/>
      <c r="G712" s="34"/>
      <c r="H712" s="35"/>
      <c r="I712" s="34"/>
      <c r="J712" s="35"/>
      <c r="K712" s="34"/>
      <c r="L712" s="35"/>
      <c r="M712" s="34"/>
    </row>
    <row r="713" spans="1:13" ht="15.75">
      <c r="A713" s="33"/>
      <c r="B713" s="33"/>
      <c r="C713" s="34"/>
      <c r="D713" s="34"/>
      <c r="E713" s="34"/>
      <c r="F713" s="35"/>
      <c r="G713" s="34"/>
      <c r="H713" s="35"/>
      <c r="I713" s="34"/>
      <c r="J713" s="35"/>
      <c r="K713" s="34"/>
      <c r="L713" s="35"/>
      <c r="M713" s="34"/>
    </row>
    <row r="714" spans="1:13" ht="15.75">
      <c r="A714" s="33"/>
      <c r="B714" s="33"/>
      <c r="C714" s="34"/>
      <c r="D714" s="34"/>
      <c r="E714" s="34"/>
      <c r="F714" s="35"/>
      <c r="G714" s="34"/>
      <c r="H714" s="35"/>
      <c r="I714" s="34"/>
      <c r="J714" s="35"/>
      <c r="K714" s="34"/>
      <c r="L714" s="35"/>
      <c r="M714" s="34"/>
    </row>
    <row r="715" spans="1:13" ht="15.75">
      <c r="A715" s="33"/>
      <c r="B715" s="33"/>
      <c r="C715" s="34"/>
      <c r="D715" s="34"/>
      <c r="E715" s="34"/>
      <c r="F715" s="35"/>
      <c r="G715" s="34"/>
      <c r="H715" s="35"/>
      <c r="I715" s="34"/>
      <c r="J715" s="35"/>
      <c r="K715" s="34"/>
      <c r="L715" s="35"/>
      <c r="M715" s="34"/>
    </row>
    <row r="716" spans="1:13" ht="15.75">
      <c r="A716" s="33"/>
      <c r="B716" s="33"/>
      <c r="C716" s="34"/>
      <c r="D716" s="34"/>
      <c r="E716" s="34"/>
      <c r="F716" s="35"/>
      <c r="G716" s="34"/>
      <c r="H716" s="35"/>
      <c r="I716" s="34"/>
      <c r="J716" s="35"/>
      <c r="K716" s="34"/>
      <c r="L716" s="35"/>
      <c r="M716" s="34"/>
    </row>
    <row r="717" spans="1:13" ht="15.75">
      <c r="A717" s="33"/>
      <c r="B717" s="33"/>
      <c r="C717" s="34"/>
      <c r="D717" s="34"/>
      <c r="E717" s="34"/>
      <c r="F717" s="35"/>
      <c r="G717" s="34"/>
      <c r="H717" s="35"/>
      <c r="I717" s="34"/>
      <c r="J717" s="35"/>
      <c r="K717" s="34"/>
      <c r="L717" s="35"/>
      <c r="M717" s="34"/>
    </row>
    <row r="718" spans="1:13" ht="15.75">
      <c r="A718" s="33"/>
      <c r="B718" s="33"/>
      <c r="C718" s="34"/>
      <c r="D718" s="34"/>
      <c r="E718" s="34"/>
      <c r="F718" s="35"/>
      <c r="G718" s="34"/>
      <c r="H718" s="35"/>
      <c r="I718" s="34"/>
      <c r="J718" s="35"/>
      <c r="K718" s="34"/>
      <c r="L718" s="35"/>
      <c r="M718" s="34"/>
    </row>
    <row r="719" spans="1:13" ht="15.75">
      <c r="A719" s="33"/>
      <c r="B719" s="33"/>
      <c r="C719" s="34"/>
      <c r="D719" s="34"/>
      <c r="E719" s="34"/>
      <c r="F719" s="35"/>
      <c r="G719" s="34"/>
      <c r="H719" s="35"/>
      <c r="I719" s="34"/>
      <c r="J719" s="35"/>
      <c r="K719" s="34"/>
      <c r="L719" s="35"/>
      <c r="M719" s="34"/>
    </row>
    <row r="720" spans="1:13" ht="15.75">
      <c r="A720" s="33"/>
      <c r="B720" s="33"/>
      <c r="C720" s="34"/>
      <c r="D720" s="34"/>
      <c r="E720" s="34"/>
      <c r="F720" s="35"/>
      <c r="G720" s="34"/>
      <c r="H720" s="35"/>
      <c r="I720" s="34"/>
      <c r="J720" s="35"/>
      <c r="K720" s="34"/>
      <c r="L720" s="35"/>
      <c r="M720" s="34"/>
    </row>
    <row r="721" spans="1:13" ht="15.75">
      <c r="A721" s="33"/>
      <c r="B721" s="33"/>
      <c r="C721" s="34"/>
      <c r="D721" s="34"/>
      <c r="E721" s="34"/>
      <c r="F721" s="35"/>
      <c r="G721" s="34"/>
      <c r="H721" s="35"/>
      <c r="I721" s="34"/>
      <c r="J721" s="35"/>
      <c r="K721" s="34"/>
      <c r="L721" s="35"/>
      <c r="M721" s="34"/>
    </row>
    <row r="722" spans="1:13" ht="15.75">
      <c r="A722" s="33"/>
      <c r="B722" s="33"/>
      <c r="C722" s="34"/>
      <c r="D722" s="34"/>
      <c r="E722" s="34"/>
      <c r="F722" s="35"/>
      <c r="G722" s="34"/>
      <c r="H722" s="35"/>
      <c r="I722" s="34"/>
      <c r="J722" s="35"/>
      <c r="K722" s="34"/>
      <c r="L722" s="35"/>
      <c r="M722" s="34"/>
    </row>
    <row r="723" spans="1:13" ht="15.75">
      <c r="A723" s="33"/>
      <c r="B723" s="33"/>
      <c r="C723" s="34"/>
      <c r="D723" s="34"/>
      <c r="E723" s="34"/>
      <c r="F723" s="35"/>
      <c r="G723" s="34"/>
      <c r="H723" s="35"/>
      <c r="I723" s="34"/>
      <c r="J723" s="35"/>
      <c r="K723" s="34"/>
      <c r="L723" s="35"/>
      <c r="M723" s="34"/>
    </row>
    <row r="724" spans="1:13" ht="15.75">
      <c r="A724" s="33"/>
      <c r="B724" s="33"/>
      <c r="C724" s="34"/>
      <c r="D724" s="34"/>
      <c r="E724" s="34"/>
      <c r="F724" s="35"/>
      <c r="G724" s="34"/>
      <c r="H724" s="35"/>
      <c r="I724" s="34"/>
      <c r="J724" s="35"/>
      <c r="K724" s="34"/>
      <c r="L724" s="35"/>
      <c r="M724" s="34"/>
    </row>
    <row r="725" spans="1:13" ht="15.75">
      <c r="A725" s="33"/>
      <c r="B725" s="33"/>
      <c r="C725" s="34"/>
      <c r="D725" s="34"/>
      <c r="E725" s="34"/>
      <c r="F725" s="35"/>
      <c r="G725" s="34"/>
      <c r="H725" s="35"/>
      <c r="I725" s="34"/>
      <c r="J725" s="35"/>
      <c r="K725" s="34"/>
      <c r="L725" s="35"/>
      <c r="M725" s="34"/>
    </row>
  </sheetData>
  <sheetProtection password="EEDF" sheet="1"/>
  <mergeCells count="11">
    <mergeCell ref="A1:S1"/>
    <mergeCell ref="A2:S2"/>
    <mergeCell ref="A3:S3"/>
    <mergeCell ref="A4:S4"/>
    <mergeCell ref="A6:S6"/>
    <mergeCell ref="A7:S7"/>
    <mergeCell ref="A8:S8"/>
    <mergeCell ref="A9:S9"/>
    <mergeCell ref="A12:G12"/>
    <mergeCell ref="A10:G10"/>
    <mergeCell ref="A11:G11"/>
  </mergeCells>
  <printOptions/>
  <pageMargins left="0.984251968503937" right="0.5905511811023623" top="0.1968503937007874" bottom="0.1968503937007874" header="0.5118110236220472" footer="0.5118110236220472"/>
  <pageSetup fitToHeight="50"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2:K37"/>
  <sheetViews>
    <sheetView zoomScalePageLayoutView="0" workbookViewId="0" topLeftCell="A12">
      <selection activeCell="H5" sqref="H5:I5"/>
    </sheetView>
  </sheetViews>
  <sheetFormatPr defaultColWidth="9.00390625" defaultRowHeight="12.75"/>
  <cols>
    <col min="1" max="1" width="4.375" style="0" customWidth="1"/>
    <col min="2" max="2" width="4.875" style="0" customWidth="1"/>
    <col min="3" max="3" width="5.25390625" style="0" customWidth="1"/>
    <col min="4" max="4" width="4.125" style="0" customWidth="1"/>
    <col min="5" max="5" width="5.00390625" style="0" customWidth="1"/>
    <col min="6" max="6" width="6.875" style="0" customWidth="1"/>
    <col min="7" max="7" width="5.375" style="0" customWidth="1"/>
    <col min="8" max="8" width="43.00390625" style="0" customWidth="1"/>
    <col min="9" max="9" width="16.625" style="0" customWidth="1"/>
    <col min="10" max="10" width="13.875" style="0" hidden="1" customWidth="1"/>
    <col min="11" max="11" width="16.625" style="0" hidden="1" customWidth="1"/>
    <col min="12" max="13" width="0" style="0" hidden="1" customWidth="1"/>
    <col min="14" max="14" width="11.875" style="0" customWidth="1"/>
  </cols>
  <sheetData>
    <row r="1" ht="12.75" hidden="1"/>
    <row r="2" spans="8:9" ht="18.75">
      <c r="H2" s="376" t="s">
        <v>238</v>
      </c>
      <c r="I2" s="376"/>
    </row>
    <row r="3" spans="8:9" ht="18.75">
      <c r="H3" s="376" t="s">
        <v>173</v>
      </c>
      <c r="I3" s="376"/>
    </row>
    <row r="4" spans="8:9" ht="18.75">
      <c r="H4" s="376" t="s">
        <v>645</v>
      </c>
      <c r="I4" s="376"/>
    </row>
    <row r="5" spans="8:9" ht="18.75">
      <c r="H5" s="376" t="s">
        <v>929</v>
      </c>
      <c r="I5" s="376"/>
    </row>
    <row r="6" spans="8:9" ht="18.75">
      <c r="H6" s="40"/>
      <c r="I6" s="40"/>
    </row>
    <row r="7" spans="1:9" ht="18.75">
      <c r="A7" s="39"/>
      <c r="B7" s="39"/>
      <c r="C7" s="39"/>
      <c r="D7" s="39"/>
      <c r="E7" s="39"/>
      <c r="F7" s="39"/>
      <c r="G7" s="39"/>
      <c r="H7" s="376" t="s">
        <v>646</v>
      </c>
      <c r="I7" s="376"/>
    </row>
    <row r="8" spans="1:9" ht="18.75" hidden="1">
      <c r="A8" s="39"/>
      <c r="B8" s="39"/>
      <c r="C8" s="39"/>
      <c r="D8" s="39"/>
      <c r="E8" s="39"/>
      <c r="F8" s="39"/>
      <c r="G8" s="39"/>
      <c r="H8" s="376" t="s">
        <v>647</v>
      </c>
      <c r="I8" s="376"/>
    </row>
    <row r="9" spans="1:9" ht="18.75">
      <c r="A9" s="39"/>
      <c r="B9" s="39"/>
      <c r="C9" s="39"/>
      <c r="D9" s="39"/>
      <c r="E9" s="39"/>
      <c r="F9" s="39"/>
      <c r="G9" s="39"/>
      <c r="H9" s="376" t="s">
        <v>173</v>
      </c>
      <c r="I9" s="376"/>
    </row>
    <row r="10" spans="1:9" ht="18.75">
      <c r="A10" s="39"/>
      <c r="B10" s="39"/>
      <c r="C10" s="39"/>
      <c r="D10" s="39"/>
      <c r="E10" s="39"/>
      <c r="F10" s="39"/>
      <c r="G10" s="39"/>
      <c r="H10" s="376" t="s">
        <v>645</v>
      </c>
      <c r="I10" s="376"/>
    </row>
    <row r="11" spans="1:9" ht="18.75">
      <c r="A11" s="39"/>
      <c r="B11" s="39"/>
      <c r="C11" s="39"/>
      <c r="D11" s="39"/>
      <c r="E11" s="39"/>
      <c r="F11" s="39"/>
      <c r="G11" s="39"/>
      <c r="H11" s="376" t="s">
        <v>783</v>
      </c>
      <c r="I11" s="376"/>
    </row>
    <row r="12" spans="1:9" ht="18.75">
      <c r="A12" s="378" t="s">
        <v>648</v>
      </c>
      <c r="B12" s="379"/>
      <c r="C12" s="379"/>
      <c r="D12" s="379"/>
      <c r="E12" s="379"/>
      <c r="F12" s="379"/>
      <c r="G12" s="379"/>
      <c r="H12" s="379"/>
      <c r="I12" s="379"/>
    </row>
    <row r="13" spans="1:9" ht="18.75">
      <c r="A13" s="378" t="s">
        <v>771</v>
      </c>
      <c r="B13" s="379"/>
      <c r="C13" s="379"/>
      <c r="D13" s="379"/>
      <c r="E13" s="379"/>
      <c r="F13" s="379"/>
      <c r="G13" s="379"/>
      <c r="H13" s="379"/>
      <c r="I13" s="379"/>
    </row>
    <row r="14" spans="1:9" ht="18.75">
      <c r="A14" s="39"/>
      <c r="B14" s="39"/>
      <c r="C14" s="39"/>
      <c r="D14" s="39"/>
      <c r="E14" s="39"/>
      <c r="F14" s="39"/>
      <c r="G14" s="39"/>
      <c r="H14" s="380"/>
      <c r="I14" s="380"/>
    </row>
    <row r="15" spans="1:9" ht="18.75">
      <c r="A15" s="39"/>
      <c r="B15" s="39"/>
      <c r="C15" s="39"/>
      <c r="D15" s="39"/>
      <c r="E15" s="39"/>
      <c r="F15" s="39"/>
      <c r="G15" s="39"/>
      <c r="H15" s="39"/>
      <c r="I15" s="41"/>
    </row>
    <row r="16" spans="1:9" ht="37.5">
      <c r="A16" s="377" t="s">
        <v>649</v>
      </c>
      <c r="B16" s="377"/>
      <c r="C16" s="377"/>
      <c r="D16" s="377"/>
      <c r="E16" s="377"/>
      <c r="F16" s="377"/>
      <c r="G16" s="377"/>
      <c r="H16" s="43" t="s">
        <v>46</v>
      </c>
      <c r="I16" s="42" t="s">
        <v>171</v>
      </c>
    </row>
    <row r="17" spans="1:9" ht="18.75">
      <c r="A17" s="377">
        <v>1</v>
      </c>
      <c r="B17" s="377"/>
      <c r="C17" s="377"/>
      <c r="D17" s="377"/>
      <c r="E17" s="377"/>
      <c r="F17" s="377"/>
      <c r="G17" s="377"/>
      <c r="H17" s="43">
        <v>2</v>
      </c>
      <c r="I17" s="42">
        <v>3</v>
      </c>
    </row>
    <row r="18" spans="1:9" ht="18.75">
      <c r="A18" s="44"/>
      <c r="B18" s="44"/>
      <c r="C18" s="44"/>
      <c r="D18" s="44"/>
      <c r="E18" s="44"/>
      <c r="F18" s="44"/>
      <c r="G18" s="44"/>
      <c r="H18" s="45"/>
      <c r="I18" s="44"/>
    </row>
    <row r="19" spans="1:9" ht="63" customHeight="1">
      <c r="A19" s="46" t="s">
        <v>52</v>
      </c>
      <c r="B19" s="46" t="s">
        <v>49</v>
      </c>
      <c r="C19" s="46" t="s">
        <v>49</v>
      </c>
      <c r="D19" s="46" t="s">
        <v>49</v>
      </c>
      <c r="E19" s="46" t="s">
        <v>49</v>
      </c>
      <c r="F19" s="46" t="s">
        <v>51</v>
      </c>
      <c r="G19" s="46" t="s">
        <v>47</v>
      </c>
      <c r="H19" s="47" t="s">
        <v>650</v>
      </c>
      <c r="I19" s="185">
        <f>SUM(I20,I29)</f>
        <v>178053.13100000005</v>
      </c>
    </row>
    <row r="20" spans="1:9" ht="56.25">
      <c r="A20" s="46" t="s">
        <v>52</v>
      </c>
      <c r="B20" s="46" t="s">
        <v>58</v>
      </c>
      <c r="C20" s="46" t="s">
        <v>49</v>
      </c>
      <c r="D20" s="46" t="s">
        <v>49</v>
      </c>
      <c r="E20" s="46" t="s">
        <v>49</v>
      </c>
      <c r="F20" s="46" t="s">
        <v>51</v>
      </c>
      <c r="G20" s="46" t="s">
        <v>47</v>
      </c>
      <c r="H20" s="47" t="s">
        <v>651</v>
      </c>
      <c r="I20" s="186">
        <f>SUM(I25,I22)</f>
        <v>178053.13100000005</v>
      </c>
    </row>
    <row r="21" spans="1:9" ht="36.75" customHeight="1">
      <c r="A21" s="46" t="s">
        <v>52</v>
      </c>
      <c r="B21" s="46" t="s">
        <v>58</v>
      </c>
      <c r="C21" s="46" t="s">
        <v>49</v>
      </c>
      <c r="D21" s="46" t="s">
        <v>49</v>
      </c>
      <c r="E21" s="46" t="s">
        <v>49</v>
      </c>
      <c r="F21" s="46" t="s">
        <v>51</v>
      </c>
      <c r="G21" s="46" t="s">
        <v>582</v>
      </c>
      <c r="H21" s="49" t="s">
        <v>652</v>
      </c>
      <c r="I21" s="186">
        <f>SUM(I22)</f>
        <v>-663002.992</v>
      </c>
    </row>
    <row r="22" spans="1:9" ht="38.25" customHeight="1">
      <c r="A22" s="46" t="s">
        <v>52</v>
      </c>
      <c r="B22" s="46" t="s">
        <v>58</v>
      </c>
      <c r="C22" s="46" t="s">
        <v>62</v>
      </c>
      <c r="D22" s="46" t="s">
        <v>49</v>
      </c>
      <c r="E22" s="46" t="s">
        <v>49</v>
      </c>
      <c r="F22" s="46" t="s">
        <v>51</v>
      </c>
      <c r="G22" s="46" t="s">
        <v>582</v>
      </c>
      <c r="H22" s="49" t="s">
        <v>653</v>
      </c>
      <c r="I22" s="186">
        <f>SUM(I23)</f>
        <v>-663002.992</v>
      </c>
    </row>
    <row r="23" spans="1:9" ht="36.75" customHeight="1">
      <c r="A23" s="46" t="s">
        <v>52</v>
      </c>
      <c r="B23" s="46" t="s">
        <v>58</v>
      </c>
      <c r="C23" s="46" t="s">
        <v>62</v>
      </c>
      <c r="D23" s="46" t="s">
        <v>52</v>
      </c>
      <c r="E23" s="46" t="s">
        <v>49</v>
      </c>
      <c r="F23" s="46" t="s">
        <v>51</v>
      </c>
      <c r="G23" s="46" t="s">
        <v>654</v>
      </c>
      <c r="H23" s="49" t="s">
        <v>655</v>
      </c>
      <c r="I23" s="186">
        <f>SUM(I24)</f>
        <v>-663002.992</v>
      </c>
    </row>
    <row r="24" spans="1:9" ht="54" customHeight="1">
      <c r="A24" s="46" t="s">
        <v>52</v>
      </c>
      <c r="B24" s="46" t="s">
        <v>58</v>
      </c>
      <c r="C24" s="46" t="s">
        <v>62</v>
      </c>
      <c r="D24" s="46" t="s">
        <v>52</v>
      </c>
      <c r="E24" s="46" t="s">
        <v>58</v>
      </c>
      <c r="F24" s="46" t="s">
        <v>51</v>
      </c>
      <c r="G24" s="46" t="s">
        <v>654</v>
      </c>
      <c r="H24" s="49" t="s">
        <v>656</v>
      </c>
      <c r="I24" s="187">
        <v>-663002.992</v>
      </c>
    </row>
    <row r="25" spans="1:9" ht="37.5" customHeight="1">
      <c r="A25" s="46" t="s">
        <v>52</v>
      </c>
      <c r="B25" s="46" t="s">
        <v>58</v>
      </c>
      <c r="C25" s="46" t="s">
        <v>49</v>
      </c>
      <c r="D25" s="46" t="s">
        <v>49</v>
      </c>
      <c r="E25" s="46" t="s">
        <v>49</v>
      </c>
      <c r="F25" s="46" t="s">
        <v>51</v>
      </c>
      <c r="G25" s="46" t="s">
        <v>365</v>
      </c>
      <c r="H25" s="49" t="s">
        <v>657</v>
      </c>
      <c r="I25" s="186">
        <f>SUM(I26)</f>
        <v>841056.123</v>
      </c>
    </row>
    <row r="26" spans="1:9" ht="39" customHeight="1">
      <c r="A26" s="46" t="s">
        <v>52</v>
      </c>
      <c r="B26" s="46" t="s">
        <v>58</v>
      </c>
      <c r="C26" s="46" t="s">
        <v>62</v>
      </c>
      <c r="D26" s="46" t="s">
        <v>49</v>
      </c>
      <c r="E26" s="46" t="s">
        <v>49</v>
      </c>
      <c r="F26" s="46" t="s">
        <v>51</v>
      </c>
      <c r="G26" s="46" t="s">
        <v>365</v>
      </c>
      <c r="H26" s="49" t="s">
        <v>658</v>
      </c>
      <c r="I26" s="186">
        <f>SUM(I27)</f>
        <v>841056.123</v>
      </c>
    </row>
    <row r="27" spans="1:9" ht="39" customHeight="1">
      <c r="A27" s="46" t="s">
        <v>52</v>
      </c>
      <c r="B27" s="46" t="s">
        <v>58</v>
      </c>
      <c r="C27" s="46" t="s">
        <v>62</v>
      </c>
      <c r="D27" s="46" t="s">
        <v>52</v>
      </c>
      <c r="E27" s="46" t="s">
        <v>49</v>
      </c>
      <c r="F27" s="46" t="s">
        <v>51</v>
      </c>
      <c r="G27" s="46" t="s">
        <v>659</v>
      </c>
      <c r="H27" s="49" t="s">
        <v>660</v>
      </c>
      <c r="I27" s="186">
        <f>SUM(I28)</f>
        <v>841056.123</v>
      </c>
    </row>
    <row r="28" spans="1:11" ht="60" customHeight="1">
      <c r="A28" s="46" t="s">
        <v>52</v>
      </c>
      <c r="B28" s="46" t="s">
        <v>58</v>
      </c>
      <c r="C28" s="46" t="s">
        <v>62</v>
      </c>
      <c r="D28" s="46" t="s">
        <v>52</v>
      </c>
      <c r="E28" s="46" t="s">
        <v>58</v>
      </c>
      <c r="F28" s="46" t="s">
        <v>51</v>
      </c>
      <c r="G28" s="46" t="s">
        <v>659</v>
      </c>
      <c r="H28" s="49" t="s">
        <v>661</v>
      </c>
      <c r="I28" s="186">
        <v>841056.123</v>
      </c>
      <c r="K28">
        <v>167.9</v>
      </c>
    </row>
    <row r="29" spans="1:9" ht="56.25" hidden="1">
      <c r="A29" s="46" t="s">
        <v>52</v>
      </c>
      <c r="B29" s="46" t="s">
        <v>183</v>
      </c>
      <c r="C29" s="46" t="s">
        <v>49</v>
      </c>
      <c r="D29" s="46" t="s">
        <v>49</v>
      </c>
      <c r="E29" s="46" t="s">
        <v>49</v>
      </c>
      <c r="F29" s="46" t="s">
        <v>51</v>
      </c>
      <c r="G29" s="46" t="s">
        <v>47</v>
      </c>
      <c r="H29" s="47" t="s">
        <v>662</v>
      </c>
      <c r="I29" s="48">
        <f>SUM(I30,I33)</f>
        <v>0</v>
      </c>
    </row>
    <row r="30" spans="1:9" ht="56.25" hidden="1">
      <c r="A30" s="46" t="s">
        <v>52</v>
      </c>
      <c r="B30" s="46" t="s">
        <v>183</v>
      </c>
      <c r="C30" s="46" t="s">
        <v>368</v>
      </c>
      <c r="D30" s="46" t="s">
        <v>49</v>
      </c>
      <c r="E30" s="46" t="s">
        <v>49</v>
      </c>
      <c r="F30" s="46" t="s">
        <v>51</v>
      </c>
      <c r="G30" s="46" t="s">
        <v>47</v>
      </c>
      <c r="H30" s="49" t="s">
        <v>663</v>
      </c>
      <c r="I30" s="48">
        <f>SUM(I31)</f>
        <v>0</v>
      </c>
    </row>
    <row r="31" spans="1:9" ht="117" customHeight="1" hidden="1">
      <c r="A31" s="46" t="s">
        <v>52</v>
      </c>
      <c r="B31" s="46" t="s">
        <v>183</v>
      </c>
      <c r="C31" s="46" t="s">
        <v>368</v>
      </c>
      <c r="D31" s="46" t="s">
        <v>49</v>
      </c>
      <c r="E31" s="46" t="s">
        <v>49</v>
      </c>
      <c r="F31" s="46" t="s">
        <v>51</v>
      </c>
      <c r="G31" s="46" t="s">
        <v>268</v>
      </c>
      <c r="H31" s="49" t="s">
        <v>664</v>
      </c>
      <c r="I31" s="48">
        <f>SUM(I32)</f>
        <v>0</v>
      </c>
    </row>
    <row r="32" spans="1:9" ht="122.25" customHeight="1" hidden="1">
      <c r="A32" s="46" t="s">
        <v>52</v>
      </c>
      <c r="B32" s="46" t="s">
        <v>183</v>
      </c>
      <c r="C32" s="46" t="s">
        <v>368</v>
      </c>
      <c r="D32" s="46" t="s">
        <v>49</v>
      </c>
      <c r="E32" s="46" t="s">
        <v>58</v>
      </c>
      <c r="F32" s="46" t="s">
        <v>51</v>
      </c>
      <c r="G32" s="46" t="s">
        <v>665</v>
      </c>
      <c r="H32" s="49" t="s">
        <v>666</v>
      </c>
      <c r="I32" s="48">
        <v>0</v>
      </c>
    </row>
    <row r="33" spans="1:9" ht="56.25" hidden="1">
      <c r="A33" s="46" t="s">
        <v>52</v>
      </c>
      <c r="B33" s="46" t="s">
        <v>183</v>
      </c>
      <c r="C33" s="46" t="s">
        <v>58</v>
      </c>
      <c r="D33" s="46" t="s">
        <v>49</v>
      </c>
      <c r="E33" s="46" t="s">
        <v>49</v>
      </c>
      <c r="F33" s="46" t="s">
        <v>51</v>
      </c>
      <c r="G33" s="46" t="s">
        <v>47</v>
      </c>
      <c r="H33" s="49" t="s">
        <v>667</v>
      </c>
      <c r="I33" s="48">
        <f>SUM(I34)</f>
        <v>0</v>
      </c>
    </row>
    <row r="34" spans="1:9" ht="56.25" hidden="1">
      <c r="A34" s="46" t="s">
        <v>52</v>
      </c>
      <c r="B34" s="46" t="s">
        <v>183</v>
      </c>
      <c r="C34" s="46" t="s">
        <v>58</v>
      </c>
      <c r="D34" s="46" t="s">
        <v>49</v>
      </c>
      <c r="E34" s="46" t="s">
        <v>49</v>
      </c>
      <c r="F34" s="46" t="s">
        <v>51</v>
      </c>
      <c r="G34" s="46" t="s">
        <v>365</v>
      </c>
      <c r="H34" s="49" t="s">
        <v>668</v>
      </c>
      <c r="I34" s="48">
        <f>SUM(I35)</f>
        <v>0</v>
      </c>
    </row>
    <row r="35" spans="1:9" ht="93.75" hidden="1">
      <c r="A35" s="46" t="s">
        <v>52</v>
      </c>
      <c r="B35" s="46" t="s">
        <v>183</v>
      </c>
      <c r="C35" s="46" t="s">
        <v>58</v>
      </c>
      <c r="D35" s="46" t="s">
        <v>52</v>
      </c>
      <c r="E35" s="46" t="s">
        <v>58</v>
      </c>
      <c r="F35" s="46" t="s">
        <v>51</v>
      </c>
      <c r="G35" s="46" t="s">
        <v>669</v>
      </c>
      <c r="H35" s="49" t="s">
        <v>670</v>
      </c>
      <c r="I35" s="50"/>
    </row>
    <row r="36" spans="1:9" ht="4.5" customHeight="1">
      <c r="A36" s="51"/>
      <c r="B36" s="51"/>
      <c r="C36" s="51"/>
      <c r="D36" s="51"/>
      <c r="E36" s="51"/>
      <c r="F36" s="51"/>
      <c r="G36" s="51"/>
      <c r="H36" s="52"/>
      <c r="I36" s="53"/>
    </row>
    <row r="37" spans="1:9" ht="12.75">
      <c r="A37" s="54"/>
      <c r="B37" s="54"/>
      <c r="C37" s="54"/>
      <c r="D37" s="54"/>
      <c r="E37" s="54"/>
      <c r="F37" s="54"/>
      <c r="G37" s="54"/>
      <c r="H37" s="2"/>
      <c r="I37" s="55"/>
    </row>
  </sheetData>
  <sheetProtection/>
  <mergeCells count="14">
    <mergeCell ref="A16:G16"/>
    <mergeCell ref="A17:G17"/>
    <mergeCell ref="H9:I9"/>
    <mergeCell ref="H10:I10"/>
    <mergeCell ref="H11:I11"/>
    <mergeCell ref="A12:I12"/>
    <mergeCell ref="A13:I13"/>
    <mergeCell ref="H14:I14"/>
    <mergeCell ref="H2:I2"/>
    <mergeCell ref="H3:I3"/>
    <mergeCell ref="H4:I4"/>
    <mergeCell ref="H5:I5"/>
    <mergeCell ref="H7:I7"/>
    <mergeCell ref="H8:I8"/>
  </mergeCells>
  <printOptions/>
  <pageMargins left="0.984251968503937" right="0.1968503937007874" top="0.1968503937007874" bottom="0.1968503937007874" header="0.31496062992125984" footer="0.31496062992125984"/>
  <pageSetup fitToHeight="1" fitToWidth="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pageSetUpPr fitToPage="1"/>
  </sheetPr>
  <dimension ref="A1:J517"/>
  <sheetViews>
    <sheetView tabSelected="1" zoomScalePageLayoutView="0" workbookViewId="0" topLeftCell="A340">
      <selection activeCell="H348" sqref="H348"/>
    </sheetView>
  </sheetViews>
  <sheetFormatPr defaultColWidth="9.00390625" defaultRowHeight="12.75"/>
  <cols>
    <col min="1" max="1" width="87.875" style="3" customWidth="1"/>
    <col min="2" max="2" width="13.125" style="3" customWidth="1"/>
    <col min="3" max="3" width="9.00390625" style="3" customWidth="1"/>
    <col min="4" max="4" width="16.75390625" style="3" hidden="1" customWidth="1"/>
    <col min="5" max="5" width="17.375" style="3" hidden="1" customWidth="1"/>
    <col min="6" max="6" width="17.625" style="3" customWidth="1"/>
    <col min="7" max="7" width="18.625" style="67" customWidth="1"/>
    <col min="8" max="8" width="19.00390625" style="16" customWidth="1"/>
    <col min="9" max="12" width="9.125" style="16" customWidth="1"/>
    <col min="13" max="16384" width="9.125" style="16" customWidth="1"/>
  </cols>
  <sheetData>
    <row r="1" spans="1:6" ht="18.75">
      <c r="A1" s="56"/>
      <c r="B1" s="381" t="s">
        <v>844</v>
      </c>
      <c r="C1" s="385"/>
      <c r="D1" s="385"/>
      <c r="E1" s="385"/>
      <c r="F1" s="385"/>
    </row>
    <row r="2" spans="1:6" ht="18.75">
      <c r="A2" s="381" t="s">
        <v>173</v>
      </c>
      <c r="B2" s="381"/>
      <c r="C2" s="382"/>
      <c r="D2" s="382"/>
      <c r="E2" s="382"/>
      <c r="F2" s="383"/>
    </row>
    <row r="3" spans="1:6" ht="18.75">
      <c r="A3" s="381" t="s">
        <v>645</v>
      </c>
      <c r="B3" s="381"/>
      <c r="C3" s="382"/>
      <c r="D3" s="382"/>
      <c r="E3" s="382"/>
      <c r="F3" s="383"/>
    </row>
    <row r="4" spans="1:6" ht="18.75">
      <c r="A4" s="381" t="s">
        <v>929</v>
      </c>
      <c r="B4" s="381"/>
      <c r="C4" s="382"/>
      <c r="D4" s="382"/>
      <c r="E4" s="382"/>
      <c r="F4" s="383"/>
    </row>
    <row r="6" spans="1:7" s="28" customFormat="1" ht="18.75">
      <c r="A6" s="56"/>
      <c r="B6" s="381" t="s">
        <v>671</v>
      </c>
      <c r="C6" s="385"/>
      <c r="D6" s="385"/>
      <c r="E6" s="385"/>
      <c r="F6" s="385"/>
      <c r="G6" s="67"/>
    </row>
    <row r="7" spans="1:7" s="28" customFormat="1" ht="18.75">
      <c r="A7" s="381" t="s">
        <v>173</v>
      </c>
      <c r="B7" s="381"/>
      <c r="C7" s="382"/>
      <c r="D7" s="382"/>
      <c r="E7" s="382"/>
      <c r="F7" s="383"/>
      <c r="G7" s="67"/>
    </row>
    <row r="8" spans="1:7" s="28" customFormat="1" ht="18.75">
      <c r="A8" s="381" t="s">
        <v>645</v>
      </c>
      <c r="B8" s="381"/>
      <c r="C8" s="382"/>
      <c r="D8" s="382"/>
      <c r="E8" s="382"/>
      <c r="F8" s="383"/>
      <c r="G8" s="67"/>
    </row>
    <row r="9" spans="1:7" s="28" customFormat="1" ht="18.75">
      <c r="A9" s="381" t="s">
        <v>783</v>
      </c>
      <c r="B9" s="381"/>
      <c r="C9" s="382"/>
      <c r="D9" s="382"/>
      <c r="E9" s="382"/>
      <c r="F9" s="383"/>
      <c r="G9" s="67"/>
    </row>
    <row r="10" spans="1:7" s="28" customFormat="1" ht="73.5" customHeight="1">
      <c r="A10" s="384" t="s">
        <v>773</v>
      </c>
      <c r="B10" s="384"/>
      <c r="C10" s="384"/>
      <c r="D10" s="384"/>
      <c r="E10" s="384"/>
      <c r="F10" s="384"/>
      <c r="G10" s="67"/>
    </row>
    <row r="11" spans="1:7" s="28" customFormat="1" ht="15" customHeight="1">
      <c r="A11" s="386" t="s">
        <v>240</v>
      </c>
      <c r="B11" s="387" t="s">
        <v>242</v>
      </c>
      <c r="C11" s="387" t="s">
        <v>243</v>
      </c>
      <c r="D11" s="387" t="s">
        <v>672</v>
      </c>
      <c r="E11" s="386" t="s">
        <v>904</v>
      </c>
      <c r="F11" s="386" t="s">
        <v>672</v>
      </c>
      <c r="G11" s="67"/>
    </row>
    <row r="12" spans="1:7" s="28" customFormat="1" ht="48.75" customHeight="1">
      <c r="A12" s="386"/>
      <c r="B12" s="388" t="s">
        <v>673</v>
      </c>
      <c r="C12" s="388" t="s">
        <v>674</v>
      </c>
      <c r="D12" s="390"/>
      <c r="E12" s="386"/>
      <c r="F12" s="386"/>
      <c r="G12" s="67"/>
    </row>
    <row r="13" spans="1:7" s="68" customFormat="1" ht="15">
      <c r="A13" s="99" t="s">
        <v>48</v>
      </c>
      <c r="B13" s="99" t="s">
        <v>75</v>
      </c>
      <c r="C13" s="99" t="s">
        <v>244</v>
      </c>
      <c r="D13" s="99" t="s">
        <v>245</v>
      </c>
      <c r="E13" s="99" t="s">
        <v>245</v>
      </c>
      <c r="F13" s="99" t="s">
        <v>245</v>
      </c>
      <c r="G13" s="67"/>
    </row>
    <row r="14" spans="1:8" s="28" customFormat="1" ht="18.75">
      <c r="A14" s="100" t="s">
        <v>675</v>
      </c>
      <c r="B14" s="101" t="s">
        <v>345</v>
      </c>
      <c r="C14" s="101" t="s">
        <v>345</v>
      </c>
      <c r="D14" s="193">
        <f>D15+D53+D72+D127+D243+D309+D329+D362+D389+D398</f>
        <v>850914.0850000002</v>
      </c>
      <c r="E14" s="193">
        <f>E15+E53+E72+E127+E243+E309+E329+E362+E389+E398+G14</f>
        <v>-9857.962</v>
      </c>
      <c r="F14" s="169">
        <f aca="true" t="shared" si="0" ref="F14:F22">D14+E14</f>
        <v>841056.1230000001</v>
      </c>
      <c r="G14" s="102"/>
      <c r="H14" s="102"/>
    </row>
    <row r="15" spans="1:8" s="28" customFormat="1" ht="37.5">
      <c r="A15" s="17" t="s">
        <v>261</v>
      </c>
      <c r="B15" s="126" t="s">
        <v>262</v>
      </c>
      <c r="C15" s="126"/>
      <c r="D15" s="180">
        <f>D16+D35+D40+D45+D48</f>
        <v>5037.301</v>
      </c>
      <c r="E15" s="180">
        <f>E16+E35+E40+E45+E48</f>
        <v>-773.5059999999999</v>
      </c>
      <c r="F15" s="180">
        <f>D15+E15</f>
        <v>4263.795</v>
      </c>
      <c r="G15" s="58"/>
      <c r="H15" s="85"/>
    </row>
    <row r="16" spans="1:7" s="28" customFormat="1" ht="27.75" customHeight="1">
      <c r="A16" s="23" t="s">
        <v>263</v>
      </c>
      <c r="B16" s="20" t="s">
        <v>264</v>
      </c>
      <c r="C16" s="20"/>
      <c r="D16" s="172">
        <f>D17+D19+D21+D23+D25+D28+D29+D31+D33</f>
        <v>3846.35</v>
      </c>
      <c r="E16" s="172">
        <f>E17+E19+E21+E23+E25+E33+E27+E31+E29</f>
        <v>-561.7499999999999</v>
      </c>
      <c r="F16" s="172">
        <f>E16+D16</f>
        <v>3284.6</v>
      </c>
      <c r="G16" s="58"/>
    </row>
    <row r="17" spans="1:7" s="28" customFormat="1" ht="56.25">
      <c r="A17" s="21" t="s">
        <v>863</v>
      </c>
      <c r="B17" s="20" t="s">
        <v>266</v>
      </c>
      <c r="C17" s="20"/>
      <c r="D17" s="172">
        <f>D18</f>
        <v>900</v>
      </c>
      <c r="E17" s="173">
        <f>E18</f>
        <v>-441.75</v>
      </c>
      <c r="F17" s="172">
        <f>D17+E17</f>
        <v>458.25</v>
      </c>
      <c r="G17" s="58"/>
    </row>
    <row r="18" spans="1:7" s="28" customFormat="1" ht="18.75">
      <c r="A18" s="60" t="s">
        <v>267</v>
      </c>
      <c r="B18" s="20" t="s">
        <v>266</v>
      </c>
      <c r="C18" s="20" t="s">
        <v>268</v>
      </c>
      <c r="D18" s="172">
        <v>900</v>
      </c>
      <c r="E18" s="173">
        <v>-441.75</v>
      </c>
      <c r="F18" s="172">
        <f t="shared" si="0"/>
        <v>458.25</v>
      </c>
      <c r="G18" s="58"/>
    </row>
    <row r="19" spans="1:7" s="28" customFormat="1" ht="56.25">
      <c r="A19" s="60" t="s">
        <v>269</v>
      </c>
      <c r="B19" s="20" t="s">
        <v>270</v>
      </c>
      <c r="C19" s="20"/>
      <c r="D19" s="172">
        <f>D20</f>
        <v>120</v>
      </c>
      <c r="E19" s="173">
        <f>E20</f>
        <v>-120</v>
      </c>
      <c r="F19" s="172">
        <f t="shared" si="0"/>
        <v>0</v>
      </c>
      <c r="G19" s="58"/>
    </row>
    <row r="20" spans="1:7" s="28" customFormat="1" ht="18.75">
      <c r="A20" s="60" t="s">
        <v>267</v>
      </c>
      <c r="B20" s="20" t="s">
        <v>270</v>
      </c>
      <c r="C20" s="20" t="s">
        <v>268</v>
      </c>
      <c r="D20" s="172">
        <v>120</v>
      </c>
      <c r="E20" s="173">
        <v>-120</v>
      </c>
      <c r="F20" s="172">
        <f t="shared" si="0"/>
        <v>0</v>
      </c>
      <c r="G20" s="58"/>
    </row>
    <row r="21" spans="1:7" s="28" customFormat="1" ht="56.25">
      <c r="A21" s="60" t="s">
        <v>271</v>
      </c>
      <c r="B21" s="20" t="s">
        <v>272</v>
      </c>
      <c r="C21" s="20"/>
      <c r="D21" s="172">
        <f>D22</f>
        <v>0</v>
      </c>
      <c r="E21" s="173">
        <f>E22</f>
        <v>0</v>
      </c>
      <c r="F21" s="172">
        <f t="shared" si="0"/>
        <v>0</v>
      </c>
      <c r="G21" s="58"/>
    </row>
    <row r="22" spans="1:7" s="28" customFormat="1" ht="18.75">
      <c r="A22" s="60" t="s">
        <v>267</v>
      </c>
      <c r="B22" s="20" t="s">
        <v>272</v>
      </c>
      <c r="C22" s="20" t="s">
        <v>268</v>
      </c>
      <c r="D22" s="172">
        <v>0</v>
      </c>
      <c r="E22" s="173"/>
      <c r="F22" s="172">
        <f t="shared" si="0"/>
        <v>0</v>
      </c>
      <c r="G22" s="58"/>
    </row>
    <row r="23" spans="1:7" s="28" customFormat="1" ht="37.5">
      <c r="A23" s="74" t="s">
        <v>371</v>
      </c>
      <c r="B23" s="20" t="s">
        <v>372</v>
      </c>
      <c r="C23" s="103"/>
      <c r="D23" s="172">
        <f>D24</f>
        <v>0</v>
      </c>
      <c r="E23" s="173">
        <f>E24</f>
        <v>0</v>
      </c>
      <c r="F23" s="173">
        <f>F24</f>
        <v>0</v>
      </c>
      <c r="G23" s="69"/>
    </row>
    <row r="24" spans="1:7" s="28" customFormat="1" ht="37.5">
      <c r="A24" s="60" t="s">
        <v>373</v>
      </c>
      <c r="B24" s="20" t="s">
        <v>372</v>
      </c>
      <c r="C24" s="20" t="s">
        <v>365</v>
      </c>
      <c r="D24" s="194"/>
      <c r="E24" s="173"/>
      <c r="F24" s="172"/>
      <c r="G24" s="69"/>
    </row>
    <row r="25" spans="1:7" s="28" customFormat="1" ht="18.75">
      <c r="A25" s="83" t="s">
        <v>811</v>
      </c>
      <c r="B25" s="20" t="s">
        <v>803</v>
      </c>
      <c r="C25" s="20"/>
      <c r="D25" s="194">
        <f>D26</f>
        <v>300</v>
      </c>
      <c r="E25" s="173">
        <f>E26</f>
        <v>0</v>
      </c>
      <c r="F25" s="172">
        <f aca="true" t="shared" si="1" ref="F25:F34">D25+E25</f>
        <v>300</v>
      </c>
      <c r="G25" s="69"/>
    </row>
    <row r="26" spans="1:10" s="28" customFormat="1" ht="18.75">
      <c r="A26" s="60" t="s">
        <v>267</v>
      </c>
      <c r="B26" s="20" t="s">
        <v>803</v>
      </c>
      <c r="C26" s="20" t="s">
        <v>268</v>
      </c>
      <c r="D26" s="194">
        <v>300</v>
      </c>
      <c r="E26" s="173"/>
      <c r="F26" s="172">
        <f t="shared" si="1"/>
        <v>300</v>
      </c>
      <c r="G26" s="69"/>
      <c r="J26" s="278"/>
    </row>
    <row r="27" spans="1:10" s="28" customFormat="1" ht="56.25">
      <c r="A27" s="60" t="s">
        <v>862</v>
      </c>
      <c r="B27" s="20" t="s">
        <v>861</v>
      </c>
      <c r="C27" s="20"/>
      <c r="D27" s="194">
        <f>D28</f>
        <v>1200</v>
      </c>
      <c r="E27" s="173">
        <f>E28</f>
        <v>0</v>
      </c>
      <c r="F27" s="172">
        <f t="shared" si="1"/>
        <v>1200</v>
      </c>
      <c r="G27" s="69"/>
      <c r="J27" s="278"/>
    </row>
    <row r="28" spans="1:10" s="28" customFormat="1" ht="18.75">
      <c r="A28" s="60" t="s">
        <v>267</v>
      </c>
      <c r="B28" s="20" t="s">
        <v>861</v>
      </c>
      <c r="C28" s="20" t="s">
        <v>268</v>
      </c>
      <c r="D28" s="194">
        <v>1200</v>
      </c>
      <c r="E28" s="173"/>
      <c r="F28" s="172">
        <f t="shared" si="1"/>
        <v>1200</v>
      </c>
      <c r="G28" s="69"/>
      <c r="J28" s="278"/>
    </row>
    <row r="29" spans="1:10" s="28" customFormat="1" ht="37.5">
      <c r="A29" s="60" t="s">
        <v>906</v>
      </c>
      <c r="B29" s="20" t="s">
        <v>905</v>
      </c>
      <c r="C29" s="20"/>
      <c r="D29" s="194">
        <f>D30</f>
        <v>0</v>
      </c>
      <c r="E29" s="173">
        <f>E30</f>
        <v>885.62</v>
      </c>
      <c r="F29" s="172">
        <f>D29+E29</f>
        <v>885.62</v>
      </c>
      <c r="G29" s="69"/>
      <c r="J29" s="278"/>
    </row>
    <row r="30" spans="1:10" s="28" customFormat="1" ht="18.75">
      <c r="A30" s="60" t="s">
        <v>267</v>
      </c>
      <c r="B30" s="20" t="s">
        <v>905</v>
      </c>
      <c r="C30" s="20" t="s">
        <v>268</v>
      </c>
      <c r="D30" s="194"/>
      <c r="E30" s="173">
        <v>885.62</v>
      </c>
      <c r="F30" s="172">
        <f>D30+E30</f>
        <v>885.62</v>
      </c>
      <c r="G30" s="69"/>
      <c r="J30" s="278"/>
    </row>
    <row r="31" spans="1:10" s="28" customFormat="1" ht="56.25">
      <c r="A31" s="360" t="s">
        <v>907</v>
      </c>
      <c r="B31" s="20" t="s">
        <v>872</v>
      </c>
      <c r="C31" s="20"/>
      <c r="D31" s="194">
        <f>D32</f>
        <v>1041.75</v>
      </c>
      <c r="E31" s="173">
        <f>E32</f>
        <v>-885.62</v>
      </c>
      <c r="F31" s="172">
        <f>D31+E31</f>
        <v>156.13</v>
      </c>
      <c r="G31" s="69"/>
      <c r="J31" s="278"/>
    </row>
    <row r="32" spans="1:10" s="28" customFormat="1" ht="18.75">
      <c r="A32" s="60" t="s">
        <v>267</v>
      </c>
      <c r="B32" s="20" t="s">
        <v>872</v>
      </c>
      <c r="C32" s="20" t="s">
        <v>268</v>
      </c>
      <c r="D32" s="194">
        <v>1041.75</v>
      </c>
      <c r="E32" s="173">
        <v>-885.62</v>
      </c>
      <c r="F32" s="172">
        <f>D32+E32</f>
        <v>156.13</v>
      </c>
      <c r="G32" s="69"/>
      <c r="J32" s="278"/>
    </row>
    <row r="33" spans="1:7" s="28" customFormat="1" ht="18.75">
      <c r="A33" s="83" t="s">
        <v>820</v>
      </c>
      <c r="B33" s="20" t="s">
        <v>821</v>
      </c>
      <c r="C33" s="20"/>
      <c r="D33" s="194">
        <f>D34</f>
        <v>284.6</v>
      </c>
      <c r="E33" s="173">
        <f>E34</f>
        <v>0</v>
      </c>
      <c r="F33" s="172">
        <f t="shared" si="1"/>
        <v>284.6</v>
      </c>
      <c r="G33" s="69"/>
    </row>
    <row r="34" spans="1:7" s="28" customFormat="1" ht="18.75">
      <c r="A34" s="83" t="s">
        <v>267</v>
      </c>
      <c r="B34" s="20" t="s">
        <v>821</v>
      </c>
      <c r="C34" s="20" t="s">
        <v>268</v>
      </c>
      <c r="D34" s="194">
        <v>284.6</v>
      </c>
      <c r="E34" s="173"/>
      <c r="F34" s="172">
        <f t="shared" si="1"/>
        <v>284.6</v>
      </c>
      <c r="G34" s="69"/>
    </row>
    <row r="35" spans="1:7" s="28" customFormat="1" ht="39">
      <c r="A35" s="82" t="s">
        <v>676</v>
      </c>
      <c r="B35" s="20" t="s">
        <v>375</v>
      </c>
      <c r="C35" s="20"/>
      <c r="D35" s="172">
        <f>D36+D38</f>
        <v>122.8</v>
      </c>
      <c r="E35" s="172">
        <f>E36+E38</f>
        <v>-91.756</v>
      </c>
      <c r="F35" s="172">
        <f aca="true" t="shared" si="2" ref="F35:F64">D35+E35</f>
        <v>31.043999999999997</v>
      </c>
      <c r="G35" s="70"/>
    </row>
    <row r="36" spans="1:7" s="28" customFormat="1" ht="37.5">
      <c r="A36" s="60" t="s">
        <v>376</v>
      </c>
      <c r="B36" s="20" t="s">
        <v>377</v>
      </c>
      <c r="C36" s="20"/>
      <c r="D36" s="172">
        <f>D37</f>
        <v>90.8</v>
      </c>
      <c r="E36" s="172">
        <f>E37</f>
        <v>-90.8</v>
      </c>
      <c r="F36" s="172">
        <f t="shared" si="2"/>
        <v>0</v>
      </c>
      <c r="G36" s="70"/>
    </row>
    <row r="37" spans="1:7" s="28" customFormat="1" ht="18.75">
      <c r="A37" s="60" t="s">
        <v>267</v>
      </c>
      <c r="B37" s="20" t="s">
        <v>377</v>
      </c>
      <c r="C37" s="20" t="s">
        <v>268</v>
      </c>
      <c r="D37" s="172">
        <v>90.8</v>
      </c>
      <c r="E37" s="172">
        <v>-90.8</v>
      </c>
      <c r="F37" s="172">
        <f t="shared" si="2"/>
        <v>0</v>
      </c>
      <c r="G37" s="70"/>
    </row>
    <row r="38" spans="1:7" s="28" customFormat="1" ht="37.5">
      <c r="A38" s="60" t="s">
        <v>378</v>
      </c>
      <c r="B38" s="20" t="s">
        <v>379</v>
      </c>
      <c r="C38" s="20"/>
      <c r="D38" s="172">
        <f>D39</f>
        <v>32</v>
      </c>
      <c r="E38" s="172">
        <f>E39</f>
        <v>-0.956</v>
      </c>
      <c r="F38" s="172">
        <f t="shared" si="2"/>
        <v>31.044</v>
      </c>
      <c r="G38" s="70"/>
    </row>
    <row r="39" spans="1:7" s="28" customFormat="1" ht="37.5">
      <c r="A39" s="60" t="s">
        <v>385</v>
      </c>
      <c r="B39" s="20" t="s">
        <v>379</v>
      </c>
      <c r="C39" s="20" t="s">
        <v>365</v>
      </c>
      <c r="D39" s="172">
        <v>32</v>
      </c>
      <c r="E39" s="172">
        <v>-0.956</v>
      </c>
      <c r="F39" s="172">
        <f t="shared" si="2"/>
        <v>31.044</v>
      </c>
      <c r="G39" s="70"/>
    </row>
    <row r="40" spans="1:7" s="127" customFormat="1" ht="39">
      <c r="A40" s="82" t="s">
        <v>273</v>
      </c>
      <c r="B40" s="22" t="s">
        <v>677</v>
      </c>
      <c r="C40" s="22"/>
      <c r="D40" s="171">
        <f>D41+D43</f>
        <v>534.851</v>
      </c>
      <c r="E40" s="171">
        <f>E41+E43</f>
        <v>0</v>
      </c>
      <c r="F40" s="171">
        <f t="shared" si="2"/>
        <v>534.851</v>
      </c>
      <c r="G40" s="188"/>
    </row>
    <row r="41" spans="1:7" s="127" customFormat="1" ht="37.5">
      <c r="A41" s="83" t="s">
        <v>792</v>
      </c>
      <c r="B41" s="20" t="s">
        <v>774</v>
      </c>
      <c r="C41" s="20"/>
      <c r="D41" s="172">
        <f>D42</f>
        <v>71.43</v>
      </c>
      <c r="E41" s="172">
        <f>E42</f>
        <v>0</v>
      </c>
      <c r="F41" s="172">
        <f t="shared" si="2"/>
        <v>71.43</v>
      </c>
      <c r="G41" s="188"/>
    </row>
    <row r="42" spans="1:7" s="28" customFormat="1" ht="18.75">
      <c r="A42" s="60" t="s">
        <v>267</v>
      </c>
      <c r="B42" s="20" t="s">
        <v>770</v>
      </c>
      <c r="C42" s="20" t="s">
        <v>268</v>
      </c>
      <c r="D42" s="172">
        <v>71.43</v>
      </c>
      <c r="E42" s="172"/>
      <c r="F42" s="172">
        <f t="shared" si="2"/>
        <v>71.43</v>
      </c>
      <c r="G42" s="70"/>
    </row>
    <row r="43" spans="1:7" s="28" customFormat="1" ht="18.75">
      <c r="A43" s="75" t="s">
        <v>819</v>
      </c>
      <c r="B43" s="18" t="s">
        <v>822</v>
      </c>
      <c r="C43" s="83"/>
      <c r="D43" s="172">
        <f>D44</f>
        <v>463.421</v>
      </c>
      <c r="E43" s="172">
        <f>E44</f>
        <v>0</v>
      </c>
      <c r="F43" s="172">
        <f>D43+E43</f>
        <v>463.421</v>
      </c>
      <c r="G43" s="70"/>
    </row>
    <row r="44" spans="1:7" s="28" customFormat="1" ht="18.75">
      <c r="A44" s="83" t="s">
        <v>267</v>
      </c>
      <c r="B44" s="18" t="s">
        <v>822</v>
      </c>
      <c r="C44" s="18" t="s">
        <v>268</v>
      </c>
      <c r="D44" s="172">
        <v>463.421</v>
      </c>
      <c r="E44" s="172"/>
      <c r="F44" s="172">
        <f>D44+E44</f>
        <v>463.421</v>
      </c>
      <c r="G44" s="70"/>
    </row>
    <row r="45" spans="1:7" s="127" customFormat="1" ht="19.5">
      <c r="A45" s="82" t="s">
        <v>275</v>
      </c>
      <c r="B45" s="22" t="s">
        <v>276</v>
      </c>
      <c r="C45" s="22"/>
      <c r="D45" s="171">
        <f>D46</f>
        <v>200</v>
      </c>
      <c r="E45" s="171">
        <f>E46</f>
        <v>-120</v>
      </c>
      <c r="F45" s="171">
        <f t="shared" si="2"/>
        <v>80</v>
      </c>
      <c r="G45" s="188"/>
    </row>
    <row r="46" spans="1:7" s="28" customFormat="1" ht="56.25">
      <c r="A46" s="60" t="s">
        <v>277</v>
      </c>
      <c r="B46" s="18" t="s">
        <v>278</v>
      </c>
      <c r="C46" s="18"/>
      <c r="D46" s="173">
        <f>D47</f>
        <v>200</v>
      </c>
      <c r="E46" s="173">
        <f>E47</f>
        <v>-120</v>
      </c>
      <c r="F46" s="172">
        <f t="shared" si="2"/>
        <v>80</v>
      </c>
      <c r="G46" s="70"/>
    </row>
    <row r="47" spans="1:7" s="28" customFormat="1" ht="18.75">
      <c r="A47" s="60" t="s">
        <v>267</v>
      </c>
      <c r="B47" s="18" t="s">
        <v>278</v>
      </c>
      <c r="C47" s="18" t="s">
        <v>268</v>
      </c>
      <c r="D47" s="173">
        <v>200</v>
      </c>
      <c r="E47" s="173">
        <v>-120</v>
      </c>
      <c r="F47" s="172">
        <f t="shared" si="2"/>
        <v>80</v>
      </c>
      <c r="G47" s="70"/>
    </row>
    <row r="48" spans="1:7" s="28" customFormat="1" ht="34.5" customHeight="1">
      <c r="A48" s="92" t="s">
        <v>847</v>
      </c>
      <c r="B48" s="277" t="s">
        <v>849</v>
      </c>
      <c r="C48" s="93"/>
      <c r="D48" s="170">
        <f>D49+D51</f>
        <v>333.3</v>
      </c>
      <c r="E48" s="170">
        <f>E49+E51</f>
        <v>0</v>
      </c>
      <c r="F48" s="171">
        <f>D48+E48</f>
        <v>333.3</v>
      </c>
      <c r="G48" s="70"/>
    </row>
    <row r="49" spans="1:7" s="28" customFormat="1" ht="23.25" customHeight="1">
      <c r="A49" s="83" t="s">
        <v>851</v>
      </c>
      <c r="B49" s="18" t="s">
        <v>848</v>
      </c>
      <c r="C49" s="83"/>
      <c r="D49" s="173">
        <f>D50</f>
        <v>33.3</v>
      </c>
      <c r="E49" s="173">
        <f>E50</f>
        <v>0</v>
      </c>
      <c r="F49" s="172">
        <f>D49+E49</f>
        <v>33.3</v>
      </c>
      <c r="G49" s="70"/>
    </row>
    <row r="50" spans="1:7" s="28" customFormat="1" ht="18.75">
      <c r="A50" s="60" t="s">
        <v>594</v>
      </c>
      <c r="B50" s="18" t="s">
        <v>848</v>
      </c>
      <c r="C50" s="83" t="s">
        <v>582</v>
      </c>
      <c r="D50" s="173">
        <v>33.3</v>
      </c>
      <c r="E50" s="173"/>
      <c r="F50" s="172">
        <f>D50+E50</f>
        <v>33.3</v>
      </c>
      <c r="G50" s="70"/>
    </row>
    <row r="51" spans="1:7" s="28" customFormat="1" ht="32.25" customHeight="1">
      <c r="A51" s="60" t="s">
        <v>830</v>
      </c>
      <c r="B51" s="18" t="s">
        <v>850</v>
      </c>
      <c r="C51" s="18"/>
      <c r="D51" s="173">
        <f>D52</f>
        <v>300</v>
      </c>
      <c r="E51" s="173">
        <f>E52</f>
        <v>0</v>
      </c>
      <c r="F51" s="172">
        <f>D51+E51</f>
        <v>300</v>
      </c>
      <c r="G51" s="70"/>
    </row>
    <row r="52" spans="1:7" s="28" customFormat="1" ht="18.75">
      <c r="A52" s="60" t="s">
        <v>594</v>
      </c>
      <c r="B52" s="18" t="s">
        <v>850</v>
      </c>
      <c r="C52" s="18" t="s">
        <v>582</v>
      </c>
      <c r="D52" s="173">
        <v>300</v>
      </c>
      <c r="E52" s="173"/>
      <c r="F52" s="172">
        <f>D52+E52</f>
        <v>300</v>
      </c>
      <c r="G52" s="70"/>
    </row>
    <row r="53" spans="1:8" s="28" customFormat="1" ht="32.25" customHeight="1">
      <c r="A53" s="17" t="s">
        <v>439</v>
      </c>
      <c r="B53" s="126" t="s">
        <v>440</v>
      </c>
      <c r="C53" s="126"/>
      <c r="D53" s="180">
        <f>D54</f>
        <v>49197.757</v>
      </c>
      <c r="E53" s="180">
        <f>E54</f>
        <v>-100</v>
      </c>
      <c r="F53" s="180">
        <f t="shared" si="2"/>
        <v>49097.757</v>
      </c>
      <c r="G53" s="70"/>
      <c r="H53" s="85"/>
    </row>
    <row r="54" spans="1:7" s="28" customFormat="1" ht="55.5" customHeight="1">
      <c r="A54" s="23" t="s">
        <v>441</v>
      </c>
      <c r="B54" s="22" t="s">
        <v>442</v>
      </c>
      <c r="C54" s="22"/>
      <c r="D54" s="171">
        <f>D55+D58+D60+D69+D67+D63+D65</f>
        <v>49197.757</v>
      </c>
      <c r="E54" s="171">
        <f>E55+E58+E60+E69+E67+E63+E65</f>
        <v>-100</v>
      </c>
      <c r="F54" s="171">
        <f t="shared" si="2"/>
        <v>49097.757</v>
      </c>
      <c r="G54" s="70"/>
    </row>
    <row r="55" spans="1:7" s="28" customFormat="1" ht="37.5">
      <c r="A55" s="21" t="s">
        <v>579</v>
      </c>
      <c r="B55" s="20" t="s">
        <v>580</v>
      </c>
      <c r="C55" s="20"/>
      <c r="D55" s="172">
        <f>D57+D56</f>
        <v>4807.370999999999</v>
      </c>
      <c r="E55" s="172">
        <f>E57+E56</f>
        <v>0</v>
      </c>
      <c r="F55" s="172">
        <f t="shared" si="2"/>
        <v>4807.370999999999</v>
      </c>
      <c r="G55" s="70"/>
    </row>
    <row r="56" spans="1:7" s="28" customFormat="1" ht="32.25" customHeight="1">
      <c r="A56" s="83" t="s">
        <v>257</v>
      </c>
      <c r="B56" s="20" t="s">
        <v>834</v>
      </c>
      <c r="C56" s="20" t="s">
        <v>258</v>
      </c>
      <c r="D56" s="172">
        <v>4364.418</v>
      </c>
      <c r="E56" s="172"/>
      <c r="F56" s="172">
        <f>D56+E56</f>
        <v>4364.418</v>
      </c>
      <c r="G56" s="70"/>
    </row>
    <row r="57" spans="1:7" s="28" customFormat="1" ht="18.75">
      <c r="A57" s="60" t="s">
        <v>581</v>
      </c>
      <c r="B57" s="20" t="s">
        <v>580</v>
      </c>
      <c r="C57" s="20" t="s">
        <v>582</v>
      </c>
      <c r="D57" s="172">
        <v>442.953</v>
      </c>
      <c r="E57" s="172"/>
      <c r="F57" s="172">
        <f t="shared" si="2"/>
        <v>442.953</v>
      </c>
      <c r="G57" s="70"/>
    </row>
    <row r="58" spans="1:7" s="28" customFormat="1" ht="18.75">
      <c r="A58" s="21" t="s">
        <v>583</v>
      </c>
      <c r="B58" s="20" t="s">
        <v>584</v>
      </c>
      <c r="C58" s="20"/>
      <c r="D58" s="172">
        <f>D59</f>
        <v>19.77</v>
      </c>
      <c r="E58" s="172">
        <f>E59</f>
        <v>0</v>
      </c>
      <c r="F58" s="172">
        <f t="shared" si="2"/>
        <v>19.77</v>
      </c>
      <c r="G58" s="70"/>
    </row>
    <row r="59" spans="1:7" s="28" customFormat="1" ht="37.5">
      <c r="A59" s="83" t="s">
        <v>257</v>
      </c>
      <c r="B59" s="20" t="s">
        <v>584</v>
      </c>
      <c r="C59" s="20" t="s">
        <v>258</v>
      </c>
      <c r="D59" s="172">
        <v>19.77</v>
      </c>
      <c r="E59" s="172"/>
      <c r="F59" s="172">
        <f t="shared" si="2"/>
        <v>19.77</v>
      </c>
      <c r="G59" s="70"/>
    </row>
    <row r="60" spans="1:7" s="28" customFormat="1" ht="56.25">
      <c r="A60" s="60" t="s">
        <v>585</v>
      </c>
      <c r="B60" s="20" t="s">
        <v>586</v>
      </c>
      <c r="C60" s="20"/>
      <c r="D60" s="172">
        <f>D62+D61</f>
        <v>5671.716</v>
      </c>
      <c r="E60" s="172">
        <f>E62+E61</f>
        <v>0</v>
      </c>
      <c r="F60" s="172">
        <f t="shared" si="2"/>
        <v>5671.716</v>
      </c>
      <c r="G60" s="70"/>
    </row>
    <row r="61" spans="1:9" s="28" customFormat="1" ht="33.75" customHeight="1">
      <c r="A61" s="83" t="s">
        <v>257</v>
      </c>
      <c r="B61" s="20" t="s">
        <v>586</v>
      </c>
      <c r="C61" s="20" t="s">
        <v>258</v>
      </c>
      <c r="D61" s="172">
        <v>0</v>
      </c>
      <c r="E61" s="172"/>
      <c r="F61" s="172">
        <f>D61+E61</f>
        <v>0</v>
      </c>
      <c r="G61" s="389"/>
      <c r="H61" s="371"/>
      <c r="I61" s="371"/>
    </row>
    <row r="62" spans="1:7" s="28" customFormat="1" ht="15.75" customHeight="1">
      <c r="A62" s="60" t="s">
        <v>581</v>
      </c>
      <c r="B62" s="20" t="s">
        <v>586</v>
      </c>
      <c r="C62" s="20" t="s">
        <v>582</v>
      </c>
      <c r="D62" s="172">
        <v>5671.716</v>
      </c>
      <c r="E62" s="172"/>
      <c r="F62" s="172">
        <f t="shared" si="2"/>
        <v>5671.716</v>
      </c>
      <c r="G62" s="70"/>
    </row>
    <row r="63" spans="1:6" s="90" customFormat="1" ht="18.75">
      <c r="A63" s="21" t="s">
        <v>443</v>
      </c>
      <c r="B63" s="19" t="s">
        <v>753</v>
      </c>
      <c r="C63" s="19"/>
      <c r="D63" s="172">
        <f>D64</f>
        <v>26000</v>
      </c>
      <c r="E63" s="172">
        <f>E64</f>
        <v>0</v>
      </c>
      <c r="F63" s="172">
        <f t="shared" si="2"/>
        <v>26000</v>
      </c>
    </row>
    <row r="64" spans="1:6" s="90" customFormat="1" ht="37.5">
      <c r="A64" s="83" t="s">
        <v>257</v>
      </c>
      <c r="B64" s="19" t="s">
        <v>753</v>
      </c>
      <c r="C64" s="19" t="s">
        <v>258</v>
      </c>
      <c r="D64" s="172">
        <v>26000</v>
      </c>
      <c r="E64" s="172"/>
      <c r="F64" s="172">
        <f t="shared" si="2"/>
        <v>26000</v>
      </c>
    </row>
    <row r="65" spans="1:6" s="90" customFormat="1" ht="37.5">
      <c r="A65" s="83" t="s">
        <v>840</v>
      </c>
      <c r="B65" s="19" t="s">
        <v>839</v>
      </c>
      <c r="C65" s="19"/>
      <c r="D65" s="172">
        <f>D66</f>
        <v>100</v>
      </c>
      <c r="E65" s="172">
        <f>E66</f>
        <v>-100</v>
      </c>
      <c r="F65" s="172">
        <f>D65+E65</f>
        <v>0</v>
      </c>
    </row>
    <row r="66" spans="1:6" s="90" customFormat="1" ht="18.75">
      <c r="A66" s="60" t="s">
        <v>267</v>
      </c>
      <c r="B66" s="19" t="s">
        <v>839</v>
      </c>
      <c r="C66" s="19" t="s">
        <v>268</v>
      </c>
      <c r="D66" s="172">
        <v>100</v>
      </c>
      <c r="E66" s="172">
        <v>-100</v>
      </c>
      <c r="F66" s="172">
        <f>D66+E66</f>
        <v>0</v>
      </c>
    </row>
    <row r="67" spans="1:7" s="28" customFormat="1" ht="54.75" customHeight="1">
      <c r="A67" s="75" t="s">
        <v>187</v>
      </c>
      <c r="B67" s="20" t="s">
        <v>587</v>
      </c>
      <c r="C67" s="20"/>
      <c r="D67" s="172">
        <f>D68</f>
        <v>375.4</v>
      </c>
      <c r="E67" s="172">
        <f>E68</f>
        <v>0</v>
      </c>
      <c r="F67" s="172">
        <f aca="true" t="shared" si="3" ref="F67:F93">D67+E67</f>
        <v>375.4</v>
      </c>
      <c r="G67" s="70"/>
    </row>
    <row r="68" spans="1:7" s="28" customFormat="1" ht="18.75">
      <c r="A68" s="60" t="s">
        <v>581</v>
      </c>
      <c r="B68" s="20" t="s">
        <v>587</v>
      </c>
      <c r="C68" s="20" t="s">
        <v>582</v>
      </c>
      <c r="D68" s="172">
        <v>375.4</v>
      </c>
      <c r="E68" s="172"/>
      <c r="F68" s="172">
        <f t="shared" si="3"/>
        <v>375.4</v>
      </c>
      <c r="G68" s="70"/>
    </row>
    <row r="69" spans="1:7" s="28" customFormat="1" ht="37.5">
      <c r="A69" s="60" t="s">
        <v>588</v>
      </c>
      <c r="B69" s="20" t="s">
        <v>589</v>
      </c>
      <c r="C69" s="20"/>
      <c r="D69" s="172">
        <f>D71+D70</f>
        <v>12223.5</v>
      </c>
      <c r="E69" s="172">
        <f>E71+E70</f>
        <v>0</v>
      </c>
      <c r="F69" s="172">
        <f t="shared" si="3"/>
        <v>12223.5</v>
      </c>
      <c r="G69" s="70"/>
    </row>
    <row r="70" spans="1:7" s="28" customFormat="1" ht="33.75" customHeight="1">
      <c r="A70" s="83" t="s">
        <v>257</v>
      </c>
      <c r="B70" s="20" t="s">
        <v>589</v>
      </c>
      <c r="C70" s="20" t="s">
        <v>258</v>
      </c>
      <c r="D70" s="172">
        <v>7979.138</v>
      </c>
      <c r="E70" s="172"/>
      <c r="F70" s="172">
        <f>D70+E70</f>
        <v>7979.138</v>
      </c>
      <c r="G70" s="70"/>
    </row>
    <row r="71" spans="1:7" s="28" customFormat="1" ht="18.75">
      <c r="A71" s="60" t="s">
        <v>581</v>
      </c>
      <c r="B71" s="20" t="s">
        <v>589</v>
      </c>
      <c r="C71" s="20" t="s">
        <v>582</v>
      </c>
      <c r="D71" s="172">
        <v>4244.362</v>
      </c>
      <c r="E71" s="172"/>
      <c r="F71" s="172">
        <f t="shared" si="3"/>
        <v>4244.362</v>
      </c>
      <c r="G71" s="70"/>
    </row>
    <row r="72" spans="1:8" s="28" customFormat="1" ht="33.75" customHeight="1">
      <c r="A72" s="17" t="s">
        <v>279</v>
      </c>
      <c r="B72" s="126" t="s">
        <v>280</v>
      </c>
      <c r="C72" s="189"/>
      <c r="D72" s="180">
        <f>D73+D106+D122</f>
        <v>227306.16700000002</v>
      </c>
      <c r="E72" s="180">
        <f>E73+E106+E122</f>
        <v>-418</v>
      </c>
      <c r="F72" s="180">
        <f t="shared" si="3"/>
        <v>226888.16700000002</v>
      </c>
      <c r="G72" s="70"/>
      <c r="H72" s="85"/>
    </row>
    <row r="73" spans="1:7" s="28" customFormat="1" ht="35.25" customHeight="1">
      <c r="A73" s="23" t="s">
        <v>444</v>
      </c>
      <c r="B73" s="20" t="s">
        <v>445</v>
      </c>
      <c r="C73" s="20"/>
      <c r="D73" s="172">
        <f>D74+D77+D79+D82+D86+D88+D90+D94+D96+D98+D100+D102+D104+D84</f>
        <v>218087.918</v>
      </c>
      <c r="E73" s="172">
        <f>E74+E77+E79+E82+E86+E88+E90+E94+E96+E98+E100+E102+E104+E84</f>
        <v>200</v>
      </c>
      <c r="F73" s="172">
        <f t="shared" si="3"/>
        <v>218287.918</v>
      </c>
      <c r="G73" s="70"/>
    </row>
    <row r="74" spans="1:7" s="28" customFormat="1" ht="56.25">
      <c r="A74" s="60" t="s">
        <v>678</v>
      </c>
      <c r="B74" s="20" t="s">
        <v>446</v>
      </c>
      <c r="C74" s="20"/>
      <c r="D74" s="172">
        <f>D75+D76</f>
        <v>0</v>
      </c>
      <c r="E74" s="172">
        <f>E75+E76</f>
        <v>0</v>
      </c>
      <c r="F74" s="172">
        <f t="shared" si="3"/>
        <v>0</v>
      </c>
      <c r="G74" s="70"/>
    </row>
    <row r="75" spans="1:7" s="28" customFormat="1" ht="18.75">
      <c r="A75" s="60" t="s">
        <v>581</v>
      </c>
      <c r="B75" s="20" t="s">
        <v>446</v>
      </c>
      <c r="C75" s="20" t="s">
        <v>582</v>
      </c>
      <c r="D75" s="172"/>
      <c r="E75" s="172"/>
      <c r="F75" s="172">
        <f t="shared" si="3"/>
        <v>0</v>
      </c>
      <c r="G75" s="70"/>
    </row>
    <row r="76" spans="1:7" s="28" customFormat="1" ht="18.75">
      <c r="A76" s="60" t="s">
        <v>267</v>
      </c>
      <c r="B76" s="20" t="s">
        <v>446</v>
      </c>
      <c r="C76" s="20" t="s">
        <v>268</v>
      </c>
      <c r="D76" s="172">
        <v>0</v>
      </c>
      <c r="E76" s="172"/>
      <c r="F76" s="172">
        <f t="shared" si="3"/>
        <v>0</v>
      </c>
      <c r="G76" s="70"/>
    </row>
    <row r="77" spans="1:7" s="28" customFormat="1" ht="75">
      <c r="A77" s="60" t="s">
        <v>812</v>
      </c>
      <c r="B77" s="18" t="s">
        <v>447</v>
      </c>
      <c r="C77" s="20"/>
      <c r="D77" s="172">
        <f>D78</f>
        <v>514.463</v>
      </c>
      <c r="E77" s="172">
        <f>E78</f>
        <v>0</v>
      </c>
      <c r="F77" s="172">
        <f t="shared" si="3"/>
        <v>514.463</v>
      </c>
      <c r="G77" s="70"/>
    </row>
    <row r="78" spans="1:7" s="28" customFormat="1" ht="37.5">
      <c r="A78" s="60" t="s">
        <v>257</v>
      </c>
      <c r="B78" s="18" t="s">
        <v>447</v>
      </c>
      <c r="C78" s="20" t="s">
        <v>258</v>
      </c>
      <c r="D78" s="172">
        <v>514.463</v>
      </c>
      <c r="E78" s="172"/>
      <c r="F78" s="172">
        <f t="shared" si="3"/>
        <v>514.463</v>
      </c>
      <c r="G78" s="70"/>
    </row>
    <row r="79" spans="1:7" s="28" customFormat="1" ht="18.75">
      <c r="A79" s="60" t="s">
        <v>448</v>
      </c>
      <c r="B79" s="18" t="s">
        <v>449</v>
      </c>
      <c r="C79" s="20"/>
      <c r="D79" s="172">
        <f>D80</f>
        <v>0</v>
      </c>
      <c r="E79" s="172">
        <f>E80</f>
        <v>0</v>
      </c>
      <c r="F79" s="172">
        <f t="shared" si="3"/>
        <v>0</v>
      </c>
      <c r="G79" s="70"/>
    </row>
    <row r="80" spans="1:7" s="28" customFormat="1" ht="37.5">
      <c r="A80" s="60" t="s">
        <v>257</v>
      </c>
      <c r="B80" s="18" t="s">
        <v>449</v>
      </c>
      <c r="C80" s="20" t="s">
        <v>258</v>
      </c>
      <c r="D80" s="172">
        <v>0</v>
      </c>
      <c r="E80" s="172"/>
      <c r="F80" s="172">
        <f t="shared" si="3"/>
        <v>0</v>
      </c>
      <c r="G80" s="70"/>
    </row>
    <row r="81" spans="1:7" s="28" customFormat="1" ht="18.75">
      <c r="A81" s="60" t="s">
        <v>301</v>
      </c>
      <c r="B81" s="18" t="s">
        <v>449</v>
      </c>
      <c r="C81" s="20" t="s">
        <v>302</v>
      </c>
      <c r="D81" s="172">
        <v>0</v>
      </c>
      <c r="E81" s="172">
        <v>0</v>
      </c>
      <c r="F81" s="172">
        <f t="shared" si="3"/>
        <v>0</v>
      </c>
      <c r="G81" s="70"/>
    </row>
    <row r="82" spans="1:7" s="28" customFormat="1" ht="18.75">
      <c r="A82" s="60" t="s">
        <v>451</v>
      </c>
      <c r="B82" s="20" t="s">
        <v>452</v>
      </c>
      <c r="C82" s="20"/>
      <c r="D82" s="172">
        <f>D83</f>
        <v>1864.257</v>
      </c>
      <c r="E82" s="172">
        <f>E83</f>
        <v>0</v>
      </c>
      <c r="F82" s="172">
        <f t="shared" si="3"/>
        <v>1864.257</v>
      </c>
      <c r="G82" s="70"/>
    </row>
    <row r="83" spans="1:7" s="28" customFormat="1" ht="37.5">
      <c r="A83" s="60" t="s">
        <v>419</v>
      </c>
      <c r="B83" s="20" t="s">
        <v>452</v>
      </c>
      <c r="C83" s="20" t="s">
        <v>283</v>
      </c>
      <c r="D83" s="172">
        <v>1864.257</v>
      </c>
      <c r="E83" s="172"/>
      <c r="F83" s="172">
        <f t="shared" si="3"/>
        <v>1864.257</v>
      </c>
      <c r="G83" s="70"/>
    </row>
    <row r="84" spans="1:7" s="28" customFormat="1" ht="18.75">
      <c r="A84" s="83" t="s">
        <v>902</v>
      </c>
      <c r="B84" s="20" t="s">
        <v>901</v>
      </c>
      <c r="C84" s="20"/>
      <c r="D84" s="172">
        <f>D85</f>
        <v>200</v>
      </c>
      <c r="E84" s="172">
        <f>E85</f>
        <v>0</v>
      </c>
      <c r="F84" s="172">
        <f>D84+E84</f>
        <v>200</v>
      </c>
      <c r="G84" s="70"/>
    </row>
    <row r="85" spans="1:7" s="28" customFormat="1" ht="37.5">
      <c r="A85" s="60" t="s">
        <v>257</v>
      </c>
      <c r="B85" s="20" t="s">
        <v>901</v>
      </c>
      <c r="C85" s="20" t="s">
        <v>258</v>
      </c>
      <c r="D85" s="172">
        <v>200</v>
      </c>
      <c r="E85" s="172"/>
      <c r="F85" s="172">
        <f>D85+E85</f>
        <v>200</v>
      </c>
      <c r="G85" s="70"/>
    </row>
    <row r="86" spans="1:7" s="28" customFormat="1" ht="56.25">
      <c r="A86" s="72" t="s">
        <v>453</v>
      </c>
      <c r="B86" s="18" t="s">
        <v>454</v>
      </c>
      <c r="C86" s="18"/>
      <c r="D86" s="172">
        <f>D87</f>
        <v>3380.4</v>
      </c>
      <c r="E86" s="173">
        <f>E87</f>
        <v>0</v>
      </c>
      <c r="F86" s="172">
        <f t="shared" si="3"/>
        <v>3380.4</v>
      </c>
      <c r="G86" s="70"/>
    </row>
    <row r="87" spans="1:7" s="28" customFormat="1" ht="37.5">
      <c r="A87" s="60" t="s">
        <v>419</v>
      </c>
      <c r="B87" s="18" t="s">
        <v>454</v>
      </c>
      <c r="C87" s="18" t="s">
        <v>283</v>
      </c>
      <c r="D87" s="172">
        <v>3380.4</v>
      </c>
      <c r="E87" s="173"/>
      <c r="F87" s="172">
        <f t="shared" si="3"/>
        <v>3380.4</v>
      </c>
      <c r="G87" s="70"/>
    </row>
    <row r="88" spans="1:7" s="28" customFormat="1" ht="75">
      <c r="A88" s="60" t="s">
        <v>455</v>
      </c>
      <c r="B88" s="18" t="s">
        <v>456</v>
      </c>
      <c r="C88" s="18" t="s">
        <v>345</v>
      </c>
      <c r="D88" s="173">
        <f>D89</f>
        <v>948.1</v>
      </c>
      <c r="E88" s="172">
        <f>E89</f>
        <v>0</v>
      </c>
      <c r="F88" s="172">
        <f t="shared" si="3"/>
        <v>948.1</v>
      </c>
      <c r="G88" s="70"/>
    </row>
    <row r="89" spans="1:7" s="28" customFormat="1" ht="18.75">
      <c r="A89" s="60" t="s">
        <v>301</v>
      </c>
      <c r="B89" s="18" t="s">
        <v>456</v>
      </c>
      <c r="C89" s="18" t="s">
        <v>302</v>
      </c>
      <c r="D89" s="173">
        <v>948.1</v>
      </c>
      <c r="E89" s="172"/>
      <c r="F89" s="172">
        <f t="shared" si="3"/>
        <v>948.1</v>
      </c>
      <c r="G89" s="70"/>
    </row>
    <row r="90" spans="1:7" s="28" customFormat="1" ht="112.5">
      <c r="A90" s="78" t="s">
        <v>457</v>
      </c>
      <c r="B90" s="18" t="s">
        <v>458</v>
      </c>
      <c r="C90" s="18" t="s">
        <v>345</v>
      </c>
      <c r="D90" s="173">
        <f>D92</f>
        <v>5861.7</v>
      </c>
      <c r="E90" s="172">
        <f>E91+E92</f>
        <v>0</v>
      </c>
      <c r="F90" s="172">
        <f t="shared" si="3"/>
        <v>5861.7</v>
      </c>
      <c r="G90" s="70"/>
    </row>
    <row r="91" spans="1:7" s="28" customFormat="1" ht="18.75">
      <c r="A91" s="60" t="s">
        <v>301</v>
      </c>
      <c r="B91" s="18" t="s">
        <v>458</v>
      </c>
      <c r="C91" s="18" t="s">
        <v>302</v>
      </c>
      <c r="D91" s="173"/>
      <c r="E91" s="172">
        <v>0</v>
      </c>
      <c r="F91" s="172">
        <f t="shared" si="3"/>
        <v>0</v>
      </c>
      <c r="G91" s="70"/>
    </row>
    <row r="92" spans="1:7" s="28" customFormat="1" ht="37.5">
      <c r="A92" s="60" t="s">
        <v>419</v>
      </c>
      <c r="B92" s="18" t="s">
        <v>458</v>
      </c>
      <c r="C92" s="18" t="s">
        <v>283</v>
      </c>
      <c r="D92" s="172">
        <v>5861.7</v>
      </c>
      <c r="E92" s="173"/>
      <c r="F92" s="172">
        <f t="shared" si="3"/>
        <v>5861.7</v>
      </c>
      <c r="G92" s="70"/>
    </row>
    <row r="93" spans="1:7" s="28" customFormat="1" ht="37.5">
      <c r="A93" s="60" t="s">
        <v>419</v>
      </c>
      <c r="B93" s="18" t="s">
        <v>459</v>
      </c>
      <c r="C93" s="18" t="s">
        <v>283</v>
      </c>
      <c r="D93" s="173"/>
      <c r="E93" s="172"/>
      <c r="F93" s="172">
        <f t="shared" si="3"/>
        <v>0</v>
      </c>
      <c r="G93" s="70"/>
    </row>
    <row r="94" spans="1:7" s="28" customFormat="1" ht="37.5">
      <c r="A94" s="60" t="s">
        <v>460</v>
      </c>
      <c r="B94" s="18" t="s">
        <v>461</v>
      </c>
      <c r="C94" s="18"/>
      <c r="D94" s="173">
        <f>D95</f>
        <v>31614.13</v>
      </c>
      <c r="E94" s="172">
        <f>E95</f>
        <v>0</v>
      </c>
      <c r="F94" s="172">
        <f>D94+E94</f>
        <v>31614.13</v>
      </c>
      <c r="G94" s="70"/>
    </row>
    <row r="95" spans="1:7" s="28" customFormat="1" ht="37.5">
      <c r="A95" s="60" t="s">
        <v>419</v>
      </c>
      <c r="B95" s="20" t="s">
        <v>461</v>
      </c>
      <c r="C95" s="20" t="s">
        <v>283</v>
      </c>
      <c r="D95" s="172">
        <v>31614.13</v>
      </c>
      <c r="E95" s="172"/>
      <c r="F95" s="172">
        <f aca="true" t="shared" si="4" ref="F95:F113">D95+E95</f>
        <v>31614.13</v>
      </c>
      <c r="G95" s="70"/>
    </row>
    <row r="96" spans="1:7" s="28" customFormat="1" ht="56.25">
      <c r="A96" s="60" t="s">
        <v>462</v>
      </c>
      <c r="B96" s="20" t="s">
        <v>463</v>
      </c>
      <c r="C96" s="20"/>
      <c r="D96" s="172">
        <f>D97</f>
        <v>56102.168</v>
      </c>
      <c r="E96" s="172">
        <f>E97</f>
        <v>0</v>
      </c>
      <c r="F96" s="172">
        <f t="shared" si="4"/>
        <v>56102.168</v>
      </c>
      <c r="G96" s="70"/>
    </row>
    <row r="97" spans="1:7" s="28" customFormat="1" ht="37.5">
      <c r="A97" s="60" t="s">
        <v>419</v>
      </c>
      <c r="B97" s="20" t="s">
        <v>463</v>
      </c>
      <c r="C97" s="20" t="s">
        <v>283</v>
      </c>
      <c r="D97" s="172">
        <v>56102.168</v>
      </c>
      <c r="E97" s="172"/>
      <c r="F97" s="172">
        <f t="shared" si="4"/>
        <v>56102.168</v>
      </c>
      <c r="G97" s="70"/>
    </row>
    <row r="98" spans="1:7" s="28" customFormat="1" ht="37.5">
      <c r="A98" s="60" t="s">
        <v>727</v>
      </c>
      <c r="B98" s="20" t="s">
        <v>466</v>
      </c>
      <c r="C98" s="20"/>
      <c r="D98" s="172">
        <f>D99</f>
        <v>5000</v>
      </c>
      <c r="E98" s="172">
        <f>E99</f>
        <v>0</v>
      </c>
      <c r="F98" s="172">
        <f t="shared" si="4"/>
        <v>5000</v>
      </c>
      <c r="G98" s="70"/>
    </row>
    <row r="99" spans="1:7" s="28" customFormat="1" ht="37.5">
      <c r="A99" s="83" t="s">
        <v>385</v>
      </c>
      <c r="B99" s="20" t="s">
        <v>466</v>
      </c>
      <c r="C99" s="20" t="s">
        <v>365</v>
      </c>
      <c r="D99" s="172">
        <v>5000</v>
      </c>
      <c r="E99" s="172"/>
      <c r="F99" s="172">
        <f t="shared" si="4"/>
        <v>5000</v>
      </c>
      <c r="G99" s="70"/>
    </row>
    <row r="100" spans="1:7" s="28" customFormat="1" ht="37.5">
      <c r="A100" s="60" t="s">
        <v>828</v>
      </c>
      <c r="B100" s="20" t="s">
        <v>467</v>
      </c>
      <c r="C100" s="20"/>
      <c r="D100" s="172">
        <f>D101</f>
        <v>24994.447</v>
      </c>
      <c r="E100" s="172">
        <f>E101</f>
        <v>0</v>
      </c>
      <c r="F100" s="172">
        <f t="shared" si="4"/>
        <v>24994.447</v>
      </c>
      <c r="G100" s="70"/>
    </row>
    <row r="101" spans="1:7" s="28" customFormat="1" ht="37.5">
      <c r="A101" s="60" t="s">
        <v>419</v>
      </c>
      <c r="B101" s="20" t="s">
        <v>467</v>
      </c>
      <c r="C101" s="20" t="s">
        <v>283</v>
      </c>
      <c r="D101" s="172">
        <v>24994.447</v>
      </c>
      <c r="E101" s="172"/>
      <c r="F101" s="172">
        <f t="shared" si="4"/>
        <v>24994.447</v>
      </c>
      <c r="G101" s="70"/>
    </row>
    <row r="102" spans="1:7" s="28" customFormat="1" ht="56.25">
      <c r="A102" s="60" t="s">
        <v>679</v>
      </c>
      <c r="B102" s="20" t="s">
        <v>469</v>
      </c>
      <c r="C102" s="20"/>
      <c r="D102" s="172">
        <f>D103</f>
        <v>60154.336</v>
      </c>
      <c r="E102" s="172">
        <f>E103</f>
        <v>0</v>
      </c>
      <c r="F102" s="172">
        <f t="shared" si="4"/>
        <v>60154.336</v>
      </c>
      <c r="G102" s="70"/>
    </row>
    <row r="103" spans="1:7" s="28" customFormat="1" ht="37.5">
      <c r="A103" s="60" t="s">
        <v>419</v>
      </c>
      <c r="B103" s="20" t="s">
        <v>469</v>
      </c>
      <c r="C103" s="20" t="s">
        <v>283</v>
      </c>
      <c r="D103" s="172">
        <v>60154.336</v>
      </c>
      <c r="E103" s="172"/>
      <c r="F103" s="172">
        <f t="shared" si="4"/>
        <v>60154.336</v>
      </c>
      <c r="G103" s="70"/>
    </row>
    <row r="104" spans="1:7" s="28" customFormat="1" ht="56.25">
      <c r="A104" s="60" t="s">
        <v>680</v>
      </c>
      <c r="B104" s="20" t="s">
        <v>469</v>
      </c>
      <c r="C104" s="20"/>
      <c r="D104" s="172">
        <f>D105</f>
        <v>27453.917</v>
      </c>
      <c r="E104" s="172">
        <f>E105</f>
        <v>200</v>
      </c>
      <c r="F104" s="172">
        <f t="shared" si="4"/>
        <v>27653.917</v>
      </c>
      <c r="G104" s="70"/>
    </row>
    <row r="105" spans="1:7" s="28" customFormat="1" ht="37.5">
      <c r="A105" s="60" t="s">
        <v>419</v>
      </c>
      <c r="B105" s="20" t="s">
        <v>469</v>
      </c>
      <c r="C105" s="20" t="s">
        <v>283</v>
      </c>
      <c r="D105" s="172">
        <v>27453.917</v>
      </c>
      <c r="E105" s="172">
        <v>200</v>
      </c>
      <c r="F105" s="172">
        <f t="shared" si="4"/>
        <v>27653.917</v>
      </c>
      <c r="G105" s="70"/>
    </row>
    <row r="106" spans="1:7" s="28" customFormat="1" ht="39">
      <c r="A106" s="82" t="s">
        <v>281</v>
      </c>
      <c r="B106" s="18" t="s">
        <v>282</v>
      </c>
      <c r="C106" s="22"/>
      <c r="D106" s="171">
        <f>D107+D110+D112+D114+D116+D118+D120</f>
        <v>8403.249</v>
      </c>
      <c r="E106" s="171">
        <f>E107+E110+E112+E114+E116+E118+E120</f>
        <v>0</v>
      </c>
      <c r="F106" s="171">
        <f t="shared" si="4"/>
        <v>8403.249</v>
      </c>
      <c r="G106" s="70"/>
    </row>
    <row r="107" spans="1:7" s="28" customFormat="1" ht="18.75">
      <c r="A107" s="60" t="s">
        <v>590</v>
      </c>
      <c r="B107" s="18" t="s">
        <v>591</v>
      </c>
      <c r="C107" s="18" t="s">
        <v>345</v>
      </c>
      <c r="D107" s="173">
        <f>D109+D108</f>
        <v>168</v>
      </c>
      <c r="E107" s="172">
        <f>E109+E108</f>
        <v>0</v>
      </c>
      <c r="F107" s="172">
        <f t="shared" si="4"/>
        <v>168</v>
      </c>
      <c r="G107" s="70"/>
    </row>
    <row r="108" spans="1:7" s="28" customFormat="1" ht="37.5">
      <c r="A108" s="60" t="s">
        <v>257</v>
      </c>
      <c r="B108" s="18" t="s">
        <v>591</v>
      </c>
      <c r="C108" s="18" t="s">
        <v>258</v>
      </c>
      <c r="D108" s="173">
        <v>0</v>
      </c>
      <c r="E108" s="172"/>
      <c r="F108" s="172">
        <f>D108+E108</f>
        <v>0</v>
      </c>
      <c r="G108" s="70"/>
    </row>
    <row r="109" spans="1:7" s="28" customFormat="1" ht="18.75">
      <c r="A109" s="60" t="s">
        <v>581</v>
      </c>
      <c r="B109" s="18" t="s">
        <v>591</v>
      </c>
      <c r="C109" s="18" t="s">
        <v>582</v>
      </c>
      <c r="D109" s="173">
        <v>168</v>
      </c>
      <c r="E109" s="172"/>
      <c r="F109" s="172">
        <f t="shared" si="4"/>
        <v>168</v>
      </c>
      <c r="G109" s="70"/>
    </row>
    <row r="110" spans="1:7" s="28" customFormat="1" ht="56.25">
      <c r="A110" s="60" t="s">
        <v>471</v>
      </c>
      <c r="B110" s="18" t="s">
        <v>472</v>
      </c>
      <c r="C110" s="18"/>
      <c r="D110" s="173">
        <f>D111</f>
        <v>3366.2</v>
      </c>
      <c r="E110" s="172">
        <f>E111</f>
        <v>0</v>
      </c>
      <c r="F110" s="172">
        <f t="shared" si="4"/>
        <v>3366.2</v>
      </c>
      <c r="G110" s="70"/>
    </row>
    <row r="111" spans="1:7" s="28" customFormat="1" ht="18.75">
      <c r="A111" s="60" t="s">
        <v>267</v>
      </c>
      <c r="B111" s="18" t="s">
        <v>472</v>
      </c>
      <c r="C111" s="18" t="s">
        <v>268</v>
      </c>
      <c r="D111" s="173">
        <v>3366.2</v>
      </c>
      <c r="E111" s="172"/>
      <c r="F111" s="172">
        <f t="shared" si="4"/>
        <v>3366.2</v>
      </c>
      <c r="G111" s="70"/>
    </row>
    <row r="112" spans="1:7" s="28" customFormat="1" ht="18.75">
      <c r="A112" s="60" t="s">
        <v>473</v>
      </c>
      <c r="B112" s="18" t="s">
        <v>474</v>
      </c>
      <c r="C112" s="18"/>
      <c r="D112" s="173">
        <f>D113</f>
        <v>354.51</v>
      </c>
      <c r="E112" s="172">
        <f>E113</f>
        <v>0</v>
      </c>
      <c r="F112" s="172">
        <f t="shared" si="4"/>
        <v>354.51</v>
      </c>
      <c r="G112" s="70"/>
    </row>
    <row r="113" spans="1:7" s="28" customFormat="1" ht="37.5">
      <c r="A113" s="60" t="s">
        <v>257</v>
      </c>
      <c r="B113" s="18" t="s">
        <v>474</v>
      </c>
      <c r="C113" s="18" t="s">
        <v>258</v>
      </c>
      <c r="D113" s="173">
        <v>354.51</v>
      </c>
      <c r="E113" s="172"/>
      <c r="F113" s="172">
        <f t="shared" si="4"/>
        <v>354.51</v>
      </c>
      <c r="G113" s="70"/>
    </row>
    <row r="114" spans="1:7" s="28" customFormat="1" ht="18.75">
      <c r="A114" s="60" t="s">
        <v>592</v>
      </c>
      <c r="B114" s="18" t="s">
        <v>593</v>
      </c>
      <c r="C114" s="18"/>
      <c r="D114" s="173">
        <f>D115</f>
        <v>99.9</v>
      </c>
      <c r="E114" s="172">
        <f>E115</f>
        <v>0</v>
      </c>
      <c r="F114" s="172">
        <f>F115</f>
        <v>99.9</v>
      </c>
      <c r="G114" s="70"/>
    </row>
    <row r="115" spans="1:7" s="28" customFormat="1" ht="18.75">
      <c r="A115" s="60" t="s">
        <v>581</v>
      </c>
      <c r="B115" s="18" t="s">
        <v>593</v>
      </c>
      <c r="C115" s="18" t="s">
        <v>582</v>
      </c>
      <c r="D115" s="173">
        <v>99.9</v>
      </c>
      <c r="E115" s="172"/>
      <c r="F115" s="172">
        <f>D115+E115</f>
        <v>99.9</v>
      </c>
      <c r="G115" s="70"/>
    </row>
    <row r="116" spans="1:7" s="28" customFormat="1" ht="35.25" customHeight="1">
      <c r="A116" s="60" t="s">
        <v>832</v>
      </c>
      <c r="B116" s="18" t="s">
        <v>596</v>
      </c>
      <c r="C116" s="18"/>
      <c r="D116" s="172">
        <f>D117</f>
        <v>900</v>
      </c>
      <c r="E116" s="173">
        <f>E117</f>
        <v>0</v>
      </c>
      <c r="F116" s="172">
        <f>F117</f>
        <v>900</v>
      </c>
      <c r="G116" s="70"/>
    </row>
    <row r="117" spans="1:7" s="28" customFormat="1" ht="18.75">
      <c r="A117" s="60" t="s">
        <v>594</v>
      </c>
      <c r="B117" s="18" t="s">
        <v>596</v>
      </c>
      <c r="C117" s="18" t="s">
        <v>582</v>
      </c>
      <c r="D117" s="172">
        <v>900</v>
      </c>
      <c r="E117" s="173"/>
      <c r="F117" s="172">
        <f aca="true" t="shared" si="5" ref="F117:F178">D117+E117</f>
        <v>900</v>
      </c>
      <c r="G117" s="70"/>
    </row>
    <row r="118" spans="1:7" s="28" customFormat="1" ht="37.5">
      <c r="A118" s="60" t="s">
        <v>714</v>
      </c>
      <c r="B118" s="18" t="s">
        <v>715</v>
      </c>
      <c r="C118" s="18"/>
      <c r="D118" s="172">
        <f>D119</f>
        <v>3514.639</v>
      </c>
      <c r="E118" s="173">
        <f>E119</f>
        <v>0</v>
      </c>
      <c r="F118" s="172">
        <f t="shared" si="5"/>
        <v>3514.639</v>
      </c>
      <c r="G118" s="70"/>
    </row>
    <row r="119" spans="1:7" s="28" customFormat="1" ht="18.75">
      <c r="A119" s="60" t="s">
        <v>594</v>
      </c>
      <c r="B119" s="18" t="s">
        <v>715</v>
      </c>
      <c r="C119" s="18" t="s">
        <v>582</v>
      </c>
      <c r="D119" s="172">
        <v>3514.639</v>
      </c>
      <c r="E119" s="173"/>
      <c r="F119" s="172">
        <f t="shared" si="5"/>
        <v>3514.639</v>
      </c>
      <c r="G119" s="70"/>
    </row>
    <row r="120" spans="1:7" s="28" customFormat="1" ht="33.75" customHeight="1">
      <c r="A120" s="60" t="s">
        <v>830</v>
      </c>
      <c r="B120" s="18" t="s">
        <v>829</v>
      </c>
      <c r="C120" s="18"/>
      <c r="D120" s="172">
        <f>D121</f>
        <v>0</v>
      </c>
      <c r="E120" s="173">
        <f>E121</f>
        <v>0</v>
      </c>
      <c r="F120" s="172">
        <f>D120+E120</f>
        <v>0</v>
      </c>
      <c r="G120" s="70"/>
    </row>
    <row r="121" spans="1:7" s="28" customFormat="1" ht="18.75">
      <c r="A121" s="60" t="s">
        <v>594</v>
      </c>
      <c r="B121" s="18" t="s">
        <v>829</v>
      </c>
      <c r="C121" s="18" t="s">
        <v>582</v>
      </c>
      <c r="D121" s="172">
        <v>0</v>
      </c>
      <c r="E121" s="173"/>
      <c r="F121" s="172">
        <f>D121+E121</f>
        <v>0</v>
      </c>
      <c r="G121" s="70"/>
    </row>
    <row r="122" spans="1:7" s="28" customFormat="1" ht="18.75">
      <c r="A122" s="104" t="s">
        <v>597</v>
      </c>
      <c r="B122" s="18" t="s">
        <v>284</v>
      </c>
      <c r="C122" s="18"/>
      <c r="D122" s="173">
        <f>D123+D125</f>
        <v>815</v>
      </c>
      <c r="E122" s="172">
        <f>E123+E125</f>
        <v>-618</v>
      </c>
      <c r="F122" s="172">
        <f t="shared" si="5"/>
        <v>197</v>
      </c>
      <c r="G122" s="70"/>
    </row>
    <row r="123" spans="1:7" s="28" customFormat="1" ht="37.5">
      <c r="A123" s="60" t="s">
        <v>598</v>
      </c>
      <c r="B123" s="18" t="s">
        <v>599</v>
      </c>
      <c r="C123" s="18"/>
      <c r="D123" s="173">
        <f>D124</f>
        <v>565</v>
      </c>
      <c r="E123" s="172">
        <f>E124</f>
        <v>-368</v>
      </c>
      <c r="F123" s="172">
        <f t="shared" si="5"/>
        <v>197</v>
      </c>
      <c r="G123" s="70"/>
    </row>
    <row r="124" spans="1:7" s="28" customFormat="1" ht="18.75">
      <c r="A124" s="60" t="s">
        <v>581</v>
      </c>
      <c r="B124" s="18" t="s">
        <v>599</v>
      </c>
      <c r="C124" s="18" t="s">
        <v>582</v>
      </c>
      <c r="D124" s="173">
        <v>565</v>
      </c>
      <c r="E124" s="172">
        <v>-368</v>
      </c>
      <c r="F124" s="172">
        <f t="shared" si="5"/>
        <v>197</v>
      </c>
      <c r="G124" s="70"/>
    </row>
    <row r="125" spans="1:7" s="28" customFormat="1" ht="18.75">
      <c r="A125" s="83" t="s">
        <v>816</v>
      </c>
      <c r="B125" s="124" t="s">
        <v>815</v>
      </c>
      <c r="C125" s="276"/>
      <c r="D125" s="199">
        <f>D126</f>
        <v>250</v>
      </c>
      <c r="E125" s="179">
        <f>E126</f>
        <v>-250</v>
      </c>
      <c r="F125" s="180">
        <f>D125+E125</f>
        <v>0</v>
      </c>
      <c r="G125" s="70"/>
    </row>
    <row r="126" spans="1:7" s="28" customFormat="1" ht="37.5">
      <c r="A126" s="83" t="s">
        <v>257</v>
      </c>
      <c r="B126" s="18" t="s">
        <v>815</v>
      </c>
      <c r="C126" s="18" t="s">
        <v>258</v>
      </c>
      <c r="D126" s="200">
        <v>250</v>
      </c>
      <c r="E126" s="173">
        <v>-250</v>
      </c>
      <c r="F126" s="172">
        <f>E126</f>
        <v>-250</v>
      </c>
      <c r="G126" s="70"/>
    </row>
    <row r="127" spans="1:8" s="28" customFormat="1" ht="37.5">
      <c r="A127" s="59" t="s">
        <v>483</v>
      </c>
      <c r="B127" s="124" t="s">
        <v>484</v>
      </c>
      <c r="C127" s="124"/>
      <c r="D127" s="179">
        <f>D128+D155+D196+D222+D231+D238</f>
        <v>391242.853</v>
      </c>
      <c r="E127" s="179">
        <f>E128+E155+E196+E222+E231+E238</f>
        <v>-693.7999999999996</v>
      </c>
      <c r="F127" s="180">
        <f t="shared" si="5"/>
        <v>390549.053</v>
      </c>
      <c r="G127" s="70"/>
      <c r="H127" s="85"/>
    </row>
    <row r="128" spans="1:7" s="28" customFormat="1" ht="37.5">
      <c r="A128" s="57" t="s">
        <v>485</v>
      </c>
      <c r="B128" s="20" t="s">
        <v>486</v>
      </c>
      <c r="C128" s="105"/>
      <c r="D128" s="194">
        <f>D129+D131+D135+D137+D139+D141+D145+D147+D149+D151+D153+D133</f>
        <v>117877.83800000002</v>
      </c>
      <c r="E128" s="194">
        <f>E129+E131+E135+E137+E139+E141+E145+E147+E149+E151+E153+E133</f>
        <v>1890.332</v>
      </c>
      <c r="F128" s="172">
        <f t="shared" si="5"/>
        <v>119768.17000000001</v>
      </c>
      <c r="G128" s="70"/>
    </row>
    <row r="129" spans="1:7" s="28" customFormat="1" ht="37.5">
      <c r="A129" s="21" t="s">
        <v>487</v>
      </c>
      <c r="B129" s="20" t="s">
        <v>488</v>
      </c>
      <c r="C129" s="20"/>
      <c r="D129" s="172">
        <f>D130</f>
        <v>36684.031</v>
      </c>
      <c r="E129" s="172">
        <f>E130</f>
        <v>-1851.631</v>
      </c>
      <c r="F129" s="172">
        <f t="shared" si="5"/>
        <v>34832.4</v>
      </c>
      <c r="G129" s="70"/>
    </row>
    <row r="130" spans="1:7" s="28" customFormat="1" ht="37.5">
      <c r="A130" s="60" t="s">
        <v>385</v>
      </c>
      <c r="B130" s="20" t="s">
        <v>488</v>
      </c>
      <c r="C130" s="20" t="s">
        <v>365</v>
      </c>
      <c r="D130" s="172">
        <v>36684.031</v>
      </c>
      <c r="E130" s="172">
        <v>-1851.631</v>
      </c>
      <c r="F130" s="172">
        <f t="shared" si="5"/>
        <v>34832.4</v>
      </c>
      <c r="G130" s="70"/>
    </row>
    <row r="131" spans="1:7" s="28" customFormat="1" ht="37.5">
      <c r="A131" s="26" t="s">
        <v>681</v>
      </c>
      <c r="B131" s="20" t="s">
        <v>490</v>
      </c>
      <c r="C131" s="20"/>
      <c r="D131" s="172">
        <f>D132</f>
        <v>0</v>
      </c>
      <c r="E131" s="172">
        <f>E132</f>
        <v>0</v>
      </c>
      <c r="F131" s="172">
        <f t="shared" si="5"/>
        <v>0</v>
      </c>
      <c r="G131" s="70"/>
    </row>
    <row r="132" spans="1:7" s="28" customFormat="1" ht="37.5">
      <c r="A132" s="60" t="s">
        <v>385</v>
      </c>
      <c r="B132" s="20" t="s">
        <v>490</v>
      </c>
      <c r="C132" s="20" t="s">
        <v>365</v>
      </c>
      <c r="D132" s="172">
        <v>0</v>
      </c>
      <c r="E132" s="172">
        <f>'[1]расходы 2015'!E292</f>
        <v>0</v>
      </c>
      <c r="F132" s="172">
        <f t="shared" si="5"/>
        <v>0</v>
      </c>
      <c r="G132" s="70"/>
    </row>
    <row r="133" spans="1:7" s="28" customFormat="1" ht="37.5">
      <c r="A133" s="83" t="s">
        <v>499</v>
      </c>
      <c r="B133" s="20" t="s">
        <v>817</v>
      </c>
      <c r="C133" s="20"/>
      <c r="D133" s="172">
        <f>D134</f>
        <v>1709.142</v>
      </c>
      <c r="E133" s="172">
        <f>E134</f>
        <v>1287.678</v>
      </c>
      <c r="F133" s="172">
        <f>D133+E133</f>
        <v>2996.82</v>
      </c>
      <c r="G133" s="70"/>
    </row>
    <row r="134" spans="1:7" s="28" customFormat="1" ht="37.5">
      <c r="A134" s="60" t="s">
        <v>385</v>
      </c>
      <c r="B134" s="20" t="s">
        <v>817</v>
      </c>
      <c r="C134" s="20" t="s">
        <v>365</v>
      </c>
      <c r="D134" s="172">
        <v>1709.142</v>
      </c>
      <c r="E134" s="172">
        <v>1287.678</v>
      </c>
      <c r="F134" s="172">
        <f>D134+E134</f>
        <v>2996.82</v>
      </c>
      <c r="G134" s="70"/>
    </row>
    <row r="135" spans="1:7" s="28" customFormat="1" ht="37.5">
      <c r="A135" s="60" t="s">
        <v>491</v>
      </c>
      <c r="B135" s="20" t="s">
        <v>492</v>
      </c>
      <c r="C135" s="20"/>
      <c r="D135" s="172">
        <f>D136</f>
        <v>730</v>
      </c>
      <c r="E135" s="172">
        <f>E136</f>
        <v>0</v>
      </c>
      <c r="F135" s="172">
        <f t="shared" si="5"/>
        <v>730</v>
      </c>
      <c r="G135" s="70"/>
    </row>
    <row r="136" spans="1:7" s="28" customFormat="1" ht="37.5">
      <c r="A136" s="60" t="s">
        <v>385</v>
      </c>
      <c r="B136" s="20" t="s">
        <v>492</v>
      </c>
      <c r="C136" s="24">
        <v>600</v>
      </c>
      <c r="D136" s="172">
        <v>730</v>
      </c>
      <c r="E136" s="172"/>
      <c r="F136" s="172">
        <f t="shared" si="5"/>
        <v>730</v>
      </c>
      <c r="G136" s="70"/>
    </row>
    <row r="137" spans="1:7" s="28" customFormat="1" ht="37.5">
      <c r="A137" s="60" t="s">
        <v>493</v>
      </c>
      <c r="B137" s="20" t="s">
        <v>494</v>
      </c>
      <c r="C137" s="20"/>
      <c r="D137" s="172">
        <f>D138</f>
        <v>1187.33</v>
      </c>
      <c r="E137" s="172">
        <f>E138</f>
        <v>937.312</v>
      </c>
      <c r="F137" s="172">
        <f t="shared" si="5"/>
        <v>2124.642</v>
      </c>
      <c r="G137" s="70"/>
    </row>
    <row r="138" spans="1:7" s="28" customFormat="1" ht="37.5">
      <c r="A138" s="60" t="s">
        <v>385</v>
      </c>
      <c r="B138" s="20" t="s">
        <v>494</v>
      </c>
      <c r="C138" s="24">
        <v>600</v>
      </c>
      <c r="D138" s="172">
        <v>1187.33</v>
      </c>
      <c r="E138" s="172">
        <v>937.312</v>
      </c>
      <c r="F138" s="172">
        <f t="shared" si="5"/>
        <v>2124.642</v>
      </c>
      <c r="G138" s="70"/>
    </row>
    <row r="139" spans="1:7" s="28" customFormat="1" ht="18.75">
      <c r="A139" s="60" t="s">
        <v>495</v>
      </c>
      <c r="B139" s="20" t="s">
        <v>496</v>
      </c>
      <c r="C139" s="20"/>
      <c r="D139" s="172">
        <f>D140</f>
        <v>15</v>
      </c>
      <c r="E139" s="172">
        <f>E140</f>
        <v>0</v>
      </c>
      <c r="F139" s="172">
        <f t="shared" si="5"/>
        <v>15</v>
      </c>
      <c r="G139" s="70"/>
    </row>
    <row r="140" spans="1:7" s="28" customFormat="1" ht="37.5">
      <c r="A140" s="60" t="s">
        <v>257</v>
      </c>
      <c r="B140" s="20" t="s">
        <v>496</v>
      </c>
      <c r="C140" s="24">
        <v>200</v>
      </c>
      <c r="D140" s="172">
        <v>15</v>
      </c>
      <c r="E140" s="172"/>
      <c r="F140" s="172">
        <f t="shared" si="5"/>
        <v>15</v>
      </c>
      <c r="G140" s="70"/>
    </row>
    <row r="141" spans="1:7" s="28" customFormat="1" ht="37.5">
      <c r="A141" s="60" t="s">
        <v>682</v>
      </c>
      <c r="B141" s="20" t="s">
        <v>498</v>
      </c>
      <c r="C141" s="20"/>
      <c r="D141" s="172">
        <f>D142+D143+D144</f>
        <v>310</v>
      </c>
      <c r="E141" s="172">
        <f>E142+E143+E144</f>
        <v>0</v>
      </c>
      <c r="F141" s="172">
        <f>D141+E141</f>
        <v>310</v>
      </c>
      <c r="G141" s="70"/>
    </row>
    <row r="142" spans="1:7" s="28" customFormat="1" ht="37.5">
      <c r="A142" s="60" t="s">
        <v>257</v>
      </c>
      <c r="B142" s="20" t="s">
        <v>498</v>
      </c>
      <c r="C142" s="20" t="s">
        <v>258</v>
      </c>
      <c r="D142" s="172">
        <v>20</v>
      </c>
      <c r="E142" s="172"/>
      <c r="F142" s="172">
        <f t="shared" si="5"/>
        <v>20</v>
      </c>
      <c r="G142" s="70"/>
    </row>
    <row r="143" spans="1:7" s="28" customFormat="1" ht="18.75">
      <c r="A143" s="60" t="s">
        <v>301</v>
      </c>
      <c r="B143" s="20" t="s">
        <v>498</v>
      </c>
      <c r="C143" s="20" t="s">
        <v>302</v>
      </c>
      <c r="D143" s="172"/>
      <c r="E143" s="172">
        <f>'[1]расходы 2015'!E301</f>
        <v>0</v>
      </c>
      <c r="F143" s="172">
        <f>D143+E143</f>
        <v>0</v>
      </c>
      <c r="G143" s="70"/>
    </row>
    <row r="144" spans="1:7" s="28" customFormat="1" ht="37.5">
      <c r="A144" s="60" t="s">
        <v>385</v>
      </c>
      <c r="B144" s="20" t="s">
        <v>498</v>
      </c>
      <c r="C144" s="20" t="s">
        <v>365</v>
      </c>
      <c r="D144" s="172">
        <v>290</v>
      </c>
      <c r="E144" s="172"/>
      <c r="F144" s="172">
        <f>D144+E144</f>
        <v>290</v>
      </c>
      <c r="G144" s="70"/>
    </row>
    <row r="145" spans="1:7" s="28" customFormat="1" ht="37.5">
      <c r="A145" s="60" t="s">
        <v>499</v>
      </c>
      <c r="B145" s="20" t="s">
        <v>500</v>
      </c>
      <c r="C145" s="20"/>
      <c r="D145" s="172">
        <f>D146</f>
        <v>0</v>
      </c>
      <c r="E145" s="172">
        <f>E146</f>
        <v>0</v>
      </c>
      <c r="F145" s="172">
        <f>F146</f>
        <v>0</v>
      </c>
      <c r="G145" s="70"/>
    </row>
    <row r="146" spans="1:7" s="28" customFormat="1" ht="37.5">
      <c r="A146" s="60" t="s">
        <v>385</v>
      </c>
      <c r="B146" s="20" t="s">
        <v>500</v>
      </c>
      <c r="C146" s="20" t="s">
        <v>365</v>
      </c>
      <c r="D146" s="172"/>
      <c r="E146" s="172">
        <f>'[1]расходы 2015'!E304</f>
        <v>0</v>
      </c>
      <c r="F146" s="172">
        <f>D146+E146</f>
        <v>0</v>
      </c>
      <c r="G146" s="70"/>
    </row>
    <row r="147" spans="1:7" s="28" customFormat="1" ht="37.5">
      <c r="A147" s="60" t="s">
        <v>711</v>
      </c>
      <c r="B147" s="20" t="s">
        <v>712</v>
      </c>
      <c r="C147" s="20"/>
      <c r="D147" s="172">
        <f>D148</f>
        <v>78.7</v>
      </c>
      <c r="E147" s="172">
        <f>E148</f>
        <v>38.7</v>
      </c>
      <c r="F147" s="172">
        <f>F148</f>
        <v>117.4</v>
      </c>
      <c r="G147" s="70"/>
    </row>
    <row r="148" spans="1:7" s="28" customFormat="1" ht="37.5">
      <c r="A148" s="60" t="s">
        <v>385</v>
      </c>
      <c r="B148" s="20" t="s">
        <v>712</v>
      </c>
      <c r="C148" s="20" t="s">
        <v>365</v>
      </c>
      <c r="D148" s="172">
        <v>78.7</v>
      </c>
      <c r="E148" s="172">
        <v>38.7</v>
      </c>
      <c r="F148" s="172">
        <f>D148+E148</f>
        <v>117.4</v>
      </c>
      <c r="G148" s="70"/>
    </row>
    <row r="149" spans="1:6" s="90" customFormat="1" ht="18.75">
      <c r="A149" s="177" t="s">
        <v>761</v>
      </c>
      <c r="B149" s="20" t="s">
        <v>762</v>
      </c>
      <c r="C149" s="20"/>
      <c r="D149" s="172">
        <f>D150</f>
        <v>87.035</v>
      </c>
      <c r="E149" s="172">
        <f>E150</f>
        <v>0</v>
      </c>
      <c r="F149" s="172">
        <f>D149+E149</f>
        <v>87.035</v>
      </c>
    </row>
    <row r="150" spans="1:6" s="90" customFormat="1" ht="37.5">
      <c r="A150" s="83" t="s">
        <v>385</v>
      </c>
      <c r="B150" s="20" t="s">
        <v>762</v>
      </c>
      <c r="C150" s="20" t="s">
        <v>365</v>
      </c>
      <c r="D150" s="172">
        <v>87.035</v>
      </c>
      <c r="E150" s="172"/>
      <c r="F150" s="172">
        <f>D150+E150</f>
        <v>87.035</v>
      </c>
    </row>
    <row r="151" spans="1:7" s="28" customFormat="1" ht="56.25">
      <c r="A151" s="60" t="s">
        <v>683</v>
      </c>
      <c r="B151" s="18" t="s">
        <v>506</v>
      </c>
      <c r="C151" s="20"/>
      <c r="D151" s="172">
        <f>D152</f>
        <v>72413</v>
      </c>
      <c r="E151" s="172">
        <f>E152</f>
        <v>360.273</v>
      </c>
      <c r="F151" s="172">
        <f t="shared" si="5"/>
        <v>72773.273</v>
      </c>
      <c r="G151" s="70"/>
    </row>
    <row r="152" spans="1:7" s="28" customFormat="1" ht="37.5">
      <c r="A152" s="60" t="s">
        <v>385</v>
      </c>
      <c r="B152" s="20" t="s">
        <v>506</v>
      </c>
      <c r="C152" s="20" t="s">
        <v>365</v>
      </c>
      <c r="D152" s="172">
        <v>72413</v>
      </c>
      <c r="E152" s="172">
        <v>360.273</v>
      </c>
      <c r="F152" s="172">
        <f t="shared" si="5"/>
        <v>72773.273</v>
      </c>
      <c r="G152" s="70"/>
    </row>
    <row r="153" spans="1:7" s="28" customFormat="1" ht="75">
      <c r="A153" s="60" t="s">
        <v>507</v>
      </c>
      <c r="B153" s="18" t="s">
        <v>508</v>
      </c>
      <c r="C153" s="24"/>
      <c r="D153" s="172">
        <f>D154</f>
        <v>4663.6</v>
      </c>
      <c r="E153" s="172">
        <f>E154</f>
        <v>1118</v>
      </c>
      <c r="F153" s="172">
        <f t="shared" si="5"/>
        <v>5781.6</v>
      </c>
      <c r="G153" s="70"/>
    </row>
    <row r="154" spans="1:7" s="28" customFormat="1" ht="37.5">
      <c r="A154" s="60" t="s">
        <v>385</v>
      </c>
      <c r="B154" s="18" t="s">
        <v>508</v>
      </c>
      <c r="C154" s="24">
        <v>600</v>
      </c>
      <c r="D154" s="172">
        <v>4663.6</v>
      </c>
      <c r="E154" s="172">
        <v>1118</v>
      </c>
      <c r="F154" s="172">
        <f t="shared" si="5"/>
        <v>5781.6</v>
      </c>
      <c r="G154" s="70"/>
    </row>
    <row r="155" spans="1:7" s="28" customFormat="1" ht="39">
      <c r="A155" s="82" t="s">
        <v>509</v>
      </c>
      <c r="B155" s="18" t="s">
        <v>510</v>
      </c>
      <c r="C155" s="18"/>
      <c r="D155" s="173">
        <f>D156+D158+D160+D162+D164+D166+D168+D171+D174+D177+D180+D188+D190+D192+D194+D182+D186+D184</f>
        <v>229365.954</v>
      </c>
      <c r="E155" s="173">
        <f>E156+E158+E160+E162+E164+E166+E168+E171+E174+E177+E180+E188+E190+E192+E194+E182+E186+E184</f>
        <v>-1847.4529999999997</v>
      </c>
      <c r="F155" s="172">
        <f t="shared" si="5"/>
        <v>227518.501</v>
      </c>
      <c r="G155" s="70"/>
    </row>
    <row r="156" spans="1:7" s="28" customFormat="1" ht="37.5">
      <c r="A156" s="60" t="s">
        <v>684</v>
      </c>
      <c r="B156" s="20" t="s">
        <v>512</v>
      </c>
      <c r="C156" s="20"/>
      <c r="D156" s="172">
        <f>D157</f>
        <v>42654.686</v>
      </c>
      <c r="E156" s="172">
        <f>E157</f>
        <v>-4181.888</v>
      </c>
      <c r="F156" s="172">
        <f t="shared" si="5"/>
        <v>38472.798</v>
      </c>
      <c r="G156" s="70"/>
    </row>
    <row r="157" spans="1:7" s="28" customFormat="1" ht="37.5">
      <c r="A157" s="60" t="s">
        <v>385</v>
      </c>
      <c r="B157" s="20" t="s">
        <v>512</v>
      </c>
      <c r="C157" s="20" t="s">
        <v>365</v>
      </c>
      <c r="D157" s="172">
        <v>42654.686</v>
      </c>
      <c r="E157" s="172">
        <f>-2341.888-1840</f>
        <v>-4181.888</v>
      </c>
      <c r="F157" s="172">
        <f t="shared" si="5"/>
        <v>38472.798</v>
      </c>
      <c r="G157" s="70"/>
    </row>
    <row r="158" spans="1:7" s="28" customFormat="1" ht="18.75">
      <c r="A158" s="60" t="s">
        <v>513</v>
      </c>
      <c r="B158" s="20" t="s">
        <v>514</v>
      </c>
      <c r="C158" s="20"/>
      <c r="D158" s="172">
        <f>D159</f>
        <v>1180.22</v>
      </c>
      <c r="E158" s="172">
        <f>E159</f>
        <v>0</v>
      </c>
      <c r="F158" s="172">
        <f t="shared" si="5"/>
        <v>1180.22</v>
      </c>
      <c r="G158" s="70"/>
    </row>
    <row r="159" spans="1:7" s="28" customFormat="1" ht="37.5">
      <c r="A159" s="60" t="s">
        <v>385</v>
      </c>
      <c r="B159" s="20" t="s">
        <v>514</v>
      </c>
      <c r="C159" s="20" t="s">
        <v>365</v>
      </c>
      <c r="D159" s="172">
        <v>1180.22</v>
      </c>
      <c r="E159" s="172"/>
      <c r="F159" s="172">
        <f t="shared" si="5"/>
        <v>1180.22</v>
      </c>
      <c r="G159" s="70"/>
    </row>
    <row r="160" spans="1:7" s="28" customFormat="1" ht="18.75">
      <c r="A160" s="60" t="s">
        <v>386</v>
      </c>
      <c r="B160" s="20" t="s">
        <v>710</v>
      </c>
      <c r="C160" s="20"/>
      <c r="D160" s="172">
        <f>D161</f>
        <v>2797.242</v>
      </c>
      <c r="E160" s="172">
        <f>E161</f>
        <v>580.69</v>
      </c>
      <c r="F160" s="172">
        <f>D160+E160</f>
        <v>3377.9320000000002</v>
      </c>
      <c r="G160" s="70"/>
    </row>
    <row r="161" spans="1:7" s="28" customFormat="1" ht="37.5">
      <c r="A161" s="60" t="s">
        <v>385</v>
      </c>
      <c r="B161" s="20" t="s">
        <v>710</v>
      </c>
      <c r="C161" s="20" t="s">
        <v>365</v>
      </c>
      <c r="D161" s="172">
        <v>2797.242</v>
      </c>
      <c r="E161" s="172">
        <v>580.69</v>
      </c>
      <c r="F161" s="172">
        <f>D161+E161</f>
        <v>3377.9320000000002</v>
      </c>
      <c r="G161" s="70"/>
    </row>
    <row r="162" spans="1:7" s="28" customFormat="1" ht="37.5">
      <c r="A162" s="60" t="s">
        <v>685</v>
      </c>
      <c r="B162" s="20" t="s">
        <v>516</v>
      </c>
      <c r="C162" s="20"/>
      <c r="D162" s="172">
        <f>D163</f>
        <v>9813.898</v>
      </c>
      <c r="E162" s="172">
        <f>E163</f>
        <v>1970.236</v>
      </c>
      <c r="F162" s="172">
        <f t="shared" si="5"/>
        <v>11784.134</v>
      </c>
      <c r="G162" s="70"/>
    </row>
    <row r="163" spans="1:7" s="28" customFormat="1" ht="37.5">
      <c r="A163" s="60" t="s">
        <v>385</v>
      </c>
      <c r="B163" s="20" t="s">
        <v>516</v>
      </c>
      <c r="C163" s="20" t="s">
        <v>365</v>
      </c>
      <c r="D163" s="172">
        <v>9813.898</v>
      </c>
      <c r="E163" s="172">
        <v>1970.236</v>
      </c>
      <c r="F163" s="172">
        <f t="shared" si="5"/>
        <v>11784.134</v>
      </c>
      <c r="G163" s="70"/>
    </row>
    <row r="164" spans="1:7" s="28" customFormat="1" ht="37.5">
      <c r="A164" s="60" t="s">
        <v>686</v>
      </c>
      <c r="B164" s="20" t="s">
        <v>518</v>
      </c>
      <c r="C164" s="20"/>
      <c r="D164" s="172">
        <f>D165</f>
        <v>1431.448</v>
      </c>
      <c r="E164" s="172">
        <f>E165</f>
        <v>115.382</v>
      </c>
      <c r="F164" s="172">
        <f t="shared" si="5"/>
        <v>1546.8300000000002</v>
      </c>
      <c r="G164" s="70"/>
    </row>
    <row r="165" spans="1:7" s="28" customFormat="1" ht="37.5">
      <c r="A165" s="60" t="s">
        <v>385</v>
      </c>
      <c r="B165" s="20" t="s">
        <v>518</v>
      </c>
      <c r="C165" s="20" t="s">
        <v>365</v>
      </c>
      <c r="D165" s="172">
        <v>1431.448</v>
      </c>
      <c r="E165" s="172">
        <v>115.382</v>
      </c>
      <c r="F165" s="172">
        <f t="shared" si="5"/>
        <v>1546.8300000000002</v>
      </c>
      <c r="G165" s="70"/>
    </row>
    <row r="166" spans="1:7" s="28" customFormat="1" ht="18.75">
      <c r="A166" s="60" t="s">
        <v>519</v>
      </c>
      <c r="B166" s="20" t="s">
        <v>520</v>
      </c>
      <c r="C166" s="20"/>
      <c r="D166" s="172">
        <f>D167</f>
        <v>1195</v>
      </c>
      <c r="E166" s="172">
        <f>E167</f>
        <v>0</v>
      </c>
      <c r="F166" s="172">
        <f t="shared" si="5"/>
        <v>1195</v>
      </c>
      <c r="G166" s="70"/>
    </row>
    <row r="167" spans="1:7" s="28" customFormat="1" ht="37.5">
      <c r="A167" s="60" t="s">
        <v>385</v>
      </c>
      <c r="B167" s="20" t="s">
        <v>520</v>
      </c>
      <c r="C167" s="20" t="s">
        <v>365</v>
      </c>
      <c r="D167" s="172">
        <v>1195</v>
      </c>
      <c r="E167" s="172"/>
      <c r="F167" s="172">
        <f t="shared" si="5"/>
        <v>1195</v>
      </c>
      <c r="G167" s="70"/>
    </row>
    <row r="168" spans="1:7" s="28" customFormat="1" ht="56.25">
      <c r="A168" s="60" t="s">
        <v>687</v>
      </c>
      <c r="B168" s="20" t="s">
        <v>522</v>
      </c>
      <c r="C168" s="20"/>
      <c r="D168" s="172">
        <f>D169+D170</f>
        <v>0</v>
      </c>
      <c r="E168" s="172">
        <f>E169+E170</f>
        <v>0</v>
      </c>
      <c r="F168" s="172">
        <f t="shared" si="5"/>
        <v>0</v>
      </c>
      <c r="G168" s="70"/>
    </row>
    <row r="169" spans="1:7" s="28" customFormat="1" ht="37.5">
      <c r="A169" s="60" t="s">
        <v>419</v>
      </c>
      <c r="B169" s="20" t="s">
        <v>522</v>
      </c>
      <c r="C169" s="20" t="s">
        <v>283</v>
      </c>
      <c r="D169" s="172">
        <v>0</v>
      </c>
      <c r="E169" s="172"/>
      <c r="F169" s="172">
        <f t="shared" si="5"/>
        <v>0</v>
      </c>
      <c r="G169" s="70"/>
    </row>
    <row r="170" spans="1:7" s="28" customFormat="1" ht="37.5">
      <c r="A170" s="60" t="s">
        <v>385</v>
      </c>
      <c r="B170" s="20" t="s">
        <v>522</v>
      </c>
      <c r="C170" s="20" t="s">
        <v>365</v>
      </c>
      <c r="D170" s="172"/>
      <c r="E170" s="172">
        <f>'[1]расходы 2015'!E332</f>
        <v>0</v>
      </c>
      <c r="F170" s="172">
        <f>D170+E170</f>
        <v>0</v>
      </c>
      <c r="G170" s="70"/>
    </row>
    <row r="171" spans="1:7" s="28" customFormat="1" ht="18.75">
      <c r="A171" s="60" t="s">
        <v>523</v>
      </c>
      <c r="B171" s="20" t="s">
        <v>524</v>
      </c>
      <c r="C171" s="20"/>
      <c r="D171" s="172">
        <f>D172</f>
        <v>17.36</v>
      </c>
      <c r="E171" s="172">
        <f>E172+E173</f>
        <v>0</v>
      </c>
      <c r="F171" s="172">
        <f t="shared" si="5"/>
        <v>17.36</v>
      </c>
      <c r="G171" s="70"/>
    </row>
    <row r="172" spans="1:7" s="28" customFormat="1" ht="37.5">
      <c r="A172" s="60" t="s">
        <v>257</v>
      </c>
      <c r="B172" s="20" t="s">
        <v>524</v>
      </c>
      <c r="C172" s="20" t="s">
        <v>258</v>
      </c>
      <c r="D172" s="172">
        <v>17.36</v>
      </c>
      <c r="E172" s="172"/>
      <c r="F172" s="172">
        <f>D172+E172</f>
        <v>17.36</v>
      </c>
      <c r="G172" s="70"/>
    </row>
    <row r="173" spans="1:7" s="28" customFormat="1" ht="37.5">
      <c r="A173" s="60" t="s">
        <v>385</v>
      </c>
      <c r="B173" s="20" t="s">
        <v>524</v>
      </c>
      <c r="C173" s="20" t="s">
        <v>365</v>
      </c>
      <c r="D173" s="172">
        <v>0</v>
      </c>
      <c r="E173" s="172">
        <f>'[1]расходы 2015'!E335</f>
        <v>0</v>
      </c>
      <c r="F173" s="172">
        <f t="shared" si="5"/>
        <v>0</v>
      </c>
      <c r="G173" s="70"/>
    </row>
    <row r="174" spans="1:7" s="28" customFormat="1" ht="37.5">
      <c r="A174" s="60" t="s">
        <v>688</v>
      </c>
      <c r="B174" s="20" t="s">
        <v>526</v>
      </c>
      <c r="C174" s="20"/>
      <c r="D174" s="172">
        <f>D175+D176</f>
        <v>470.9</v>
      </c>
      <c r="E174" s="172">
        <f>E175+E176</f>
        <v>20</v>
      </c>
      <c r="F174" s="172">
        <f>D174+E174</f>
        <v>490.9</v>
      </c>
      <c r="G174" s="70"/>
    </row>
    <row r="175" spans="1:7" s="28" customFormat="1" ht="37.5">
      <c r="A175" s="60" t="s">
        <v>257</v>
      </c>
      <c r="B175" s="20" t="s">
        <v>526</v>
      </c>
      <c r="C175" s="20" t="s">
        <v>258</v>
      </c>
      <c r="D175" s="172">
        <v>35.9</v>
      </c>
      <c r="E175" s="172">
        <v>20</v>
      </c>
      <c r="F175" s="172">
        <f t="shared" si="5"/>
        <v>55.9</v>
      </c>
      <c r="G175" s="70"/>
    </row>
    <row r="176" spans="1:7" s="28" customFormat="1" ht="37.5">
      <c r="A176" s="60" t="s">
        <v>385</v>
      </c>
      <c r="B176" s="20" t="s">
        <v>526</v>
      </c>
      <c r="C176" s="20" t="s">
        <v>365</v>
      </c>
      <c r="D176" s="172">
        <v>435</v>
      </c>
      <c r="E176" s="172"/>
      <c r="F176" s="172">
        <f>D176+E176</f>
        <v>435</v>
      </c>
      <c r="G176" s="70"/>
    </row>
    <row r="177" spans="1:7" s="28" customFormat="1" ht="18.75">
      <c r="A177" s="60" t="s">
        <v>527</v>
      </c>
      <c r="B177" s="20" t="s">
        <v>528</v>
      </c>
      <c r="C177" s="20"/>
      <c r="D177" s="172">
        <f>D178+D179</f>
        <v>103.6</v>
      </c>
      <c r="E177" s="172">
        <f>E178+E179</f>
        <v>-19.8</v>
      </c>
      <c r="F177" s="172">
        <f>D177+E177</f>
        <v>83.8</v>
      </c>
      <c r="G177" s="70"/>
    </row>
    <row r="178" spans="1:7" s="28" customFormat="1" ht="37.5">
      <c r="A178" s="60" t="s">
        <v>257</v>
      </c>
      <c r="B178" s="20" t="s">
        <v>528</v>
      </c>
      <c r="C178" s="20" t="s">
        <v>258</v>
      </c>
      <c r="D178" s="172">
        <v>43.6</v>
      </c>
      <c r="E178" s="172">
        <v>-19.8</v>
      </c>
      <c r="F178" s="172">
        <f t="shared" si="5"/>
        <v>23.8</v>
      </c>
      <c r="G178" s="70"/>
    </row>
    <row r="179" spans="1:7" s="28" customFormat="1" ht="18.75">
      <c r="A179" s="60" t="s">
        <v>301</v>
      </c>
      <c r="B179" s="20" t="s">
        <v>528</v>
      </c>
      <c r="C179" s="20" t="s">
        <v>302</v>
      </c>
      <c r="D179" s="172">
        <v>60</v>
      </c>
      <c r="E179" s="172"/>
      <c r="F179" s="172">
        <f aca="true" t="shared" si="6" ref="F179:F189">D179+E179</f>
        <v>60</v>
      </c>
      <c r="G179" s="70"/>
    </row>
    <row r="180" spans="1:7" s="28" customFormat="1" ht="37.5">
      <c r="A180" s="60" t="s">
        <v>778</v>
      </c>
      <c r="B180" s="20" t="s">
        <v>531</v>
      </c>
      <c r="C180" s="20"/>
      <c r="D180" s="172">
        <f>D181</f>
        <v>465</v>
      </c>
      <c r="E180" s="172">
        <f>E181</f>
        <v>0</v>
      </c>
      <c r="F180" s="172">
        <f t="shared" si="6"/>
        <v>465</v>
      </c>
      <c r="G180" s="70"/>
    </row>
    <row r="181" spans="1:7" s="28" customFormat="1" ht="37.5">
      <c r="A181" s="60" t="s">
        <v>385</v>
      </c>
      <c r="B181" s="20" t="s">
        <v>531</v>
      </c>
      <c r="C181" s="20" t="s">
        <v>365</v>
      </c>
      <c r="D181" s="172">
        <v>465</v>
      </c>
      <c r="E181" s="172"/>
      <c r="F181" s="172">
        <f t="shared" si="6"/>
        <v>465</v>
      </c>
      <c r="G181" s="70"/>
    </row>
    <row r="182" spans="1:7" s="28" customFormat="1" ht="37.5" customHeight="1">
      <c r="A182" s="60" t="s">
        <v>859</v>
      </c>
      <c r="B182" s="20" t="s">
        <v>857</v>
      </c>
      <c r="C182" s="20"/>
      <c r="D182" s="172">
        <f>D183</f>
        <v>756</v>
      </c>
      <c r="E182" s="172">
        <f>E183</f>
        <v>0</v>
      </c>
      <c r="F182" s="172">
        <f t="shared" si="6"/>
        <v>756</v>
      </c>
      <c r="G182" s="70"/>
    </row>
    <row r="183" spans="1:7" s="28" customFormat="1" ht="37.5">
      <c r="A183" s="60" t="s">
        <v>385</v>
      </c>
      <c r="B183" s="20" t="s">
        <v>857</v>
      </c>
      <c r="C183" s="20" t="s">
        <v>365</v>
      </c>
      <c r="D183" s="172">
        <v>756</v>
      </c>
      <c r="E183" s="172"/>
      <c r="F183" s="172">
        <f t="shared" si="6"/>
        <v>756</v>
      </c>
      <c r="G183" s="70"/>
    </row>
    <row r="184" spans="1:7" s="28" customFormat="1" ht="37.5">
      <c r="A184" s="83" t="s">
        <v>866</v>
      </c>
      <c r="B184" s="20" t="s">
        <v>532</v>
      </c>
      <c r="C184" s="20"/>
      <c r="D184" s="172">
        <f>D185</f>
        <v>11078</v>
      </c>
      <c r="E184" s="172">
        <f>E185</f>
        <v>0</v>
      </c>
      <c r="F184" s="172">
        <f>D184+E184</f>
        <v>11078</v>
      </c>
      <c r="G184" s="70"/>
    </row>
    <row r="185" spans="1:7" s="28" customFormat="1" ht="37.5">
      <c r="A185" s="83" t="s">
        <v>385</v>
      </c>
      <c r="B185" s="20" t="s">
        <v>532</v>
      </c>
      <c r="C185" s="20" t="s">
        <v>365</v>
      </c>
      <c r="D185" s="172">
        <v>11078</v>
      </c>
      <c r="E185" s="172"/>
      <c r="F185" s="172">
        <f>D185+E185</f>
        <v>11078</v>
      </c>
      <c r="G185" s="70"/>
    </row>
    <row r="186" spans="1:7" s="28" customFormat="1" ht="62.25" customHeight="1">
      <c r="A186" s="60" t="s">
        <v>860</v>
      </c>
      <c r="B186" s="20" t="s">
        <v>858</v>
      </c>
      <c r="C186" s="20"/>
      <c r="D186" s="172">
        <f>D187</f>
        <v>400</v>
      </c>
      <c r="E186" s="172">
        <f>E187</f>
        <v>0</v>
      </c>
      <c r="F186" s="172">
        <f t="shared" si="6"/>
        <v>400</v>
      </c>
      <c r="G186" s="70"/>
    </row>
    <row r="187" spans="1:7" s="28" customFormat="1" ht="37.5">
      <c r="A187" s="60" t="s">
        <v>385</v>
      </c>
      <c r="B187" s="20" t="s">
        <v>858</v>
      </c>
      <c r="C187" s="20" t="s">
        <v>365</v>
      </c>
      <c r="D187" s="172">
        <v>400</v>
      </c>
      <c r="E187" s="172"/>
      <c r="F187" s="172">
        <f t="shared" si="6"/>
        <v>400</v>
      </c>
      <c r="G187" s="70"/>
    </row>
    <row r="188" spans="1:7" s="28" customFormat="1" ht="37.5">
      <c r="A188" s="60" t="s">
        <v>503</v>
      </c>
      <c r="B188" s="20" t="s">
        <v>532</v>
      </c>
      <c r="C188" s="20"/>
      <c r="D188" s="172">
        <f>D189</f>
        <v>0</v>
      </c>
      <c r="E188" s="172">
        <f>E189</f>
        <v>0</v>
      </c>
      <c r="F188" s="172">
        <f t="shared" si="6"/>
        <v>0</v>
      </c>
      <c r="G188" s="70"/>
    </row>
    <row r="189" spans="1:7" s="28" customFormat="1" ht="37.5">
      <c r="A189" s="60" t="s">
        <v>385</v>
      </c>
      <c r="B189" s="20" t="s">
        <v>532</v>
      </c>
      <c r="C189" s="20" t="s">
        <v>365</v>
      </c>
      <c r="D189" s="172"/>
      <c r="E189" s="172">
        <f>'[1]расходы 2015'!E345</f>
        <v>0</v>
      </c>
      <c r="F189" s="172">
        <f t="shared" si="6"/>
        <v>0</v>
      </c>
      <c r="G189" s="70"/>
    </row>
    <row r="190" spans="1:7" s="28" customFormat="1" ht="37.5">
      <c r="A190" s="60" t="s">
        <v>505</v>
      </c>
      <c r="B190" s="18" t="s">
        <v>533</v>
      </c>
      <c r="C190" s="20"/>
      <c r="D190" s="172">
        <f>D191</f>
        <v>149842.7</v>
      </c>
      <c r="E190" s="172">
        <f>E191</f>
        <v>-360.273</v>
      </c>
      <c r="F190" s="172">
        <f aca="true" t="shared" si="7" ref="F190:F263">D190+E190</f>
        <v>149482.42700000003</v>
      </c>
      <c r="G190" s="70"/>
    </row>
    <row r="191" spans="1:7" s="28" customFormat="1" ht="37.5">
      <c r="A191" s="60" t="s">
        <v>385</v>
      </c>
      <c r="B191" s="20" t="s">
        <v>533</v>
      </c>
      <c r="C191" s="20" t="s">
        <v>365</v>
      </c>
      <c r="D191" s="172">
        <v>149842.7</v>
      </c>
      <c r="E191" s="172">
        <v>-360.273</v>
      </c>
      <c r="F191" s="172">
        <f>D191+E191</f>
        <v>149482.42700000003</v>
      </c>
      <c r="G191" s="70"/>
    </row>
    <row r="192" spans="1:7" s="28" customFormat="1" ht="75">
      <c r="A192" s="60" t="s">
        <v>507</v>
      </c>
      <c r="B192" s="18" t="s">
        <v>534</v>
      </c>
      <c r="C192" s="24"/>
      <c r="D192" s="172">
        <f>D193</f>
        <v>540.8</v>
      </c>
      <c r="E192" s="172">
        <f>E193</f>
        <v>28.2</v>
      </c>
      <c r="F192" s="172">
        <f t="shared" si="7"/>
        <v>569</v>
      </c>
      <c r="G192" s="70"/>
    </row>
    <row r="193" spans="1:7" s="28" customFormat="1" ht="37.5">
      <c r="A193" s="60" t="s">
        <v>385</v>
      </c>
      <c r="B193" s="18" t="s">
        <v>534</v>
      </c>
      <c r="C193" s="24">
        <v>600</v>
      </c>
      <c r="D193" s="172">
        <v>540.8</v>
      </c>
      <c r="E193" s="172">
        <v>28.2</v>
      </c>
      <c r="F193" s="172">
        <f t="shared" si="7"/>
        <v>569</v>
      </c>
      <c r="G193" s="70"/>
    </row>
    <row r="194" spans="1:7" s="28" customFormat="1" ht="56.25">
      <c r="A194" s="60" t="s">
        <v>540</v>
      </c>
      <c r="B194" s="18" t="s">
        <v>541</v>
      </c>
      <c r="C194" s="24"/>
      <c r="D194" s="172">
        <f>D195</f>
        <v>6619.1</v>
      </c>
      <c r="E194" s="172">
        <f>E195</f>
        <v>0</v>
      </c>
      <c r="F194" s="172">
        <f t="shared" si="7"/>
        <v>6619.1</v>
      </c>
      <c r="G194" s="70"/>
    </row>
    <row r="195" spans="1:7" s="28" customFormat="1" ht="37.5">
      <c r="A195" s="60" t="s">
        <v>385</v>
      </c>
      <c r="B195" s="18" t="s">
        <v>541</v>
      </c>
      <c r="C195" s="24">
        <v>600</v>
      </c>
      <c r="D195" s="172">
        <v>6619.1</v>
      </c>
      <c r="E195" s="172"/>
      <c r="F195" s="172">
        <f t="shared" si="7"/>
        <v>6619.1</v>
      </c>
      <c r="G195" s="70"/>
    </row>
    <row r="196" spans="1:7" s="28" customFormat="1" ht="19.5">
      <c r="A196" s="82" t="s">
        <v>542</v>
      </c>
      <c r="B196" s="20" t="s">
        <v>535</v>
      </c>
      <c r="C196" s="20"/>
      <c r="D196" s="172">
        <f>D197+D199+D201+D203+D205+D207+D210+D212+D214+D216+D218+D220</f>
        <v>24155.996</v>
      </c>
      <c r="E196" s="172">
        <f>E197+E199+E201+E203+E205+E207+E210+E212+E214+E216+E218+E220</f>
        <v>-836.679</v>
      </c>
      <c r="F196" s="172">
        <f t="shared" si="7"/>
        <v>23319.317</v>
      </c>
      <c r="G196" s="70"/>
    </row>
    <row r="197" spans="1:7" s="28" customFormat="1" ht="37.5">
      <c r="A197" s="60" t="s">
        <v>689</v>
      </c>
      <c r="B197" s="20" t="s">
        <v>544</v>
      </c>
      <c r="C197" s="20"/>
      <c r="D197" s="172">
        <f>D198</f>
        <v>6</v>
      </c>
      <c r="E197" s="172">
        <f>E198</f>
        <v>0</v>
      </c>
      <c r="F197" s="172">
        <f t="shared" si="7"/>
        <v>6</v>
      </c>
      <c r="G197" s="70"/>
    </row>
    <row r="198" spans="1:7" s="28" customFormat="1" ht="37.5">
      <c r="A198" s="60" t="s">
        <v>257</v>
      </c>
      <c r="B198" s="20" t="s">
        <v>544</v>
      </c>
      <c r="C198" s="20" t="s">
        <v>258</v>
      </c>
      <c r="D198" s="172">
        <v>6</v>
      </c>
      <c r="E198" s="172"/>
      <c r="F198" s="172">
        <f t="shared" si="7"/>
        <v>6</v>
      </c>
      <c r="G198" s="70"/>
    </row>
    <row r="199" spans="1:7" s="28" customFormat="1" ht="18.75">
      <c r="A199" s="60" t="s">
        <v>545</v>
      </c>
      <c r="B199" s="20" t="s">
        <v>546</v>
      </c>
      <c r="C199" s="20"/>
      <c r="D199" s="172">
        <f>D200</f>
        <v>800</v>
      </c>
      <c r="E199" s="172">
        <f>E200</f>
        <v>0</v>
      </c>
      <c r="F199" s="172">
        <f t="shared" si="7"/>
        <v>800</v>
      </c>
      <c r="G199" s="70"/>
    </row>
    <row r="200" spans="1:7" s="28" customFormat="1" ht="37.5">
      <c r="A200" s="60" t="s">
        <v>257</v>
      </c>
      <c r="B200" s="20" t="s">
        <v>546</v>
      </c>
      <c r="C200" s="20" t="s">
        <v>258</v>
      </c>
      <c r="D200" s="172">
        <v>800</v>
      </c>
      <c r="E200" s="172"/>
      <c r="F200" s="172">
        <f t="shared" si="7"/>
        <v>800</v>
      </c>
      <c r="G200" s="70"/>
    </row>
    <row r="201" spans="1:7" s="28" customFormat="1" ht="18.75">
      <c r="A201" s="60" t="s">
        <v>547</v>
      </c>
      <c r="B201" s="20" t="s">
        <v>548</v>
      </c>
      <c r="C201" s="20"/>
      <c r="D201" s="172">
        <f>D202</f>
        <v>9</v>
      </c>
      <c r="E201" s="172">
        <f>E202</f>
        <v>0</v>
      </c>
      <c r="F201" s="172">
        <f t="shared" si="7"/>
        <v>9</v>
      </c>
      <c r="G201" s="70"/>
    </row>
    <row r="202" spans="1:7" s="28" customFormat="1" ht="37.5">
      <c r="A202" s="60" t="s">
        <v>257</v>
      </c>
      <c r="B202" s="20" t="s">
        <v>548</v>
      </c>
      <c r="C202" s="20" t="s">
        <v>258</v>
      </c>
      <c r="D202" s="172">
        <v>9</v>
      </c>
      <c r="E202" s="172"/>
      <c r="F202" s="172">
        <f t="shared" si="7"/>
        <v>9</v>
      </c>
      <c r="G202" s="70"/>
    </row>
    <row r="203" spans="1:7" s="28" customFormat="1" ht="18.75">
      <c r="A203" s="60" t="s">
        <v>549</v>
      </c>
      <c r="B203" s="20" t="s">
        <v>550</v>
      </c>
      <c r="C203" s="20"/>
      <c r="D203" s="172">
        <f>D204</f>
        <v>77.432</v>
      </c>
      <c r="E203" s="172">
        <f>E204</f>
        <v>0</v>
      </c>
      <c r="F203" s="172">
        <f t="shared" si="7"/>
        <v>77.432</v>
      </c>
      <c r="G203" s="70"/>
    </row>
    <row r="204" spans="1:7" s="28" customFormat="1" ht="37.5">
      <c r="A204" s="60" t="s">
        <v>257</v>
      </c>
      <c r="B204" s="20" t="s">
        <v>550</v>
      </c>
      <c r="C204" s="20" t="s">
        <v>258</v>
      </c>
      <c r="D204" s="172">
        <v>77.432</v>
      </c>
      <c r="E204" s="172"/>
      <c r="F204" s="172">
        <f t="shared" si="7"/>
        <v>77.432</v>
      </c>
      <c r="G204" s="70"/>
    </row>
    <row r="205" spans="1:7" s="28" customFormat="1" ht="37.5">
      <c r="A205" s="60" t="s">
        <v>551</v>
      </c>
      <c r="B205" s="20" t="s">
        <v>552</v>
      </c>
      <c r="C205" s="20"/>
      <c r="D205" s="172">
        <f>D206</f>
        <v>0</v>
      </c>
      <c r="E205" s="172">
        <f>E206</f>
        <v>0</v>
      </c>
      <c r="F205" s="172">
        <f t="shared" si="7"/>
        <v>0</v>
      </c>
      <c r="G205" s="70"/>
    </row>
    <row r="206" spans="1:7" s="28" customFormat="1" ht="37.5">
      <c r="A206" s="60" t="s">
        <v>257</v>
      </c>
      <c r="B206" s="20" t="s">
        <v>552</v>
      </c>
      <c r="C206" s="20" t="s">
        <v>258</v>
      </c>
      <c r="D206" s="172">
        <v>0</v>
      </c>
      <c r="E206" s="172"/>
      <c r="F206" s="172">
        <f t="shared" si="7"/>
        <v>0</v>
      </c>
      <c r="G206" s="70"/>
    </row>
    <row r="207" spans="1:7" s="28" customFormat="1" ht="18.75">
      <c r="A207" s="60" t="s">
        <v>553</v>
      </c>
      <c r="B207" s="20" t="s">
        <v>554</v>
      </c>
      <c r="C207" s="20"/>
      <c r="D207" s="172">
        <f>D208+D209</f>
        <v>227.3</v>
      </c>
      <c r="E207" s="172">
        <f>E208+E209</f>
        <v>0</v>
      </c>
      <c r="F207" s="172">
        <f>D207+E207</f>
        <v>227.3</v>
      </c>
      <c r="G207" s="70"/>
    </row>
    <row r="208" spans="1:7" s="28" customFormat="1" ht="37.5">
      <c r="A208" s="60" t="s">
        <v>257</v>
      </c>
      <c r="B208" s="20" t="s">
        <v>554</v>
      </c>
      <c r="C208" s="20" t="s">
        <v>258</v>
      </c>
      <c r="D208" s="172">
        <v>35.3</v>
      </c>
      <c r="E208" s="172"/>
      <c r="F208" s="172">
        <f>D208+E208</f>
        <v>35.3</v>
      </c>
      <c r="G208" s="70"/>
    </row>
    <row r="209" spans="1:7" s="28" customFormat="1" ht="18.75">
      <c r="A209" s="60" t="s">
        <v>301</v>
      </c>
      <c r="B209" s="20" t="s">
        <v>554</v>
      </c>
      <c r="C209" s="20" t="s">
        <v>302</v>
      </c>
      <c r="D209" s="172">
        <v>192</v>
      </c>
      <c r="E209" s="172"/>
      <c r="F209" s="172">
        <f>D209+E209</f>
        <v>192</v>
      </c>
      <c r="G209" s="70"/>
    </row>
    <row r="210" spans="1:7" s="28" customFormat="1" ht="37.5">
      <c r="A210" s="60" t="s">
        <v>810</v>
      </c>
      <c r="B210" s="20" t="s">
        <v>555</v>
      </c>
      <c r="C210" s="20"/>
      <c r="D210" s="172">
        <f>D211</f>
        <v>761.1</v>
      </c>
      <c r="E210" s="172">
        <f>E211</f>
        <v>0</v>
      </c>
      <c r="F210" s="172">
        <f t="shared" si="7"/>
        <v>761.1</v>
      </c>
      <c r="G210" s="70"/>
    </row>
    <row r="211" spans="1:7" s="28" customFormat="1" ht="18.75">
      <c r="A211" s="60" t="s">
        <v>301</v>
      </c>
      <c r="B211" s="20" t="s">
        <v>555</v>
      </c>
      <c r="C211" s="20" t="s">
        <v>302</v>
      </c>
      <c r="D211" s="172">
        <v>761.1</v>
      </c>
      <c r="E211" s="172"/>
      <c r="F211" s="172">
        <f t="shared" si="7"/>
        <v>761.1</v>
      </c>
      <c r="G211" s="70"/>
    </row>
    <row r="212" spans="1:7" s="28" customFormat="1" ht="37.5">
      <c r="A212" s="60" t="s">
        <v>487</v>
      </c>
      <c r="B212" s="20" t="s">
        <v>536</v>
      </c>
      <c r="C212" s="20"/>
      <c r="D212" s="172">
        <f>D213</f>
        <v>20104.4</v>
      </c>
      <c r="E212" s="172">
        <f>E213</f>
        <v>-994.5</v>
      </c>
      <c r="F212" s="172">
        <f t="shared" si="7"/>
        <v>19109.9</v>
      </c>
      <c r="G212" s="70"/>
    </row>
    <row r="213" spans="1:7" s="28" customFormat="1" ht="37.5">
      <c r="A213" s="60" t="s">
        <v>385</v>
      </c>
      <c r="B213" s="20" t="s">
        <v>536</v>
      </c>
      <c r="C213" s="20" t="s">
        <v>365</v>
      </c>
      <c r="D213" s="172">
        <v>20104.4</v>
      </c>
      <c r="E213" s="172">
        <v>-994.5</v>
      </c>
      <c r="F213" s="172">
        <f t="shared" si="7"/>
        <v>19109.9</v>
      </c>
      <c r="G213" s="70"/>
    </row>
    <row r="214" spans="1:7" s="28" customFormat="1" ht="37.5">
      <c r="A214" s="60" t="s">
        <v>690</v>
      </c>
      <c r="B214" s="20" t="s">
        <v>538</v>
      </c>
      <c r="C214" s="20"/>
      <c r="D214" s="172">
        <f>D215</f>
        <v>888.139</v>
      </c>
      <c r="E214" s="172">
        <f>E215</f>
        <v>157.821</v>
      </c>
      <c r="F214" s="172">
        <f t="shared" si="7"/>
        <v>1045.96</v>
      </c>
      <c r="G214" s="70"/>
    </row>
    <row r="215" spans="1:7" s="28" customFormat="1" ht="37.5">
      <c r="A215" s="60" t="s">
        <v>385</v>
      </c>
      <c r="B215" s="20" t="s">
        <v>538</v>
      </c>
      <c r="C215" s="20" t="s">
        <v>365</v>
      </c>
      <c r="D215" s="172">
        <v>888.139</v>
      </c>
      <c r="E215" s="172">
        <v>157.821</v>
      </c>
      <c r="F215" s="172">
        <f t="shared" si="7"/>
        <v>1045.96</v>
      </c>
      <c r="G215" s="70"/>
    </row>
    <row r="216" spans="1:7" s="28" customFormat="1" ht="37.5">
      <c r="A216" s="60" t="s">
        <v>691</v>
      </c>
      <c r="B216" s="20" t="s">
        <v>539</v>
      </c>
      <c r="C216" s="20"/>
      <c r="D216" s="172">
        <f>D217</f>
        <v>75</v>
      </c>
      <c r="E216" s="172">
        <f>E217</f>
        <v>0</v>
      </c>
      <c r="F216" s="172">
        <f t="shared" si="7"/>
        <v>75</v>
      </c>
      <c r="G216" s="70"/>
    </row>
    <row r="217" spans="1:7" s="28" customFormat="1" ht="37.5">
      <c r="A217" s="60" t="s">
        <v>385</v>
      </c>
      <c r="B217" s="20" t="s">
        <v>539</v>
      </c>
      <c r="C217" s="20" t="s">
        <v>365</v>
      </c>
      <c r="D217" s="172">
        <v>75</v>
      </c>
      <c r="E217" s="172"/>
      <c r="F217" s="172">
        <f t="shared" si="7"/>
        <v>75</v>
      </c>
      <c r="G217" s="70"/>
    </row>
    <row r="218" spans="1:7" s="28" customFormat="1" ht="56.25">
      <c r="A218" s="60" t="s">
        <v>723</v>
      </c>
      <c r="B218" s="20" t="s">
        <v>716</v>
      </c>
      <c r="C218" s="20"/>
      <c r="D218" s="172">
        <f>D219</f>
        <v>461.7</v>
      </c>
      <c r="E218" s="172">
        <f>E219</f>
        <v>0</v>
      </c>
      <c r="F218" s="172">
        <f>D218+E218</f>
        <v>461.7</v>
      </c>
      <c r="G218" s="70"/>
    </row>
    <row r="219" spans="1:7" s="28" customFormat="1" ht="18.75">
      <c r="A219" s="60" t="s">
        <v>301</v>
      </c>
      <c r="B219" s="20" t="s">
        <v>716</v>
      </c>
      <c r="C219" s="20" t="s">
        <v>302</v>
      </c>
      <c r="D219" s="172">
        <v>461.7</v>
      </c>
      <c r="E219" s="172"/>
      <c r="F219" s="172">
        <f>D219+E219</f>
        <v>461.7</v>
      </c>
      <c r="G219" s="70"/>
    </row>
    <row r="220" spans="1:7" s="28" customFormat="1" ht="56.25">
      <c r="A220" s="60" t="s">
        <v>708</v>
      </c>
      <c r="B220" s="20" t="s">
        <v>713</v>
      </c>
      <c r="C220" s="20"/>
      <c r="D220" s="172">
        <f>D221</f>
        <v>745.925</v>
      </c>
      <c r="E220" s="172">
        <f>E221</f>
        <v>0</v>
      </c>
      <c r="F220" s="172">
        <f>F221</f>
        <v>745.925</v>
      </c>
      <c r="G220" s="70"/>
    </row>
    <row r="221" spans="1:7" s="28" customFormat="1" ht="18.75">
      <c r="A221" s="60" t="s">
        <v>301</v>
      </c>
      <c r="B221" s="20" t="s">
        <v>713</v>
      </c>
      <c r="C221" s="20" t="s">
        <v>302</v>
      </c>
      <c r="D221" s="172">
        <v>745.925</v>
      </c>
      <c r="E221" s="172"/>
      <c r="F221" s="172">
        <f>D221+E221</f>
        <v>745.925</v>
      </c>
      <c r="G221" s="70"/>
    </row>
    <row r="222" spans="1:7" s="28" customFormat="1" ht="37.5">
      <c r="A222" s="104" t="s">
        <v>557</v>
      </c>
      <c r="B222" s="20" t="s">
        <v>558</v>
      </c>
      <c r="C222" s="20"/>
      <c r="D222" s="172">
        <f>D223+D226+D229</f>
        <v>2186.5199999999995</v>
      </c>
      <c r="E222" s="172">
        <f>E223+E226+E229</f>
        <v>0</v>
      </c>
      <c r="F222" s="172">
        <f t="shared" si="7"/>
        <v>2186.5199999999995</v>
      </c>
      <c r="G222" s="70"/>
    </row>
    <row r="223" spans="1:7" s="28" customFormat="1" ht="18.75">
      <c r="A223" s="60" t="s">
        <v>559</v>
      </c>
      <c r="B223" s="20" t="s">
        <v>560</v>
      </c>
      <c r="C223" s="20"/>
      <c r="D223" s="172">
        <f>D224+D225</f>
        <v>660.718</v>
      </c>
      <c r="E223" s="172">
        <f>E224+E225</f>
        <v>0</v>
      </c>
      <c r="F223" s="172">
        <f t="shared" si="7"/>
        <v>660.718</v>
      </c>
      <c r="G223" s="70"/>
    </row>
    <row r="224" spans="1:7" s="28" customFormat="1" ht="37.5">
      <c r="A224" s="60" t="s">
        <v>257</v>
      </c>
      <c r="B224" s="20" t="s">
        <v>560</v>
      </c>
      <c r="C224" s="20" t="s">
        <v>258</v>
      </c>
      <c r="D224" s="172">
        <v>0</v>
      </c>
      <c r="E224" s="172"/>
      <c r="F224" s="172">
        <f t="shared" si="7"/>
        <v>0</v>
      </c>
      <c r="G224" s="70"/>
    </row>
    <row r="225" spans="1:7" s="28" customFormat="1" ht="37.5">
      <c r="A225" s="60" t="s">
        <v>385</v>
      </c>
      <c r="B225" s="20" t="s">
        <v>560</v>
      </c>
      <c r="C225" s="20" t="s">
        <v>365</v>
      </c>
      <c r="D225" s="172">
        <v>660.718</v>
      </c>
      <c r="E225" s="172"/>
      <c r="F225" s="172">
        <f>D225+E225</f>
        <v>660.718</v>
      </c>
      <c r="G225" s="70"/>
    </row>
    <row r="226" spans="1:7" s="28" customFormat="1" ht="37.5">
      <c r="A226" s="60" t="s">
        <v>561</v>
      </c>
      <c r="B226" s="20" t="s">
        <v>562</v>
      </c>
      <c r="C226" s="20"/>
      <c r="D226" s="172">
        <f>D227+D228</f>
        <v>674.002</v>
      </c>
      <c r="E226" s="172">
        <f>E227+E228</f>
        <v>0</v>
      </c>
      <c r="F226" s="172">
        <f t="shared" si="7"/>
        <v>674.002</v>
      </c>
      <c r="G226" s="70"/>
    </row>
    <row r="227" spans="1:7" s="28" customFormat="1" ht="37.5">
      <c r="A227" s="60" t="s">
        <v>257</v>
      </c>
      <c r="B227" s="20" t="s">
        <v>562</v>
      </c>
      <c r="C227" s="20" t="s">
        <v>258</v>
      </c>
      <c r="D227" s="172">
        <v>0</v>
      </c>
      <c r="E227" s="172"/>
      <c r="F227" s="172">
        <f t="shared" si="7"/>
        <v>0</v>
      </c>
      <c r="G227" s="70"/>
    </row>
    <row r="228" spans="1:7" s="28" customFormat="1" ht="37.5">
      <c r="A228" s="60" t="s">
        <v>385</v>
      </c>
      <c r="B228" s="20" t="s">
        <v>562</v>
      </c>
      <c r="C228" s="20" t="s">
        <v>365</v>
      </c>
      <c r="D228" s="172">
        <v>674.002</v>
      </c>
      <c r="E228" s="172"/>
      <c r="F228" s="172">
        <f>D228+E228</f>
        <v>674.002</v>
      </c>
      <c r="G228" s="70"/>
    </row>
    <row r="229" spans="1:7" s="28" customFormat="1" ht="18.75">
      <c r="A229" s="60" t="s">
        <v>563</v>
      </c>
      <c r="B229" s="20" t="s">
        <v>564</v>
      </c>
      <c r="C229" s="20"/>
      <c r="D229" s="172">
        <f>D230</f>
        <v>851.8</v>
      </c>
      <c r="E229" s="172">
        <f>E230</f>
        <v>0</v>
      </c>
      <c r="F229" s="172">
        <f>D229+E229</f>
        <v>851.8</v>
      </c>
      <c r="G229" s="70"/>
    </row>
    <row r="230" spans="1:7" s="28" customFormat="1" ht="37.5">
      <c r="A230" s="60" t="s">
        <v>385</v>
      </c>
      <c r="B230" s="20" t="s">
        <v>564</v>
      </c>
      <c r="C230" s="20" t="s">
        <v>365</v>
      </c>
      <c r="D230" s="172">
        <v>851.8</v>
      </c>
      <c r="E230" s="172"/>
      <c r="F230" s="172">
        <f>D230+E230</f>
        <v>851.8</v>
      </c>
      <c r="G230" s="70"/>
    </row>
    <row r="231" spans="1:7" s="28" customFormat="1" ht="37.5">
      <c r="A231" s="104" t="s">
        <v>565</v>
      </c>
      <c r="B231" s="20" t="s">
        <v>566</v>
      </c>
      <c r="C231" s="20"/>
      <c r="D231" s="172">
        <f>D232+D235</f>
        <v>45.545</v>
      </c>
      <c r="E231" s="172">
        <f>E232+E235</f>
        <v>0</v>
      </c>
      <c r="F231" s="172">
        <f t="shared" si="7"/>
        <v>45.545</v>
      </c>
      <c r="G231" s="70"/>
    </row>
    <row r="232" spans="1:7" s="28" customFormat="1" ht="18.75">
      <c r="A232" s="60" t="s">
        <v>567</v>
      </c>
      <c r="B232" s="20" t="s">
        <v>568</v>
      </c>
      <c r="C232" s="20"/>
      <c r="D232" s="172">
        <f>D233+D234</f>
        <v>24.895</v>
      </c>
      <c r="E232" s="172">
        <f>E233+E234</f>
        <v>0</v>
      </c>
      <c r="F232" s="172">
        <f t="shared" si="7"/>
        <v>24.895</v>
      </c>
      <c r="G232" s="70"/>
    </row>
    <row r="233" spans="1:7" s="28" customFormat="1" ht="37.5">
      <c r="A233" s="60" t="s">
        <v>257</v>
      </c>
      <c r="B233" s="20" t="s">
        <v>568</v>
      </c>
      <c r="C233" s="20" t="s">
        <v>258</v>
      </c>
      <c r="D233" s="172">
        <v>9.915</v>
      </c>
      <c r="E233" s="172"/>
      <c r="F233" s="172">
        <f>D233+E233</f>
        <v>9.915</v>
      </c>
      <c r="G233" s="70"/>
    </row>
    <row r="234" spans="1:7" s="28" customFormat="1" ht="37.5">
      <c r="A234" s="60" t="s">
        <v>385</v>
      </c>
      <c r="B234" s="20" t="s">
        <v>568</v>
      </c>
      <c r="C234" s="20" t="s">
        <v>365</v>
      </c>
      <c r="D234" s="172">
        <v>14.98</v>
      </c>
      <c r="E234" s="172"/>
      <c r="F234" s="172">
        <f>D234+E234</f>
        <v>14.98</v>
      </c>
      <c r="G234" s="70"/>
    </row>
    <row r="235" spans="1:7" s="28" customFormat="1" ht="37.5">
      <c r="A235" s="60" t="s">
        <v>569</v>
      </c>
      <c r="B235" s="20" t="s">
        <v>570</v>
      </c>
      <c r="C235" s="20"/>
      <c r="D235" s="172">
        <f>D236+D237</f>
        <v>20.65</v>
      </c>
      <c r="E235" s="172">
        <f>E236+E237</f>
        <v>0</v>
      </c>
      <c r="F235" s="172">
        <f>D235+E235</f>
        <v>20.65</v>
      </c>
      <c r="G235" s="70"/>
    </row>
    <row r="236" spans="1:7" s="28" customFormat="1" ht="37.5">
      <c r="A236" s="60" t="s">
        <v>257</v>
      </c>
      <c r="B236" s="20" t="s">
        <v>570</v>
      </c>
      <c r="C236" s="20" t="s">
        <v>258</v>
      </c>
      <c r="D236" s="172">
        <v>7.3</v>
      </c>
      <c r="E236" s="172"/>
      <c r="F236" s="172">
        <f>D236+E236</f>
        <v>7.3</v>
      </c>
      <c r="G236" s="70"/>
    </row>
    <row r="237" spans="1:7" s="28" customFormat="1" ht="37.5">
      <c r="A237" s="60" t="s">
        <v>385</v>
      </c>
      <c r="B237" s="20" t="s">
        <v>570</v>
      </c>
      <c r="C237" s="20" t="s">
        <v>365</v>
      </c>
      <c r="D237" s="172">
        <v>13.35</v>
      </c>
      <c r="E237" s="172"/>
      <c r="F237" s="172">
        <f t="shared" si="7"/>
        <v>13.35</v>
      </c>
      <c r="G237" s="70"/>
    </row>
    <row r="238" spans="1:7" s="28" customFormat="1" ht="37.5">
      <c r="A238" s="59" t="s">
        <v>424</v>
      </c>
      <c r="B238" s="20" t="s">
        <v>571</v>
      </c>
      <c r="C238" s="20"/>
      <c r="D238" s="172">
        <f>D239</f>
        <v>17611</v>
      </c>
      <c r="E238" s="172">
        <f>E239</f>
        <v>100</v>
      </c>
      <c r="F238" s="172">
        <f t="shared" si="7"/>
        <v>17711</v>
      </c>
      <c r="G238" s="70"/>
    </row>
    <row r="239" spans="1:7" s="28" customFormat="1" ht="18.75">
      <c r="A239" s="60" t="s">
        <v>426</v>
      </c>
      <c r="B239" s="20" t="s">
        <v>572</v>
      </c>
      <c r="C239" s="20"/>
      <c r="D239" s="172">
        <f>D240+D241+D242</f>
        <v>17611</v>
      </c>
      <c r="E239" s="172">
        <f>E240+E241+E242</f>
        <v>100</v>
      </c>
      <c r="F239" s="172">
        <f t="shared" si="7"/>
        <v>17711</v>
      </c>
      <c r="G239" s="70"/>
    </row>
    <row r="240" spans="1:7" s="28" customFormat="1" ht="75">
      <c r="A240" s="60" t="s">
        <v>253</v>
      </c>
      <c r="B240" s="20" t="s">
        <v>572</v>
      </c>
      <c r="C240" s="20" t="s">
        <v>254</v>
      </c>
      <c r="D240" s="172">
        <v>14096.629</v>
      </c>
      <c r="E240" s="172">
        <v>1</v>
      </c>
      <c r="F240" s="172">
        <f t="shared" si="7"/>
        <v>14097.629</v>
      </c>
      <c r="G240" s="70"/>
    </row>
    <row r="241" spans="1:6" s="90" customFormat="1" ht="37.5">
      <c r="A241" s="83" t="s">
        <v>257</v>
      </c>
      <c r="B241" s="20" t="s">
        <v>572</v>
      </c>
      <c r="C241" s="20" t="s">
        <v>258</v>
      </c>
      <c r="D241" s="172">
        <v>3513.571</v>
      </c>
      <c r="E241" s="172">
        <f>-1+100</f>
        <v>99</v>
      </c>
      <c r="F241" s="172">
        <f>D241+E241</f>
        <v>3612.571</v>
      </c>
    </row>
    <row r="242" spans="1:6" s="90" customFormat="1" ht="18.75">
      <c r="A242" s="83" t="s">
        <v>267</v>
      </c>
      <c r="B242" s="20" t="s">
        <v>572</v>
      </c>
      <c r="C242" s="20" t="s">
        <v>268</v>
      </c>
      <c r="D242" s="172">
        <v>0.8</v>
      </c>
      <c r="E242" s="172"/>
      <c r="F242" s="172">
        <f>D242+E242</f>
        <v>0.8</v>
      </c>
    </row>
    <row r="243" spans="1:8" s="28" customFormat="1" ht="37.5">
      <c r="A243" s="17" t="s">
        <v>692</v>
      </c>
      <c r="B243" s="126" t="s">
        <v>381</v>
      </c>
      <c r="C243" s="126"/>
      <c r="D243" s="180">
        <f>D244+D253+D274+D279+D298+D306</f>
        <v>67056.155</v>
      </c>
      <c r="E243" s="180">
        <f>E244+E253+E274+E279+E298+E306</f>
        <v>-4048.3</v>
      </c>
      <c r="F243" s="180">
        <f>D243+E243</f>
        <v>63007.854999999996</v>
      </c>
      <c r="G243" s="70"/>
      <c r="H243" s="85"/>
    </row>
    <row r="244" spans="1:7" s="28" customFormat="1" ht="37.5">
      <c r="A244" s="57" t="s">
        <v>693</v>
      </c>
      <c r="B244" s="20" t="s">
        <v>383</v>
      </c>
      <c r="C244" s="20"/>
      <c r="D244" s="172">
        <f>D245+D247+D249+D251</f>
        <v>11995.563</v>
      </c>
      <c r="E244" s="172">
        <f>E245+E247+E249+E251</f>
        <v>-210</v>
      </c>
      <c r="F244" s="172">
        <f t="shared" si="7"/>
        <v>11785.563</v>
      </c>
      <c r="G244" s="70"/>
    </row>
    <row r="245" spans="1:7" s="28" customFormat="1" ht="18.75">
      <c r="A245" s="21" t="s">
        <v>836</v>
      </c>
      <c r="B245" s="20" t="s">
        <v>384</v>
      </c>
      <c r="C245" s="20"/>
      <c r="D245" s="172">
        <f>D246</f>
        <v>68.2</v>
      </c>
      <c r="E245" s="172">
        <f>E246</f>
        <v>0</v>
      </c>
      <c r="F245" s="172">
        <f t="shared" si="7"/>
        <v>68.2</v>
      </c>
      <c r="G245" s="70"/>
    </row>
    <row r="246" spans="1:7" s="28" customFormat="1" ht="37.5">
      <c r="A246" s="60" t="s">
        <v>385</v>
      </c>
      <c r="B246" s="20" t="s">
        <v>384</v>
      </c>
      <c r="C246" s="20" t="s">
        <v>365</v>
      </c>
      <c r="D246" s="172">
        <v>68.2</v>
      </c>
      <c r="E246" s="172"/>
      <c r="F246" s="172">
        <f t="shared" si="7"/>
        <v>68.2</v>
      </c>
      <c r="G246" s="70"/>
    </row>
    <row r="247" spans="1:7" s="28" customFormat="1" ht="18.75">
      <c r="A247" s="26" t="s">
        <v>386</v>
      </c>
      <c r="B247" s="18" t="s">
        <v>387</v>
      </c>
      <c r="C247" s="20"/>
      <c r="D247" s="172">
        <f>D248</f>
        <v>109.2</v>
      </c>
      <c r="E247" s="172">
        <f>E248</f>
        <v>0</v>
      </c>
      <c r="F247" s="172">
        <f t="shared" si="7"/>
        <v>109.2</v>
      </c>
      <c r="G247" s="70"/>
    </row>
    <row r="248" spans="1:7" s="28" customFormat="1" ht="37.5">
      <c r="A248" s="60" t="s">
        <v>385</v>
      </c>
      <c r="B248" s="18" t="s">
        <v>387</v>
      </c>
      <c r="C248" s="20" t="s">
        <v>365</v>
      </c>
      <c r="D248" s="172">
        <v>109.2</v>
      </c>
      <c r="E248" s="172"/>
      <c r="F248" s="172">
        <f t="shared" si="7"/>
        <v>109.2</v>
      </c>
      <c r="G248" s="70"/>
    </row>
    <row r="249" spans="1:7" s="28" customFormat="1" ht="18.75">
      <c r="A249" s="26" t="s">
        <v>388</v>
      </c>
      <c r="B249" s="18" t="s">
        <v>389</v>
      </c>
      <c r="C249" s="20"/>
      <c r="D249" s="172">
        <f>D250</f>
        <v>11803.163</v>
      </c>
      <c r="E249" s="172">
        <f>E250</f>
        <v>-210</v>
      </c>
      <c r="F249" s="172">
        <f t="shared" si="7"/>
        <v>11593.163</v>
      </c>
      <c r="G249" s="70"/>
    </row>
    <row r="250" spans="1:7" s="28" customFormat="1" ht="37.5">
      <c r="A250" s="60" t="s">
        <v>385</v>
      </c>
      <c r="B250" s="18" t="s">
        <v>389</v>
      </c>
      <c r="C250" s="20" t="s">
        <v>365</v>
      </c>
      <c r="D250" s="172">
        <v>11803.163</v>
      </c>
      <c r="E250" s="172">
        <v>-210</v>
      </c>
      <c r="F250" s="172">
        <f>D250+E250</f>
        <v>11593.163</v>
      </c>
      <c r="G250" s="70"/>
    </row>
    <row r="251" spans="1:7" s="28" customFormat="1" ht="18.75">
      <c r="A251" s="60" t="s">
        <v>874</v>
      </c>
      <c r="B251" s="18" t="s">
        <v>873</v>
      </c>
      <c r="C251" s="20"/>
      <c r="D251" s="172">
        <f>D252</f>
        <v>15</v>
      </c>
      <c r="E251" s="172">
        <f>E252</f>
        <v>0</v>
      </c>
      <c r="F251" s="172">
        <f>D251+E251</f>
        <v>15</v>
      </c>
      <c r="G251" s="70"/>
    </row>
    <row r="252" spans="1:7" s="28" customFormat="1" ht="18.75">
      <c r="A252" s="60" t="s">
        <v>301</v>
      </c>
      <c r="B252" s="18" t="s">
        <v>873</v>
      </c>
      <c r="C252" s="20" t="s">
        <v>302</v>
      </c>
      <c r="D252" s="172">
        <v>15</v>
      </c>
      <c r="E252" s="172"/>
      <c r="F252" s="172">
        <f>D252+E252</f>
        <v>15</v>
      </c>
      <c r="G252" s="70"/>
    </row>
    <row r="253" spans="1:7" s="28" customFormat="1" ht="18.75">
      <c r="A253" s="57" t="s">
        <v>391</v>
      </c>
      <c r="B253" s="20" t="s">
        <v>392</v>
      </c>
      <c r="C253" s="20"/>
      <c r="D253" s="172">
        <f>D254+D257+D259+D261+D263+D271+D269+D265+D267</f>
        <v>15037.198</v>
      </c>
      <c r="E253" s="172">
        <f>E254+E257+E259+E261+E263+E271+E269+E265+E267</f>
        <v>-595.3</v>
      </c>
      <c r="F253" s="172">
        <f t="shared" si="7"/>
        <v>14441.898000000001</v>
      </c>
      <c r="G253" s="70"/>
    </row>
    <row r="254" spans="1:7" s="28" customFormat="1" ht="18.75">
      <c r="A254" s="21" t="s">
        <v>869</v>
      </c>
      <c r="B254" s="20" t="s">
        <v>393</v>
      </c>
      <c r="C254" s="20"/>
      <c r="D254" s="172">
        <f>D256+D255</f>
        <v>127.7</v>
      </c>
      <c r="E254" s="172">
        <f>E256+E255</f>
        <v>-39.3</v>
      </c>
      <c r="F254" s="172">
        <f t="shared" si="7"/>
        <v>88.4</v>
      </c>
      <c r="G254" s="70"/>
    </row>
    <row r="255" spans="1:7" s="28" customFormat="1" ht="37.5">
      <c r="A255" s="60" t="s">
        <v>257</v>
      </c>
      <c r="B255" s="20" t="s">
        <v>393</v>
      </c>
      <c r="C255" s="20" t="s">
        <v>258</v>
      </c>
      <c r="D255" s="172">
        <v>49</v>
      </c>
      <c r="E255" s="172"/>
      <c r="F255" s="172">
        <f>D255+E255</f>
        <v>49</v>
      </c>
      <c r="G255" s="70"/>
    </row>
    <row r="256" spans="1:7" s="28" customFormat="1" ht="37.5">
      <c r="A256" s="60" t="s">
        <v>385</v>
      </c>
      <c r="B256" s="20" t="s">
        <v>393</v>
      </c>
      <c r="C256" s="20" t="s">
        <v>365</v>
      </c>
      <c r="D256" s="172">
        <v>78.7</v>
      </c>
      <c r="E256" s="172">
        <v>-39.3</v>
      </c>
      <c r="F256" s="172">
        <f t="shared" si="7"/>
        <v>39.400000000000006</v>
      </c>
      <c r="G256" s="70"/>
    </row>
    <row r="257" spans="1:7" s="28" customFormat="1" ht="18.75">
      <c r="A257" s="21" t="s">
        <v>394</v>
      </c>
      <c r="B257" s="20" t="s">
        <v>395</v>
      </c>
      <c r="C257" s="20"/>
      <c r="D257" s="172">
        <f>D258</f>
        <v>230</v>
      </c>
      <c r="E257" s="172">
        <f>E258</f>
        <v>0</v>
      </c>
      <c r="F257" s="172">
        <f t="shared" si="7"/>
        <v>230</v>
      </c>
      <c r="G257" s="70"/>
    </row>
    <row r="258" spans="1:7" s="28" customFormat="1" ht="37.5">
      <c r="A258" s="60" t="s">
        <v>385</v>
      </c>
      <c r="B258" s="20" t="s">
        <v>395</v>
      </c>
      <c r="C258" s="20" t="s">
        <v>365</v>
      </c>
      <c r="D258" s="172">
        <v>230</v>
      </c>
      <c r="E258" s="172"/>
      <c r="F258" s="172">
        <f t="shared" si="7"/>
        <v>230</v>
      </c>
      <c r="G258" s="70"/>
    </row>
    <row r="259" spans="1:7" s="28" customFormat="1" ht="18.75">
      <c r="A259" s="60" t="s">
        <v>396</v>
      </c>
      <c r="B259" s="20" t="s">
        <v>397</v>
      </c>
      <c r="C259" s="20"/>
      <c r="D259" s="172">
        <f>D260</f>
        <v>0</v>
      </c>
      <c r="E259" s="172">
        <f>E260</f>
        <v>0</v>
      </c>
      <c r="F259" s="172">
        <f t="shared" si="7"/>
        <v>0</v>
      </c>
      <c r="G259" s="70"/>
    </row>
    <row r="260" spans="1:7" s="28" customFormat="1" ht="37.5">
      <c r="A260" s="60" t="s">
        <v>385</v>
      </c>
      <c r="B260" s="20" t="s">
        <v>397</v>
      </c>
      <c r="C260" s="20" t="s">
        <v>365</v>
      </c>
      <c r="D260" s="172">
        <v>0</v>
      </c>
      <c r="E260" s="172"/>
      <c r="F260" s="172">
        <f t="shared" si="7"/>
        <v>0</v>
      </c>
      <c r="G260" s="70"/>
    </row>
    <row r="261" spans="1:7" s="28" customFormat="1" ht="18.75">
      <c r="A261" s="60" t="s">
        <v>398</v>
      </c>
      <c r="B261" s="20" t="s">
        <v>399</v>
      </c>
      <c r="C261" s="20"/>
      <c r="D261" s="172">
        <f>D262</f>
        <v>126</v>
      </c>
      <c r="E261" s="172">
        <f>E262</f>
        <v>0</v>
      </c>
      <c r="F261" s="172">
        <f t="shared" si="7"/>
        <v>126</v>
      </c>
      <c r="G261" s="70"/>
    </row>
    <row r="262" spans="1:7" s="28" customFormat="1" ht="37.5">
      <c r="A262" s="60" t="s">
        <v>385</v>
      </c>
      <c r="B262" s="20" t="s">
        <v>399</v>
      </c>
      <c r="C262" s="20" t="s">
        <v>365</v>
      </c>
      <c r="D262" s="172">
        <v>126</v>
      </c>
      <c r="E262" s="172"/>
      <c r="F262" s="172">
        <f t="shared" si="7"/>
        <v>126</v>
      </c>
      <c r="G262" s="70"/>
    </row>
    <row r="263" spans="1:7" s="28" customFormat="1" ht="18.75">
      <c r="A263" s="60" t="s">
        <v>388</v>
      </c>
      <c r="B263" s="20" t="s">
        <v>400</v>
      </c>
      <c r="C263" s="20"/>
      <c r="D263" s="172">
        <f>D264</f>
        <v>14339</v>
      </c>
      <c r="E263" s="172">
        <f>E264</f>
        <v>-556</v>
      </c>
      <c r="F263" s="172">
        <f t="shared" si="7"/>
        <v>13783</v>
      </c>
      <c r="G263" s="70"/>
    </row>
    <row r="264" spans="1:7" s="28" customFormat="1" ht="37.5">
      <c r="A264" s="60" t="s">
        <v>385</v>
      </c>
      <c r="B264" s="20" t="s">
        <v>400</v>
      </c>
      <c r="C264" s="20" t="s">
        <v>365</v>
      </c>
      <c r="D264" s="172">
        <v>14339</v>
      </c>
      <c r="E264" s="172">
        <v>-556</v>
      </c>
      <c r="F264" s="172">
        <f>D264+E264</f>
        <v>13783</v>
      </c>
      <c r="G264" s="70"/>
    </row>
    <row r="265" spans="1:7" s="28" customFormat="1" ht="56.25">
      <c r="A265" s="83" t="s">
        <v>826</v>
      </c>
      <c r="B265" s="20" t="s">
        <v>814</v>
      </c>
      <c r="C265" s="20"/>
      <c r="D265" s="172">
        <f>D266</f>
        <v>7.1</v>
      </c>
      <c r="E265" s="172">
        <f>E266</f>
        <v>0</v>
      </c>
      <c r="F265" s="172">
        <f>D265+E265</f>
        <v>7.1</v>
      </c>
      <c r="G265" s="70"/>
    </row>
    <row r="266" spans="1:7" s="28" customFormat="1" ht="37.5">
      <c r="A266" s="83" t="s">
        <v>385</v>
      </c>
      <c r="B266" s="20" t="s">
        <v>814</v>
      </c>
      <c r="C266" s="20" t="s">
        <v>365</v>
      </c>
      <c r="D266" s="172">
        <v>7.1</v>
      </c>
      <c r="E266" s="172"/>
      <c r="F266" s="172">
        <f>D266+E266</f>
        <v>7.1</v>
      </c>
      <c r="G266" s="70"/>
    </row>
    <row r="267" spans="1:7" s="28" customFormat="1" ht="75">
      <c r="A267" s="83" t="s">
        <v>846</v>
      </c>
      <c r="B267" s="20" t="s">
        <v>845</v>
      </c>
      <c r="C267" s="20"/>
      <c r="D267" s="172">
        <f>D268</f>
        <v>48.698</v>
      </c>
      <c r="E267" s="172">
        <f>E268</f>
        <v>0</v>
      </c>
      <c r="F267" s="172">
        <f>D267+E267</f>
        <v>48.698</v>
      </c>
      <c r="G267" s="70"/>
    </row>
    <row r="268" spans="1:7" s="28" customFormat="1" ht="37.5">
      <c r="A268" s="83" t="s">
        <v>385</v>
      </c>
      <c r="B268" s="20" t="s">
        <v>845</v>
      </c>
      <c r="C268" s="20" t="s">
        <v>365</v>
      </c>
      <c r="D268" s="172">
        <v>48.698</v>
      </c>
      <c r="E268" s="172"/>
      <c r="F268" s="172">
        <f>D268+E268</f>
        <v>48.698</v>
      </c>
      <c r="G268" s="70"/>
    </row>
    <row r="269" spans="1:6" s="91" customFormat="1" ht="37.5">
      <c r="A269" s="177" t="s">
        <v>746</v>
      </c>
      <c r="B269" s="18" t="s">
        <v>747</v>
      </c>
      <c r="C269" s="20"/>
      <c r="D269" s="172">
        <f>D270</f>
        <v>119.3</v>
      </c>
      <c r="E269" s="172">
        <f>E270</f>
        <v>0</v>
      </c>
      <c r="F269" s="172">
        <f>F270</f>
        <v>119.3</v>
      </c>
    </row>
    <row r="270" spans="1:6" s="91" customFormat="1" ht="37.5">
      <c r="A270" s="83" t="s">
        <v>385</v>
      </c>
      <c r="B270" s="18" t="s">
        <v>747</v>
      </c>
      <c r="C270" s="20" t="s">
        <v>365</v>
      </c>
      <c r="D270" s="172">
        <v>119.3</v>
      </c>
      <c r="E270" s="172"/>
      <c r="F270" s="172">
        <f aca="true" t="shared" si="8" ref="F270:F287">D270+E270</f>
        <v>119.3</v>
      </c>
    </row>
    <row r="271" spans="1:7" s="28" customFormat="1" ht="37.5">
      <c r="A271" s="60" t="s">
        <v>401</v>
      </c>
      <c r="B271" s="18" t="s">
        <v>402</v>
      </c>
      <c r="C271" s="20"/>
      <c r="D271" s="172">
        <f>D272+D273</f>
        <v>39.4</v>
      </c>
      <c r="E271" s="172">
        <f>E272+E273</f>
        <v>0</v>
      </c>
      <c r="F271" s="172">
        <f t="shared" si="8"/>
        <v>39.4</v>
      </c>
      <c r="G271" s="70"/>
    </row>
    <row r="272" spans="1:7" s="28" customFormat="1" ht="37.5">
      <c r="A272" s="60" t="s">
        <v>257</v>
      </c>
      <c r="B272" s="18" t="s">
        <v>402</v>
      </c>
      <c r="C272" s="20" t="s">
        <v>258</v>
      </c>
      <c r="D272" s="172">
        <v>0</v>
      </c>
      <c r="E272" s="172">
        <f>'[1]расходы 2015'!E162</f>
        <v>0</v>
      </c>
      <c r="F272" s="172">
        <f t="shared" si="8"/>
        <v>0</v>
      </c>
      <c r="G272" s="70"/>
    </row>
    <row r="273" spans="1:7" s="28" customFormat="1" ht="37.5">
      <c r="A273" s="60" t="s">
        <v>385</v>
      </c>
      <c r="B273" s="18" t="s">
        <v>402</v>
      </c>
      <c r="C273" s="20" t="s">
        <v>365</v>
      </c>
      <c r="D273" s="172">
        <v>39.4</v>
      </c>
      <c r="E273" s="172"/>
      <c r="F273" s="172">
        <f t="shared" si="8"/>
        <v>39.4</v>
      </c>
      <c r="G273" s="70"/>
    </row>
    <row r="274" spans="1:7" s="28" customFormat="1" ht="18.75">
      <c r="A274" s="104" t="s">
        <v>403</v>
      </c>
      <c r="B274" s="20" t="s">
        <v>404</v>
      </c>
      <c r="C274" s="20"/>
      <c r="D274" s="172">
        <f>D275+D277</f>
        <v>2116.18</v>
      </c>
      <c r="E274" s="172">
        <f>E275+E277</f>
        <v>-190</v>
      </c>
      <c r="F274" s="172">
        <f t="shared" si="8"/>
        <v>1926.1799999999998</v>
      </c>
      <c r="G274" s="70"/>
    </row>
    <row r="275" spans="1:7" s="28" customFormat="1" ht="18.75">
      <c r="A275" s="60" t="s">
        <v>396</v>
      </c>
      <c r="B275" s="20" t="s">
        <v>405</v>
      </c>
      <c r="C275" s="20"/>
      <c r="D275" s="172">
        <f>D276</f>
        <v>18.6</v>
      </c>
      <c r="E275" s="172">
        <f>E276</f>
        <v>0</v>
      </c>
      <c r="F275" s="172">
        <f t="shared" si="8"/>
        <v>18.6</v>
      </c>
      <c r="G275" s="70"/>
    </row>
    <row r="276" spans="1:7" s="28" customFormat="1" ht="37.5">
      <c r="A276" s="60" t="s">
        <v>385</v>
      </c>
      <c r="B276" s="20" t="s">
        <v>405</v>
      </c>
      <c r="C276" s="20" t="s">
        <v>365</v>
      </c>
      <c r="D276" s="172">
        <v>18.6</v>
      </c>
      <c r="E276" s="172"/>
      <c r="F276" s="172">
        <f t="shared" si="8"/>
        <v>18.6</v>
      </c>
      <c r="G276" s="70"/>
    </row>
    <row r="277" spans="1:7" s="28" customFormat="1" ht="18.75">
      <c r="A277" s="60" t="s">
        <v>388</v>
      </c>
      <c r="B277" s="20" t="s">
        <v>406</v>
      </c>
      <c r="C277" s="20"/>
      <c r="D277" s="172">
        <f>D278</f>
        <v>2097.58</v>
      </c>
      <c r="E277" s="172">
        <f>E278</f>
        <v>-190</v>
      </c>
      <c r="F277" s="172">
        <f t="shared" si="8"/>
        <v>1907.58</v>
      </c>
      <c r="G277" s="70"/>
    </row>
    <row r="278" spans="1:7" s="28" customFormat="1" ht="37.5">
      <c r="A278" s="60" t="s">
        <v>385</v>
      </c>
      <c r="B278" s="20" t="s">
        <v>406</v>
      </c>
      <c r="C278" s="20" t="s">
        <v>365</v>
      </c>
      <c r="D278" s="172">
        <v>2097.58</v>
      </c>
      <c r="E278" s="172">
        <v>-190</v>
      </c>
      <c r="F278" s="172">
        <f t="shared" si="8"/>
        <v>1907.58</v>
      </c>
      <c r="G278" s="70"/>
    </row>
    <row r="279" spans="1:7" s="28" customFormat="1" ht="37.5">
      <c r="A279" s="104" t="s">
        <v>694</v>
      </c>
      <c r="B279" s="20" t="s">
        <v>408</v>
      </c>
      <c r="C279" s="20"/>
      <c r="D279" s="172">
        <f>D280+D282+D284+D286+D290+D292+D294+D296+D288</f>
        <v>24386.799999999996</v>
      </c>
      <c r="E279" s="172">
        <f>E280+E282+E284+E286+E290+E292+E294+E296+E288</f>
        <v>-2953</v>
      </c>
      <c r="F279" s="172">
        <f t="shared" si="8"/>
        <v>21433.799999999996</v>
      </c>
      <c r="G279" s="70"/>
    </row>
    <row r="280" spans="1:7" s="28" customFormat="1" ht="18.75">
      <c r="A280" s="60" t="s">
        <v>388</v>
      </c>
      <c r="B280" s="20" t="s">
        <v>409</v>
      </c>
      <c r="C280" s="20"/>
      <c r="D280" s="172">
        <f>D281</f>
        <v>23104.1</v>
      </c>
      <c r="E280" s="172">
        <f>E281</f>
        <v>-3223.67</v>
      </c>
      <c r="F280" s="172">
        <f t="shared" si="8"/>
        <v>19880.43</v>
      </c>
      <c r="G280" s="70"/>
    </row>
    <row r="281" spans="1:7" s="28" customFormat="1" ht="37.5">
      <c r="A281" s="60" t="s">
        <v>385</v>
      </c>
      <c r="B281" s="20" t="s">
        <v>409</v>
      </c>
      <c r="C281" s="20" t="s">
        <v>365</v>
      </c>
      <c r="D281" s="172">
        <v>23104.1</v>
      </c>
      <c r="E281" s="172">
        <f>-2953-270.67</f>
        <v>-3223.67</v>
      </c>
      <c r="F281" s="172">
        <f t="shared" si="8"/>
        <v>19880.43</v>
      </c>
      <c r="G281" s="70"/>
    </row>
    <row r="282" spans="1:7" s="28" customFormat="1" ht="18.75">
      <c r="A282" s="60" t="s">
        <v>410</v>
      </c>
      <c r="B282" s="20" t="s">
        <v>411</v>
      </c>
      <c r="C282" s="20"/>
      <c r="D282" s="172">
        <f>D283</f>
        <v>351</v>
      </c>
      <c r="E282" s="172">
        <f>E283</f>
        <v>0</v>
      </c>
      <c r="F282" s="172">
        <f t="shared" si="8"/>
        <v>351</v>
      </c>
      <c r="G282" s="70"/>
    </row>
    <row r="283" spans="1:7" s="28" customFormat="1" ht="37.5">
      <c r="A283" s="60" t="s">
        <v>385</v>
      </c>
      <c r="B283" s="20" t="s">
        <v>411</v>
      </c>
      <c r="C283" s="20" t="s">
        <v>365</v>
      </c>
      <c r="D283" s="172">
        <v>351</v>
      </c>
      <c r="E283" s="172"/>
      <c r="F283" s="172">
        <f t="shared" si="8"/>
        <v>351</v>
      </c>
      <c r="G283" s="70"/>
    </row>
    <row r="284" spans="1:7" s="28" customFormat="1" ht="37.5">
      <c r="A284" s="83" t="s">
        <v>931</v>
      </c>
      <c r="B284" s="20" t="s">
        <v>412</v>
      </c>
      <c r="C284" s="20"/>
      <c r="D284" s="172">
        <f>D285</f>
        <v>97.8</v>
      </c>
      <c r="E284" s="172">
        <f>E285</f>
        <v>270.67</v>
      </c>
      <c r="F284" s="172">
        <f t="shared" si="8"/>
        <v>368.47</v>
      </c>
      <c r="G284" s="70"/>
    </row>
    <row r="285" spans="1:7" s="28" customFormat="1" ht="37.5">
      <c r="A285" s="60" t="s">
        <v>385</v>
      </c>
      <c r="B285" s="20" t="s">
        <v>412</v>
      </c>
      <c r="C285" s="20" t="s">
        <v>365</v>
      </c>
      <c r="D285" s="172">
        <v>97.8</v>
      </c>
      <c r="E285" s="172">
        <v>270.67</v>
      </c>
      <c r="F285" s="172">
        <f t="shared" si="8"/>
        <v>368.47</v>
      </c>
      <c r="G285" s="70"/>
    </row>
    <row r="286" spans="1:7" s="28" customFormat="1" ht="37.5">
      <c r="A286" s="60" t="s">
        <v>695</v>
      </c>
      <c r="B286" s="20" t="s">
        <v>414</v>
      </c>
      <c r="C286" s="20"/>
      <c r="D286" s="172">
        <f>D287</f>
        <v>164.1</v>
      </c>
      <c r="E286" s="172">
        <f>E287</f>
        <v>0</v>
      </c>
      <c r="F286" s="172">
        <f t="shared" si="8"/>
        <v>164.1</v>
      </c>
      <c r="G286" s="70"/>
    </row>
    <row r="287" spans="1:7" s="28" customFormat="1" ht="37.5">
      <c r="A287" s="60" t="s">
        <v>385</v>
      </c>
      <c r="B287" s="20" t="s">
        <v>414</v>
      </c>
      <c r="C287" s="20" t="s">
        <v>365</v>
      </c>
      <c r="D287" s="172">
        <v>164.1</v>
      </c>
      <c r="E287" s="172"/>
      <c r="F287" s="172">
        <f t="shared" si="8"/>
        <v>164.1</v>
      </c>
      <c r="G287" s="70"/>
    </row>
    <row r="288" spans="1:7" s="28" customFormat="1" ht="18.75">
      <c r="A288" s="60" t="s">
        <v>875</v>
      </c>
      <c r="B288" s="20" t="s">
        <v>876</v>
      </c>
      <c r="C288" s="20"/>
      <c r="D288" s="172">
        <f>D289</f>
        <v>9</v>
      </c>
      <c r="E288" s="172">
        <f>E289</f>
        <v>0</v>
      </c>
      <c r="F288" s="172">
        <f>D288+E288</f>
        <v>9</v>
      </c>
      <c r="G288" s="70"/>
    </row>
    <row r="289" spans="1:7" s="28" customFormat="1" ht="18.75">
      <c r="A289" s="60" t="s">
        <v>301</v>
      </c>
      <c r="B289" s="20" t="s">
        <v>876</v>
      </c>
      <c r="C289" s="20" t="s">
        <v>302</v>
      </c>
      <c r="D289" s="172">
        <v>9</v>
      </c>
      <c r="E289" s="172"/>
      <c r="F289" s="172">
        <f>D289+E289</f>
        <v>9</v>
      </c>
      <c r="G289" s="70"/>
    </row>
    <row r="290" spans="1:7" s="28" customFormat="1" ht="18.75">
      <c r="A290" s="60" t="s">
        <v>420</v>
      </c>
      <c r="B290" s="18" t="s">
        <v>421</v>
      </c>
      <c r="C290" s="20"/>
      <c r="D290" s="172">
        <f>D291</f>
        <v>563</v>
      </c>
      <c r="E290" s="172">
        <f>E291</f>
        <v>0</v>
      </c>
      <c r="F290" s="172">
        <f aca="true" t="shared" si="9" ref="F290:F316">D290+E290</f>
        <v>563</v>
      </c>
      <c r="G290" s="58"/>
    </row>
    <row r="291" spans="1:7" s="28" customFormat="1" ht="37.5">
      <c r="A291" s="60" t="s">
        <v>385</v>
      </c>
      <c r="B291" s="18" t="s">
        <v>421</v>
      </c>
      <c r="C291" s="20" t="s">
        <v>365</v>
      </c>
      <c r="D291" s="172">
        <v>563</v>
      </c>
      <c r="E291" s="172"/>
      <c r="F291" s="172">
        <f t="shared" si="9"/>
        <v>563</v>
      </c>
      <c r="G291" s="58"/>
    </row>
    <row r="292" spans="1:7" s="28" customFormat="1" ht="37.5">
      <c r="A292" s="279" t="s">
        <v>852</v>
      </c>
      <c r="B292" s="18" t="s">
        <v>422</v>
      </c>
      <c r="C292" s="20"/>
      <c r="D292" s="172">
        <f>D293</f>
        <v>97.8</v>
      </c>
      <c r="E292" s="172">
        <f>E293</f>
        <v>0</v>
      </c>
      <c r="F292" s="172">
        <f t="shared" si="9"/>
        <v>97.8</v>
      </c>
      <c r="G292" s="70"/>
    </row>
    <row r="293" spans="1:7" s="28" customFormat="1" ht="37.5">
      <c r="A293" s="60" t="s">
        <v>385</v>
      </c>
      <c r="B293" s="18" t="s">
        <v>422</v>
      </c>
      <c r="C293" s="20" t="s">
        <v>365</v>
      </c>
      <c r="D293" s="172">
        <v>97.8</v>
      </c>
      <c r="E293" s="172"/>
      <c r="F293" s="172">
        <f t="shared" si="9"/>
        <v>97.8</v>
      </c>
      <c r="G293" s="70"/>
    </row>
    <row r="294" spans="1:7" s="28" customFormat="1" ht="18.75">
      <c r="A294" s="60" t="s">
        <v>600</v>
      </c>
      <c r="B294" s="18" t="s">
        <v>601</v>
      </c>
      <c r="C294" s="18"/>
      <c r="D294" s="172">
        <f>D295</f>
        <v>0</v>
      </c>
      <c r="E294" s="173">
        <f>E295</f>
        <v>0</v>
      </c>
      <c r="F294" s="172">
        <f t="shared" si="9"/>
        <v>0</v>
      </c>
      <c r="G294" s="70"/>
    </row>
    <row r="295" spans="1:7" s="28" customFormat="1" ht="18.75">
      <c r="A295" s="60" t="s">
        <v>581</v>
      </c>
      <c r="B295" s="18" t="s">
        <v>601</v>
      </c>
      <c r="C295" s="18" t="s">
        <v>582</v>
      </c>
      <c r="D295" s="172"/>
      <c r="E295" s="173"/>
      <c r="F295" s="172">
        <f t="shared" si="9"/>
        <v>0</v>
      </c>
      <c r="G295" s="70"/>
    </row>
    <row r="296" spans="1:7" s="28" customFormat="1" ht="18.75">
      <c r="A296" s="60" t="s">
        <v>215</v>
      </c>
      <c r="B296" s="18" t="s">
        <v>423</v>
      </c>
      <c r="C296" s="20"/>
      <c r="D296" s="172">
        <f>D297</f>
        <v>0</v>
      </c>
      <c r="E296" s="172">
        <f>E297</f>
        <v>0</v>
      </c>
      <c r="F296" s="172">
        <f t="shared" si="9"/>
        <v>0</v>
      </c>
      <c r="G296" s="58"/>
    </row>
    <row r="297" spans="1:7" s="28" customFormat="1" ht="37.5">
      <c r="A297" s="60" t="s">
        <v>385</v>
      </c>
      <c r="B297" s="18" t="s">
        <v>423</v>
      </c>
      <c r="C297" s="20" t="s">
        <v>365</v>
      </c>
      <c r="D297" s="172"/>
      <c r="E297" s="172">
        <v>0</v>
      </c>
      <c r="F297" s="172">
        <f t="shared" si="9"/>
        <v>0</v>
      </c>
      <c r="G297" s="58"/>
    </row>
    <row r="298" spans="1:7" s="28" customFormat="1" ht="22.5" customHeight="1">
      <c r="A298" s="59" t="s">
        <v>424</v>
      </c>
      <c r="B298" s="20" t="s">
        <v>425</v>
      </c>
      <c r="C298" s="20"/>
      <c r="D298" s="172">
        <f>D299+D302</f>
        <v>2908.023</v>
      </c>
      <c r="E298" s="172">
        <f>E299+E302</f>
        <v>0</v>
      </c>
      <c r="F298" s="172">
        <f t="shared" si="9"/>
        <v>2908.023</v>
      </c>
      <c r="G298" s="106"/>
    </row>
    <row r="299" spans="1:7" s="28" customFormat="1" ht="18.75">
      <c r="A299" s="60" t="s">
        <v>426</v>
      </c>
      <c r="B299" s="20" t="s">
        <v>427</v>
      </c>
      <c r="C299" s="20"/>
      <c r="D299" s="172">
        <f>D300+D301</f>
        <v>1182.035</v>
      </c>
      <c r="E299" s="172">
        <f>E300+E301</f>
        <v>8.075000000000003</v>
      </c>
      <c r="F299" s="172">
        <f t="shared" si="9"/>
        <v>1190.1100000000001</v>
      </c>
      <c r="G299" s="70"/>
    </row>
    <row r="300" spans="1:7" s="28" customFormat="1" ht="75">
      <c r="A300" s="60" t="s">
        <v>253</v>
      </c>
      <c r="B300" s="20" t="s">
        <v>427</v>
      </c>
      <c r="C300" s="20" t="s">
        <v>254</v>
      </c>
      <c r="D300" s="172">
        <v>1172.035</v>
      </c>
      <c r="E300" s="172">
        <f>-28.688+66.471-19.708</f>
        <v>18.075000000000003</v>
      </c>
      <c r="F300" s="172">
        <f t="shared" si="9"/>
        <v>1190.1100000000001</v>
      </c>
      <c r="G300" s="70"/>
    </row>
    <row r="301" spans="1:7" s="28" customFormat="1" ht="37.5">
      <c r="A301" s="60" t="s">
        <v>257</v>
      </c>
      <c r="B301" s="20" t="s">
        <v>427</v>
      </c>
      <c r="C301" s="20" t="s">
        <v>258</v>
      </c>
      <c r="D301" s="172">
        <v>10</v>
      </c>
      <c r="E301" s="172">
        <v>-10</v>
      </c>
      <c r="F301" s="172">
        <f t="shared" si="9"/>
        <v>0</v>
      </c>
      <c r="G301" s="70"/>
    </row>
    <row r="302" spans="1:7" s="28" customFormat="1" ht="18.75">
      <c r="A302" s="60" t="s">
        <v>367</v>
      </c>
      <c r="B302" s="20" t="s">
        <v>428</v>
      </c>
      <c r="C302" s="18"/>
      <c r="D302" s="173">
        <f>D303+D304+D305</f>
        <v>1725.9879999999998</v>
      </c>
      <c r="E302" s="172">
        <f>E303+E304+E305</f>
        <v>-8.075000000000001</v>
      </c>
      <c r="F302" s="172">
        <f t="shared" si="9"/>
        <v>1717.9129999999998</v>
      </c>
      <c r="G302" s="70"/>
    </row>
    <row r="303" spans="1:7" s="28" customFormat="1" ht="75">
      <c r="A303" s="60" t="s">
        <v>253</v>
      </c>
      <c r="B303" s="20" t="s">
        <v>428</v>
      </c>
      <c r="C303" s="20" t="s">
        <v>254</v>
      </c>
      <c r="D303" s="172">
        <v>1150.847</v>
      </c>
      <c r="E303" s="172">
        <f>28.688-28.494-3</f>
        <v>-2.806000000000001</v>
      </c>
      <c r="F303" s="172">
        <f t="shared" si="9"/>
        <v>1148.041</v>
      </c>
      <c r="G303" s="70"/>
    </row>
    <row r="304" spans="1:7" s="28" customFormat="1" ht="37.5">
      <c r="A304" s="60" t="s">
        <v>257</v>
      </c>
      <c r="B304" s="20" t="s">
        <v>428</v>
      </c>
      <c r="C304" s="20" t="s">
        <v>258</v>
      </c>
      <c r="D304" s="172">
        <v>574.141</v>
      </c>
      <c r="E304" s="172">
        <v>-4.269</v>
      </c>
      <c r="F304" s="172">
        <f t="shared" si="9"/>
        <v>569.872</v>
      </c>
      <c r="G304" s="70"/>
    </row>
    <row r="305" spans="1:7" s="28" customFormat="1" ht="18.75">
      <c r="A305" s="60" t="s">
        <v>267</v>
      </c>
      <c r="B305" s="20" t="s">
        <v>428</v>
      </c>
      <c r="C305" s="20" t="s">
        <v>268</v>
      </c>
      <c r="D305" s="172">
        <v>1</v>
      </c>
      <c r="E305" s="172">
        <v>-1</v>
      </c>
      <c r="F305" s="172">
        <f t="shared" si="9"/>
        <v>0</v>
      </c>
      <c r="G305" s="70"/>
    </row>
    <row r="306" spans="1:7" s="28" customFormat="1" ht="39">
      <c r="A306" s="82" t="s">
        <v>429</v>
      </c>
      <c r="B306" s="20" t="s">
        <v>430</v>
      </c>
      <c r="C306" s="20"/>
      <c r="D306" s="172">
        <f>D307</f>
        <v>10612.391</v>
      </c>
      <c r="E306" s="172">
        <f>E307</f>
        <v>-100</v>
      </c>
      <c r="F306" s="172">
        <f t="shared" si="9"/>
        <v>10512.391</v>
      </c>
      <c r="G306" s="70"/>
    </row>
    <row r="307" spans="1:7" s="28" customFormat="1" ht="18.75">
      <c r="A307" s="60" t="s">
        <v>388</v>
      </c>
      <c r="B307" s="20" t="s">
        <v>431</v>
      </c>
      <c r="C307" s="20"/>
      <c r="D307" s="172">
        <f>D308</f>
        <v>10612.391</v>
      </c>
      <c r="E307" s="172">
        <f>E308</f>
        <v>-100</v>
      </c>
      <c r="F307" s="172">
        <f t="shared" si="9"/>
        <v>10512.391</v>
      </c>
      <c r="G307" s="70"/>
    </row>
    <row r="308" spans="1:7" s="28" customFormat="1" ht="37.5">
      <c r="A308" s="60" t="s">
        <v>385</v>
      </c>
      <c r="B308" s="20" t="s">
        <v>431</v>
      </c>
      <c r="C308" s="20" t="s">
        <v>365</v>
      </c>
      <c r="D308" s="172">
        <v>10612.391</v>
      </c>
      <c r="E308" s="172">
        <v>-100</v>
      </c>
      <c r="F308" s="172">
        <f t="shared" si="9"/>
        <v>10512.391</v>
      </c>
      <c r="G308" s="70"/>
    </row>
    <row r="309" spans="1:8" s="28" customFormat="1" ht="37.5">
      <c r="A309" s="59" t="s">
        <v>603</v>
      </c>
      <c r="B309" s="126" t="s">
        <v>286</v>
      </c>
      <c r="C309" s="126"/>
      <c r="D309" s="180">
        <f>D310+D319+D324</f>
        <v>4433.3</v>
      </c>
      <c r="E309" s="180">
        <f>E310+E319+E324</f>
        <v>-89.27</v>
      </c>
      <c r="F309" s="180">
        <f t="shared" si="9"/>
        <v>4344.03</v>
      </c>
      <c r="G309" s="70"/>
      <c r="H309" s="85"/>
    </row>
    <row r="310" spans="1:7" s="28" customFormat="1" ht="37.5">
      <c r="A310" s="104" t="s">
        <v>287</v>
      </c>
      <c r="B310" s="20" t="s">
        <v>288</v>
      </c>
      <c r="C310" s="20"/>
      <c r="D310" s="172">
        <f>D311+D313+D315+D317</f>
        <v>3833.3</v>
      </c>
      <c r="E310" s="172">
        <f>E311+E313+E315+E317</f>
        <v>0</v>
      </c>
      <c r="F310" s="172">
        <f t="shared" si="9"/>
        <v>3833.3</v>
      </c>
      <c r="G310" s="70"/>
    </row>
    <row r="311" spans="1:7" s="28" customFormat="1" ht="37.5">
      <c r="A311" s="60" t="s">
        <v>784</v>
      </c>
      <c r="B311" s="20" t="s">
        <v>604</v>
      </c>
      <c r="C311" s="20"/>
      <c r="D311" s="172">
        <f>D312</f>
        <v>3500</v>
      </c>
      <c r="E311" s="173">
        <f>E312</f>
        <v>0</v>
      </c>
      <c r="F311" s="172">
        <f t="shared" si="9"/>
        <v>3500</v>
      </c>
      <c r="G311" s="70"/>
    </row>
    <row r="312" spans="1:7" s="28" customFormat="1" ht="18.75">
      <c r="A312" s="60" t="s">
        <v>581</v>
      </c>
      <c r="B312" s="20" t="s">
        <v>604</v>
      </c>
      <c r="C312" s="20" t="s">
        <v>582</v>
      </c>
      <c r="D312" s="172">
        <v>3500</v>
      </c>
      <c r="E312" s="173"/>
      <c r="F312" s="172">
        <f t="shared" si="9"/>
        <v>3500</v>
      </c>
      <c r="G312" s="70"/>
    </row>
    <row r="313" spans="1:7" s="28" customFormat="1" ht="37.5">
      <c r="A313" s="60" t="s">
        <v>289</v>
      </c>
      <c r="B313" s="20" t="s">
        <v>290</v>
      </c>
      <c r="C313" s="20"/>
      <c r="D313" s="172">
        <f>D314</f>
        <v>0</v>
      </c>
      <c r="E313" s="172">
        <f>E314</f>
        <v>0</v>
      </c>
      <c r="F313" s="172">
        <f t="shared" si="9"/>
        <v>0</v>
      </c>
      <c r="G313" s="70"/>
    </row>
    <row r="314" spans="1:7" s="28" customFormat="1" ht="37.5">
      <c r="A314" s="60" t="s">
        <v>257</v>
      </c>
      <c r="B314" s="20" t="s">
        <v>290</v>
      </c>
      <c r="C314" s="20" t="s">
        <v>258</v>
      </c>
      <c r="D314" s="172">
        <v>0</v>
      </c>
      <c r="E314" s="172">
        <v>0</v>
      </c>
      <c r="F314" s="172">
        <f t="shared" si="9"/>
        <v>0</v>
      </c>
      <c r="G314" s="70"/>
    </row>
    <row r="315" spans="1:7" s="28" customFormat="1" ht="18.75">
      <c r="A315" s="60" t="s">
        <v>605</v>
      </c>
      <c r="B315" s="18" t="s">
        <v>606</v>
      </c>
      <c r="C315" s="18"/>
      <c r="D315" s="172">
        <f>D316</f>
        <v>33.3</v>
      </c>
      <c r="E315" s="173">
        <f>E316</f>
        <v>0</v>
      </c>
      <c r="F315" s="172">
        <f t="shared" si="9"/>
        <v>33.3</v>
      </c>
      <c r="G315" s="70"/>
    </row>
    <row r="316" spans="1:7" s="28" customFormat="1" ht="18.75">
      <c r="A316" s="60" t="s">
        <v>581</v>
      </c>
      <c r="B316" s="18" t="s">
        <v>607</v>
      </c>
      <c r="C316" s="18" t="s">
        <v>582</v>
      </c>
      <c r="D316" s="172">
        <v>33.3</v>
      </c>
      <c r="E316" s="173"/>
      <c r="F316" s="172">
        <f t="shared" si="9"/>
        <v>33.3</v>
      </c>
      <c r="G316" s="70"/>
    </row>
    <row r="317" spans="1:7" s="28" customFormat="1" ht="37.5">
      <c r="A317" s="60" t="s">
        <v>214</v>
      </c>
      <c r="B317" s="18" t="s">
        <v>608</v>
      </c>
      <c r="C317" s="18"/>
      <c r="D317" s="172">
        <f>D318</f>
        <v>300</v>
      </c>
      <c r="E317" s="173">
        <f>E318</f>
        <v>0</v>
      </c>
      <c r="F317" s="172">
        <f aca="true" t="shared" si="10" ref="F317:F348">D317+E317</f>
        <v>300</v>
      </c>
      <c r="G317" s="70"/>
    </row>
    <row r="318" spans="1:7" s="28" customFormat="1" ht="18.75">
      <c r="A318" s="60" t="s">
        <v>581</v>
      </c>
      <c r="B318" s="18" t="s">
        <v>608</v>
      </c>
      <c r="C318" s="18" t="s">
        <v>582</v>
      </c>
      <c r="D318" s="172">
        <v>300</v>
      </c>
      <c r="E318" s="173"/>
      <c r="F318" s="172">
        <f t="shared" si="10"/>
        <v>300</v>
      </c>
      <c r="G318" s="70"/>
    </row>
    <row r="319" spans="1:7" s="28" customFormat="1" ht="18.75">
      <c r="A319" s="104" t="s">
        <v>291</v>
      </c>
      <c r="B319" s="20" t="s">
        <v>292</v>
      </c>
      <c r="C319" s="20"/>
      <c r="D319" s="172">
        <f>D320+D322</f>
        <v>172</v>
      </c>
      <c r="E319" s="172">
        <f>E320+E322</f>
        <v>-2.008</v>
      </c>
      <c r="F319" s="172">
        <f t="shared" si="10"/>
        <v>169.992</v>
      </c>
      <c r="G319" s="70"/>
    </row>
    <row r="320" spans="1:7" s="28" customFormat="1" ht="37.5">
      <c r="A320" s="60" t="s">
        <v>293</v>
      </c>
      <c r="B320" s="20" t="s">
        <v>294</v>
      </c>
      <c r="C320" s="20"/>
      <c r="D320" s="172">
        <f>D321</f>
        <v>0</v>
      </c>
      <c r="E320" s="172">
        <f>E321</f>
        <v>0</v>
      </c>
      <c r="F320" s="172">
        <f t="shared" si="10"/>
        <v>0</v>
      </c>
      <c r="G320" s="70"/>
    </row>
    <row r="321" spans="1:7" s="28" customFormat="1" ht="37.5">
      <c r="A321" s="60" t="s">
        <v>257</v>
      </c>
      <c r="B321" s="20" t="s">
        <v>294</v>
      </c>
      <c r="C321" s="20" t="s">
        <v>258</v>
      </c>
      <c r="D321" s="172"/>
      <c r="E321" s="172"/>
      <c r="F321" s="172">
        <f t="shared" si="10"/>
        <v>0</v>
      </c>
      <c r="G321" s="70"/>
    </row>
    <row r="322" spans="1:7" s="28" customFormat="1" ht="56.25">
      <c r="A322" s="60" t="s">
        <v>295</v>
      </c>
      <c r="B322" s="20" t="s">
        <v>296</v>
      </c>
      <c r="C322" s="20"/>
      <c r="D322" s="172">
        <f>D323</f>
        <v>172</v>
      </c>
      <c r="E322" s="172">
        <f>E323</f>
        <v>-2.008</v>
      </c>
      <c r="F322" s="172">
        <f t="shared" si="10"/>
        <v>169.992</v>
      </c>
      <c r="G322" s="70"/>
    </row>
    <row r="323" spans="1:7" s="28" customFormat="1" ht="37.5">
      <c r="A323" s="60" t="s">
        <v>257</v>
      </c>
      <c r="B323" s="20" t="s">
        <v>296</v>
      </c>
      <c r="C323" s="20" t="s">
        <v>258</v>
      </c>
      <c r="D323" s="172">
        <v>172</v>
      </c>
      <c r="E323" s="172">
        <v>-2.008</v>
      </c>
      <c r="F323" s="172">
        <f t="shared" si="10"/>
        <v>169.992</v>
      </c>
      <c r="G323" s="70"/>
    </row>
    <row r="324" spans="1:7" s="28" customFormat="1" ht="18.75">
      <c r="A324" s="104" t="s">
        <v>297</v>
      </c>
      <c r="B324" s="20" t="s">
        <v>298</v>
      </c>
      <c r="C324" s="20"/>
      <c r="D324" s="172">
        <f>D325</f>
        <v>428</v>
      </c>
      <c r="E324" s="172">
        <f>E325</f>
        <v>-87.262</v>
      </c>
      <c r="F324" s="172">
        <f t="shared" si="10"/>
        <v>340.738</v>
      </c>
      <c r="G324" s="70"/>
    </row>
    <row r="325" spans="1:7" s="28" customFormat="1" ht="37.5">
      <c r="A325" s="60" t="s">
        <v>299</v>
      </c>
      <c r="B325" s="20" t="s">
        <v>300</v>
      </c>
      <c r="C325" s="20"/>
      <c r="D325" s="172">
        <v>428</v>
      </c>
      <c r="E325" s="172">
        <f>E326+E327+E328</f>
        <v>-87.262</v>
      </c>
      <c r="F325" s="172">
        <f t="shared" si="10"/>
        <v>340.738</v>
      </c>
      <c r="G325" s="70"/>
    </row>
    <row r="326" spans="1:7" s="28" customFormat="1" ht="75">
      <c r="A326" s="60" t="s">
        <v>253</v>
      </c>
      <c r="B326" s="20" t="s">
        <v>300</v>
      </c>
      <c r="C326" s="20" t="s">
        <v>254</v>
      </c>
      <c r="D326" s="172">
        <v>15</v>
      </c>
      <c r="E326" s="172">
        <v>-6.262</v>
      </c>
      <c r="F326" s="172">
        <f t="shared" si="10"/>
        <v>8.738</v>
      </c>
      <c r="G326" s="70"/>
    </row>
    <row r="327" spans="1:7" s="28" customFormat="1" ht="37.5">
      <c r="A327" s="60" t="s">
        <v>257</v>
      </c>
      <c r="B327" s="20" t="s">
        <v>300</v>
      </c>
      <c r="C327" s="20" t="s">
        <v>258</v>
      </c>
      <c r="D327" s="172">
        <v>63</v>
      </c>
      <c r="E327" s="172">
        <v>-36</v>
      </c>
      <c r="F327" s="172">
        <f t="shared" si="10"/>
        <v>27</v>
      </c>
      <c r="G327" s="70"/>
    </row>
    <row r="328" spans="1:7" s="28" customFormat="1" ht="18.75">
      <c r="A328" s="60" t="s">
        <v>301</v>
      </c>
      <c r="B328" s="20" t="s">
        <v>300</v>
      </c>
      <c r="C328" s="20" t="s">
        <v>302</v>
      </c>
      <c r="D328" s="172">
        <v>350</v>
      </c>
      <c r="E328" s="172">
        <v>-45</v>
      </c>
      <c r="F328" s="172">
        <f t="shared" si="10"/>
        <v>305</v>
      </c>
      <c r="G328" s="70"/>
    </row>
    <row r="329" spans="1:8" s="28" customFormat="1" ht="37.5">
      <c r="A329" s="17" t="s">
        <v>696</v>
      </c>
      <c r="B329" s="126" t="s">
        <v>304</v>
      </c>
      <c r="C329" s="126"/>
      <c r="D329" s="180">
        <f>D330+D335+D340+D343+D348+D357</f>
        <v>83782.293</v>
      </c>
      <c r="E329" s="180">
        <f>E330+E335+E340+E343+E348+E357</f>
        <v>-783.618</v>
      </c>
      <c r="F329" s="180">
        <f t="shared" si="10"/>
        <v>82998.675</v>
      </c>
      <c r="G329" s="70"/>
      <c r="H329" s="85"/>
    </row>
    <row r="330" spans="1:7" s="28" customFormat="1" ht="37.5">
      <c r="A330" s="57" t="s">
        <v>305</v>
      </c>
      <c r="B330" s="20" t="s">
        <v>306</v>
      </c>
      <c r="C330" s="20"/>
      <c r="D330" s="172">
        <f>D331+D333</f>
        <v>0</v>
      </c>
      <c r="E330" s="172">
        <f>E331+E333</f>
        <v>0</v>
      </c>
      <c r="F330" s="172">
        <f t="shared" si="10"/>
        <v>0</v>
      </c>
      <c r="G330" s="70"/>
    </row>
    <row r="331" spans="1:7" s="28" customFormat="1" ht="18.75">
      <c r="A331" s="21" t="s">
        <v>307</v>
      </c>
      <c r="B331" s="20" t="s">
        <v>308</v>
      </c>
      <c r="C331" s="20"/>
      <c r="D331" s="172">
        <f>D332</f>
        <v>0</v>
      </c>
      <c r="E331" s="172">
        <f>E332</f>
        <v>0</v>
      </c>
      <c r="F331" s="172">
        <f t="shared" si="10"/>
        <v>0</v>
      </c>
      <c r="G331" s="70"/>
    </row>
    <row r="332" spans="1:7" s="28" customFormat="1" ht="37.5">
      <c r="A332" s="60" t="s">
        <v>257</v>
      </c>
      <c r="B332" s="20" t="s">
        <v>308</v>
      </c>
      <c r="C332" s="20" t="s">
        <v>258</v>
      </c>
      <c r="D332" s="172">
        <v>0</v>
      </c>
      <c r="E332" s="172"/>
      <c r="F332" s="172">
        <f t="shared" si="10"/>
        <v>0</v>
      </c>
      <c r="G332" s="70"/>
    </row>
    <row r="333" spans="1:7" s="28" customFormat="1" ht="18.75">
      <c r="A333" s="60" t="s">
        <v>309</v>
      </c>
      <c r="B333" s="20" t="s">
        <v>310</v>
      </c>
      <c r="C333" s="20"/>
      <c r="D333" s="172">
        <f>D334</f>
        <v>0</v>
      </c>
      <c r="E333" s="172">
        <f>E334</f>
        <v>0</v>
      </c>
      <c r="F333" s="172">
        <f t="shared" si="10"/>
        <v>0</v>
      </c>
      <c r="G333" s="70"/>
    </row>
    <row r="334" spans="1:7" s="28" customFormat="1" ht="37.5">
      <c r="A334" s="60" t="s">
        <v>257</v>
      </c>
      <c r="B334" s="20" t="s">
        <v>310</v>
      </c>
      <c r="C334" s="20" t="s">
        <v>258</v>
      </c>
      <c r="D334" s="172">
        <v>0</v>
      </c>
      <c r="E334" s="172"/>
      <c r="F334" s="172">
        <f t="shared" si="10"/>
        <v>0</v>
      </c>
      <c r="G334" s="70"/>
    </row>
    <row r="335" spans="1:7" s="28" customFormat="1" ht="37.5">
      <c r="A335" s="104" t="s">
        <v>311</v>
      </c>
      <c r="B335" s="20" t="s">
        <v>312</v>
      </c>
      <c r="C335" s="20"/>
      <c r="D335" s="172">
        <f>D336+D338</f>
        <v>1715.5</v>
      </c>
      <c r="E335" s="172">
        <f>E336+E338</f>
        <v>-668</v>
      </c>
      <c r="F335" s="172">
        <f t="shared" si="10"/>
        <v>1047.5</v>
      </c>
      <c r="G335" s="70"/>
    </row>
    <row r="336" spans="1:7" s="28" customFormat="1" ht="18.75">
      <c r="A336" s="72" t="s">
        <v>313</v>
      </c>
      <c r="B336" s="20" t="s">
        <v>315</v>
      </c>
      <c r="C336" s="20"/>
      <c r="D336" s="172">
        <f>D337</f>
        <v>0</v>
      </c>
      <c r="E336" s="172">
        <f>E337</f>
        <v>0</v>
      </c>
      <c r="F336" s="172">
        <f t="shared" si="10"/>
        <v>0</v>
      </c>
      <c r="G336" s="71"/>
    </row>
    <row r="337" spans="1:7" s="28" customFormat="1" ht="37.5">
      <c r="A337" s="60" t="s">
        <v>257</v>
      </c>
      <c r="B337" s="20" t="s">
        <v>315</v>
      </c>
      <c r="C337" s="20" t="s">
        <v>258</v>
      </c>
      <c r="D337" s="172">
        <v>0</v>
      </c>
      <c r="E337" s="172"/>
      <c r="F337" s="172">
        <f t="shared" si="10"/>
        <v>0</v>
      </c>
      <c r="G337" s="70"/>
    </row>
    <row r="338" spans="1:6" s="90" customFormat="1" ht="18.75">
      <c r="A338" s="83" t="s">
        <v>741</v>
      </c>
      <c r="B338" s="20" t="s">
        <v>740</v>
      </c>
      <c r="C338" s="20"/>
      <c r="D338" s="172">
        <f>D339</f>
        <v>1715.5</v>
      </c>
      <c r="E338" s="172">
        <f>E339</f>
        <v>-668</v>
      </c>
      <c r="F338" s="172">
        <f t="shared" si="10"/>
        <v>1047.5</v>
      </c>
    </row>
    <row r="339" spans="1:6" s="90" customFormat="1" ht="37.5">
      <c r="A339" s="83" t="s">
        <v>385</v>
      </c>
      <c r="B339" s="20" t="s">
        <v>740</v>
      </c>
      <c r="C339" s="20" t="s">
        <v>365</v>
      </c>
      <c r="D339" s="172">
        <v>1715.5</v>
      </c>
      <c r="E339" s="172">
        <v>-668</v>
      </c>
      <c r="F339" s="172">
        <f t="shared" si="10"/>
        <v>1047.5</v>
      </c>
    </row>
    <row r="340" spans="1:7" s="28" customFormat="1" ht="37.5">
      <c r="A340" s="104" t="s">
        <v>316</v>
      </c>
      <c r="B340" s="20" t="s">
        <v>317</v>
      </c>
      <c r="C340" s="20"/>
      <c r="D340" s="172">
        <f>D341</f>
        <v>3.8</v>
      </c>
      <c r="E340" s="172">
        <f>E341</f>
        <v>0</v>
      </c>
      <c r="F340" s="172">
        <f t="shared" si="10"/>
        <v>3.8</v>
      </c>
      <c r="G340" s="70"/>
    </row>
    <row r="341" spans="1:7" s="28" customFormat="1" ht="62.25" customHeight="1">
      <c r="A341" s="60" t="s">
        <v>835</v>
      </c>
      <c r="B341" s="20" t="s">
        <v>318</v>
      </c>
      <c r="C341" s="20"/>
      <c r="D341" s="172">
        <f>D342</f>
        <v>3.8</v>
      </c>
      <c r="E341" s="172">
        <f>E342</f>
        <v>0</v>
      </c>
      <c r="F341" s="172">
        <f t="shared" si="10"/>
        <v>3.8</v>
      </c>
      <c r="G341" s="70"/>
    </row>
    <row r="342" spans="1:7" s="28" customFormat="1" ht="37.5">
      <c r="A342" s="60" t="s">
        <v>257</v>
      </c>
      <c r="B342" s="20" t="s">
        <v>318</v>
      </c>
      <c r="C342" s="20" t="s">
        <v>258</v>
      </c>
      <c r="D342" s="172">
        <v>3.8</v>
      </c>
      <c r="E342" s="172"/>
      <c r="F342" s="172">
        <f t="shared" si="10"/>
        <v>3.8</v>
      </c>
      <c r="G342" s="70"/>
    </row>
    <row r="343" spans="1:7" s="28" customFormat="1" ht="18.75">
      <c r="A343" s="59" t="s">
        <v>475</v>
      </c>
      <c r="B343" s="20" t="s">
        <v>476</v>
      </c>
      <c r="C343" s="20"/>
      <c r="D343" s="172">
        <f>D344</f>
        <v>4844.656</v>
      </c>
      <c r="E343" s="172">
        <f>E344</f>
        <v>-30.1</v>
      </c>
      <c r="F343" s="172">
        <f t="shared" si="10"/>
        <v>4814.556</v>
      </c>
      <c r="G343" s="70"/>
    </row>
    <row r="344" spans="1:7" s="28" customFormat="1" ht="18.75">
      <c r="A344" s="60" t="s">
        <v>477</v>
      </c>
      <c r="B344" s="20" t="s">
        <v>478</v>
      </c>
      <c r="C344" s="20"/>
      <c r="D344" s="172">
        <f>D345+D346+D347</f>
        <v>4844.656</v>
      </c>
      <c r="E344" s="172">
        <f>E345+E346+E347</f>
        <v>-30.1</v>
      </c>
      <c r="F344" s="172">
        <f t="shared" si="10"/>
        <v>4814.556</v>
      </c>
      <c r="G344" s="70"/>
    </row>
    <row r="345" spans="1:7" s="28" customFormat="1" ht="75">
      <c r="A345" s="60" t="s">
        <v>253</v>
      </c>
      <c r="B345" s="20" t="s">
        <v>478</v>
      </c>
      <c r="C345" s="18" t="s">
        <v>254</v>
      </c>
      <c r="D345" s="173">
        <v>4576.475</v>
      </c>
      <c r="E345" s="172">
        <v>2.1</v>
      </c>
      <c r="F345" s="172">
        <f t="shared" si="10"/>
        <v>4578.575000000001</v>
      </c>
      <c r="G345" s="70"/>
    </row>
    <row r="346" spans="1:7" s="28" customFormat="1" ht="37.5">
      <c r="A346" s="60" t="s">
        <v>257</v>
      </c>
      <c r="B346" s="20" t="s">
        <v>478</v>
      </c>
      <c r="C346" s="18" t="s">
        <v>258</v>
      </c>
      <c r="D346" s="173">
        <v>268.181</v>
      </c>
      <c r="E346" s="172">
        <f>-30.1-2.1</f>
        <v>-32.2</v>
      </c>
      <c r="F346" s="172">
        <f t="shared" si="10"/>
        <v>235.981</v>
      </c>
      <c r="G346" s="70"/>
    </row>
    <row r="347" spans="1:7" s="28" customFormat="1" ht="18.75">
      <c r="A347" s="60" t="s">
        <v>267</v>
      </c>
      <c r="B347" s="20" t="s">
        <v>478</v>
      </c>
      <c r="C347" s="20" t="s">
        <v>268</v>
      </c>
      <c r="D347" s="172"/>
      <c r="E347" s="172">
        <f>'[1]расходы 2015'!E279</f>
        <v>0</v>
      </c>
      <c r="F347" s="172">
        <f t="shared" si="10"/>
        <v>0</v>
      </c>
      <c r="G347" s="70"/>
    </row>
    <row r="348" spans="1:7" s="28" customFormat="1" ht="19.5">
      <c r="A348" s="82" t="s">
        <v>609</v>
      </c>
      <c r="B348" s="18" t="s">
        <v>610</v>
      </c>
      <c r="C348" s="18"/>
      <c r="D348" s="173">
        <f>D349+D351+D355</f>
        <v>48428.981999999996</v>
      </c>
      <c r="E348" s="173">
        <f>E349+E351+E355</f>
        <v>-662.793</v>
      </c>
      <c r="F348" s="172">
        <f t="shared" si="10"/>
        <v>47766.189</v>
      </c>
      <c r="G348" s="172"/>
    </row>
    <row r="349" spans="1:7" s="28" customFormat="1" ht="18.75">
      <c r="A349" s="60" t="s">
        <v>611</v>
      </c>
      <c r="B349" s="18" t="s">
        <v>612</v>
      </c>
      <c r="C349" s="18" t="s">
        <v>345</v>
      </c>
      <c r="D349" s="173">
        <f>D350</f>
        <v>37972.308</v>
      </c>
      <c r="E349" s="173">
        <f>E350</f>
        <v>-600</v>
      </c>
      <c r="F349" s="172">
        <f aca="true" t="shared" si="11" ref="F349:F357">D349+E349</f>
        <v>37372.308</v>
      </c>
      <c r="G349" s="70"/>
    </row>
    <row r="350" spans="1:8" s="28" customFormat="1" ht="18.75">
      <c r="A350" s="60" t="s">
        <v>581</v>
      </c>
      <c r="B350" s="18" t="s">
        <v>612</v>
      </c>
      <c r="C350" s="18" t="s">
        <v>582</v>
      </c>
      <c r="D350" s="173">
        <v>37972.308</v>
      </c>
      <c r="E350" s="173">
        <v>-600</v>
      </c>
      <c r="F350" s="172">
        <f t="shared" si="11"/>
        <v>37372.308</v>
      </c>
      <c r="G350" s="70"/>
      <c r="H350" s="85"/>
    </row>
    <row r="351" spans="1:7" s="28" customFormat="1" ht="18.75">
      <c r="A351" s="60" t="s">
        <v>613</v>
      </c>
      <c r="B351" s="18" t="s">
        <v>614</v>
      </c>
      <c r="C351" s="18" t="s">
        <v>345</v>
      </c>
      <c r="D351" s="173">
        <f>D352+D353+D354</f>
        <v>9803.474</v>
      </c>
      <c r="E351" s="173">
        <f>E352+E353+E354</f>
        <v>-62.793</v>
      </c>
      <c r="F351" s="172">
        <f t="shared" si="11"/>
        <v>9740.681</v>
      </c>
      <c r="G351" s="70"/>
    </row>
    <row r="352" spans="1:7" s="28" customFormat="1" ht="75">
      <c r="A352" s="60" t="s">
        <v>253</v>
      </c>
      <c r="B352" s="18" t="s">
        <v>614</v>
      </c>
      <c r="C352" s="18" t="s">
        <v>254</v>
      </c>
      <c r="D352" s="173">
        <v>9522.42</v>
      </c>
      <c r="E352" s="173">
        <v>8.215</v>
      </c>
      <c r="F352" s="172">
        <f t="shared" si="11"/>
        <v>9530.635</v>
      </c>
      <c r="G352" s="70"/>
    </row>
    <row r="353" spans="1:7" s="28" customFormat="1" ht="37.5">
      <c r="A353" s="60" t="s">
        <v>257</v>
      </c>
      <c r="B353" s="18" t="s">
        <v>614</v>
      </c>
      <c r="C353" s="18" t="s">
        <v>258</v>
      </c>
      <c r="D353" s="173">
        <v>281.044</v>
      </c>
      <c r="E353" s="173">
        <v>-71.004</v>
      </c>
      <c r="F353" s="172">
        <f t="shared" si="11"/>
        <v>210.03999999999996</v>
      </c>
      <c r="G353" s="70"/>
    </row>
    <row r="354" spans="1:7" s="28" customFormat="1" ht="18.75">
      <c r="A354" s="60" t="s">
        <v>267</v>
      </c>
      <c r="B354" s="18" t="s">
        <v>614</v>
      </c>
      <c r="C354" s="18" t="s">
        <v>268</v>
      </c>
      <c r="D354" s="173">
        <v>0.01</v>
      </c>
      <c r="E354" s="172">
        <v>-0.004</v>
      </c>
      <c r="F354" s="172">
        <f t="shared" si="11"/>
        <v>0.006</v>
      </c>
      <c r="G354" s="70"/>
    </row>
    <row r="355" spans="1:7" s="28" customFormat="1" ht="37.5">
      <c r="A355" s="60" t="s">
        <v>615</v>
      </c>
      <c r="B355" s="18" t="s">
        <v>616</v>
      </c>
      <c r="C355" s="18"/>
      <c r="D355" s="173">
        <f>D356</f>
        <v>653.2</v>
      </c>
      <c r="E355" s="172">
        <f>E356</f>
        <v>0</v>
      </c>
      <c r="F355" s="172">
        <f t="shared" si="11"/>
        <v>653.2</v>
      </c>
      <c r="G355" s="70"/>
    </row>
    <row r="356" spans="1:7" s="28" customFormat="1" ht="18.75">
      <c r="A356" s="60" t="s">
        <v>581</v>
      </c>
      <c r="B356" s="18" t="s">
        <v>616</v>
      </c>
      <c r="C356" s="18" t="s">
        <v>582</v>
      </c>
      <c r="D356" s="173">
        <v>653.2</v>
      </c>
      <c r="E356" s="173"/>
      <c r="F356" s="172">
        <f t="shared" si="11"/>
        <v>653.2</v>
      </c>
      <c r="G356" s="70"/>
    </row>
    <row r="357" spans="1:7" s="28" customFormat="1" ht="28.5" customHeight="1">
      <c r="A357" s="82" t="s">
        <v>319</v>
      </c>
      <c r="B357" s="20" t="s">
        <v>320</v>
      </c>
      <c r="C357" s="20"/>
      <c r="D357" s="172">
        <f>D358</f>
        <v>28789.355000000003</v>
      </c>
      <c r="E357" s="172">
        <f>E358</f>
        <v>577.275</v>
      </c>
      <c r="F357" s="172">
        <f t="shared" si="11"/>
        <v>29366.630000000005</v>
      </c>
      <c r="G357" s="70"/>
    </row>
    <row r="358" spans="1:7" s="28" customFormat="1" ht="37.5">
      <c r="A358" s="60" t="s">
        <v>321</v>
      </c>
      <c r="B358" s="20" t="s">
        <v>322</v>
      </c>
      <c r="C358" s="20"/>
      <c r="D358" s="172">
        <f>D359+D360+D361</f>
        <v>28789.355000000003</v>
      </c>
      <c r="E358" s="172">
        <f>E359+E360+E361</f>
        <v>577.275</v>
      </c>
      <c r="F358" s="172">
        <f aca="true" t="shared" si="12" ref="F358:F446">D358+E358</f>
        <v>29366.630000000005</v>
      </c>
      <c r="G358" s="70"/>
    </row>
    <row r="359" spans="1:7" s="28" customFormat="1" ht="75">
      <c r="A359" s="60" t="s">
        <v>253</v>
      </c>
      <c r="B359" s="20" t="s">
        <v>322</v>
      </c>
      <c r="C359" s="18" t="s">
        <v>254</v>
      </c>
      <c r="D359" s="173">
        <v>23669.919</v>
      </c>
      <c r="E359" s="173">
        <f>815.052-7.777</f>
        <v>807.275</v>
      </c>
      <c r="F359" s="172">
        <f t="shared" si="12"/>
        <v>24477.194000000003</v>
      </c>
      <c r="G359" s="70"/>
    </row>
    <row r="360" spans="1:7" s="28" customFormat="1" ht="37.5">
      <c r="A360" s="60" t="s">
        <v>257</v>
      </c>
      <c r="B360" s="20" t="s">
        <v>322</v>
      </c>
      <c r="C360" s="18" t="s">
        <v>258</v>
      </c>
      <c r="D360" s="173">
        <v>5113.436</v>
      </c>
      <c r="E360" s="173">
        <v>-230</v>
      </c>
      <c r="F360" s="172">
        <f t="shared" si="12"/>
        <v>4883.436</v>
      </c>
      <c r="G360" s="70"/>
    </row>
    <row r="361" spans="1:7" s="28" customFormat="1" ht="18.75">
      <c r="A361" s="60" t="s">
        <v>267</v>
      </c>
      <c r="B361" s="20" t="s">
        <v>322</v>
      </c>
      <c r="C361" s="18" t="s">
        <v>268</v>
      </c>
      <c r="D361" s="173">
        <v>6</v>
      </c>
      <c r="E361" s="173"/>
      <c r="F361" s="172">
        <f t="shared" si="12"/>
        <v>6</v>
      </c>
      <c r="G361" s="70"/>
    </row>
    <row r="362" spans="1:8" s="28" customFormat="1" ht="37.5">
      <c r="A362" s="59" t="s">
        <v>323</v>
      </c>
      <c r="B362" s="124" t="s">
        <v>324</v>
      </c>
      <c r="C362" s="126"/>
      <c r="D362" s="180">
        <f>D363+D369+D378+D384</f>
        <v>10081.765</v>
      </c>
      <c r="E362" s="180">
        <f>E363+E369+E378+E384</f>
        <v>-1500.48</v>
      </c>
      <c r="F362" s="180">
        <f t="shared" si="12"/>
        <v>8581.285</v>
      </c>
      <c r="G362" s="70"/>
      <c r="H362" s="85"/>
    </row>
    <row r="363" spans="1:7" s="28" customFormat="1" ht="19.5">
      <c r="A363" s="82" t="s">
        <v>433</v>
      </c>
      <c r="B363" s="18" t="s">
        <v>434</v>
      </c>
      <c r="C363" s="20"/>
      <c r="D363" s="172">
        <f>D364+D367</f>
        <v>5951.5</v>
      </c>
      <c r="E363" s="172">
        <f>E364+E367</f>
        <v>-980</v>
      </c>
      <c r="F363" s="172">
        <f t="shared" si="12"/>
        <v>4971.5</v>
      </c>
      <c r="G363" s="70"/>
    </row>
    <row r="364" spans="1:7" s="28" customFormat="1" ht="37.5">
      <c r="A364" s="60" t="s">
        <v>435</v>
      </c>
      <c r="B364" s="18" t="s">
        <v>436</v>
      </c>
      <c r="C364" s="20"/>
      <c r="D364" s="172">
        <f>D365+D366</f>
        <v>393.5</v>
      </c>
      <c r="E364" s="172">
        <f>E365+E366</f>
        <v>0</v>
      </c>
      <c r="F364" s="172">
        <f>D364+E364</f>
        <v>393.5</v>
      </c>
      <c r="G364" s="70"/>
    </row>
    <row r="365" spans="1:6" s="90" customFormat="1" ht="18.75">
      <c r="A365" s="83" t="s">
        <v>301</v>
      </c>
      <c r="B365" s="18" t="s">
        <v>436</v>
      </c>
      <c r="C365" s="18" t="s">
        <v>302</v>
      </c>
      <c r="D365" s="172">
        <v>393.5</v>
      </c>
      <c r="E365" s="173"/>
      <c r="F365" s="172">
        <f>D365+E365</f>
        <v>393.5</v>
      </c>
    </row>
    <row r="366" spans="1:7" s="28" customFormat="1" ht="37.5">
      <c r="A366" s="60" t="s">
        <v>385</v>
      </c>
      <c r="B366" s="18" t="s">
        <v>436</v>
      </c>
      <c r="C366" s="18" t="s">
        <v>365</v>
      </c>
      <c r="D366" s="173">
        <v>0</v>
      </c>
      <c r="E366" s="172"/>
      <c r="F366" s="172">
        <f t="shared" si="12"/>
        <v>0</v>
      </c>
      <c r="G366" s="58"/>
    </row>
    <row r="367" spans="1:6" s="90" customFormat="1" ht="75">
      <c r="A367" s="26" t="s">
        <v>763</v>
      </c>
      <c r="B367" s="18" t="s">
        <v>764</v>
      </c>
      <c r="C367" s="18"/>
      <c r="D367" s="172">
        <f>D368</f>
        <v>5558</v>
      </c>
      <c r="E367" s="173">
        <f>E368</f>
        <v>-980</v>
      </c>
      <c r="F367" s="172">
        <f>D367+E367</f>
        <v>4578</v>
      </c>
    </row>
    <row r="368" spans="1:6" s="90" customFormat="1" ht="18.75">
      <c r="A368" s="83" t="s">
        <v>301</v>
      </c>
      <c r="B368" s="18" t="s">
        <v>764</v>
      </c>
      <c r="C368" s="18" t="s">
        <v>302</v>
      </c>
      <c r="D368" s="172">
        <v>5558</v>
      </c>
      <c r="E368" s="173">
        <v>-980</v>
      </c>
      <c r="F368" s="172">
        <f>D368+E368</f>
        <v>4578</v>
      </c>
    </row>
    <row r="369" spans="1:7" s="28" customFormat="1" ht="19.5">
      <c r="A369" s="82" t="s">
        <v>697</v>
      </c>
      <c r="B369" s="18" t="s">
        <v>618</v>
      </c>
      <c r="C369" s="18"/>
      <c r="D369" s="173">
        <f>D370+D372+D374+D376</f>
        <v>1006</v>
      </c>
      <c r="E369" s="173">
        <f>E370+E372+E374+E376</f>
        <v>-220.48</v>
      </c>
      <c r="F369" s="172">
        <f t="shared" si="12"/>
        <v>785.52</v>
      </c>
      <c r="G369" s="70"/>
    </row>
    <row r="370" spans="1:7" s="28" customFormat="1" ht="37.5">
      <c r="A370" s="60" t="s">
        <v>619</v>
      </c>
      <c r="B370" s="18" t="s">
        <v>620</v>
      </c>
      <c r="C370" s="18"/>
      <c r="D370" s="173">
        <f>D371</f>
        <v>0</v>
      </c>
      <c r="E370" s="172">
        <f>E371</f>
        <v>0</v>
      </c>
      <c r="F370" s="172">
        <f t="shared" si="12"/>
        <v>0</v>
      </c>
      <c r="G370" s="70"/>
    </row>
    <row r="371" spans="1:7" s="28" customFormat="1" ht="18.75">
      <c r="A371" s="60" t="s">
        <v>581</v>
      </c>
      <c r="B371" s="18" t="s">
        <v>620</v>
      </c>
      <c r="C371" s="18" t="s">
        <v>582</v>
      </c>
      <c r="D371" s="173"/>
      <c r="E371" s="172"/>
      <c r="F371" s="172">
        <f t="shared" si="12"/>
        <v>0</v>
      </c>
      <c r="G371" s="70"/>
    </row>
    <row r="372" spans="1:7" s="28" customFormat="1" ht="37.5">
      <c r="A372" s="60" t="s">
        <v>621</v>
      </c>
      <c r="B372" s="18" t="s">
        <v>622</v>
      </c>
      <c r="C372" s="18"/>
      <c r="D372" s="173">
        <f>D373</f>
        <v>100</v>
      </c>
      <c r="E372" s="172">
        <f>E373</f>
        <v>0</v>
      </c>
      <c r="F372" s="172">
        <f t="shared" si="12"/>
        <v>100</v>
      </c>
      <c r="G372" s="70"/>
    </row>
    <row r="373" spans="1:7" s="28" customFormat="1" ht="18.75">
      <c r="A373" s="60" t="s">
        <v>581</v>
      </c>
      <c r="B373" s="18" t="s">
        <v>622</v>
      </c>
      <c r="C373" s="18" t="s">
        <v>582</v>
      </c>
      <c r="D373" s="173">
        <v>100</v>
      </c>
      <c r="E373" s="172"/>
      <c r="F373" s="172">
        <f t="shared" si="12"/>
        <v>100</v>
      </c>
      <c r="G373" s="70"/>
    </row>
    <row r="374" spans="1:6" s="90" customFormat="1" ht="18.75">
      <c r="A374" s="26" t="s">
        <v>765</v>
      </c>
      <c r="B374" s="18" t="s">
        <v>766</v>
      </c>
      <c r="C374" s="18"/>
      <c r="D374" s="172">
        <f>D375</f>
        <v>0</v>
      </c>
      <c r="E374" s="173">
        <f>E375</f>
        <v>0</v>
      </c>
      <c r="F374" s="172">
        <f>D374+E374</f>
        <v>0</v>
      </c>
    </row>
    <row r="375" spans="1:6" s="90" customFormat="1" ht="18.75">
      <c r="A375" s="83" t="s">
        <v>581</v>
      </c>
      <c r="B375" s="18" t="s">
        <v>766</v>
      </c>
      <c r="C375" s="18" t="s">
        <v>582</v>
      </c>
      <c r="D375" s="172">
        <v>0</v>
      </c>
      <c r="E375" s="173"/>
      <c r="F375" s="172">
        <f>D375+E375</f>
        <v>0</v>
      </c>
    </row>
    <row r="376" spans="1:6" s="90" customFormat="1" ht="18.75">
      <c r="A376" s="26" t="s">
        <v>767</v>
      </c>
      <c r="B376" s="18" t="s">
        <v>768</v>
      </c>
      <c r="C376" s="18"/>
      <c r="D376" s="172">
        <f>D377</f>
        <v>906</v>
      </c>
      <c r="E376" s="173">
        <f>E377</f>
        <v>-220.48</v>
      </c>
      <c r="F376" s="172">
        <f>D376+E376</f>
        <v>685.52</v>
      </c>
    </row>
    <row r="377" spans="1:6" s="90" customFormat="1" ht="18.75">
      <c r="A377" s="83" t="s">
        <v>581</v>
      </c>
      <c r="B377" s="18" t="s">
        <v>769</v>
      </c>
      <c r="C377" s="18" t="s">
        <v>582</v>
      </c>
      <c r="D377" s="172">
        <v>906</v>
      </c>
      <c r="E377" s="173">
        <v>-220.48</v>
      </c>
      <c r="F377" s="172">
        <f>D377+E377</f>
        <v>685.52</v>
      </c>
    </row>
    <row r="378" spans="1:7" s="28" customFormat="1" ht="19.5">
      <c r="A378" s="82" t="s">
        <v>325</v>
      </c>
      <c r="B378" s="18" t="s">
        <v>326</v>
      </c>
      <c r="C378" s="18"/>
      <c r="D378" s="173">
        <f>D379+D381</f>
        <v>2423.9</v>
      </c>
      <c r="E378" s="173">
        <f>E379+E381</f>
        <v>0</v>
      </c>
      <c r="F378" s="172">
        <f t="shared" si="12"/>
        <v>2423.9</v>
      </c>
      <c r="G378" s="70"/>
    </row>
    <row r="379" spans="1:7" s="28" customFormat="1" ht="18.75">
      <c r="A379" s="60" t="s">
        <v>386</v>
      </c>
      <c r="B379" s="18" t="s">
        <v>479</v>
      </c>
      <c r="C379" s="18"/>
      <c r="D379" s="173">
        <f>D380</f>
        <v>2200</v>
      </c>
      <c r="E379" s="173">
        <f>E380</f>
        <v>0</v>
      </c>
      <c r="F379" s="172">
        <f t="shared" si="12"/>
        <v>2200</v>
      </c>
      <c r="G379" s="70"/>
    </row>
    <row r="380" spans="1:7" s="28" customFormat="1" ht="37.5">
      <c r="A380" s="60" t="s">
        <v>257</v>
      </c>
      <c r="B380" s="18" t="s">
        <v>479</v>
      </c>
      <c r="C380" s="18" t="s">
        <v>258</v>
      </c>
      <c r="D380" s="173">
        <v>2200</v>
      </c>
      <c r="E380" s="172"/>
      <c r="F380" s="172">
        <f t="shared" si="12"/>
        <v>2200</v>
      </c>
      <c r="G380" s="70"/>
    </row>
    <row r="381" spans="1:7" s="28" customFormat="1" ht="56.25">
      <c r="A381" s="60" t="s">
        <v>327</v>
      </c>
      <c r="B381" s="18" t="s">
        <v>328</v>
      </c>
      <c r="C381" s="18"/>
      <c r="D381" s="173">
        <f>D383+D382</f>
        <v>223.89999999999998</v>
      </c>
      <c r="E381" s="173">
        <f>E383+E382</f>
        <v>0</v>
      </c>
      <c r="F381" s="172">
        <f>D381+E381</f>
        <v>223.89999999999998</v>
      </c>
      <c r="G381" s="58"/>
    </row>
    <row r="382" spans="1:7" s="28" customFormat="1" ht="75">
      <c r="A382" s="60" t="s">
        <v>253</v>
      </c>
      <c r="B382" s="18" t="s">
        <v>328</v>
      </c>
      <c r="C382" s="18" t="s">
        <v>254</v>
      </c>
      <c r="D382" s="173">
        <v>44.8</v>
      </c>
      <c r="E382" s="173"/>
      <c r="F382" s="172">
        <f>D382+E382</f>
        <v>44.8</v>
      </c>
      <c r="G382" s="58"/>
    </row>
    <row r="383" spans="1:7" s="28" customFormat="1" ht="37.5">
      <c r="A383" s="60" t="s">
        <v>257</v>
      </c>
      <c r="B383" s="18" t="s">
        <v>328</v>
      </c>
      <c r="C383" s="18" t="s">
        <v>258</v>
      </c>
      <c r="D383" s="173">
        <v>179.1</v>
      </c>
      <c r="E383" s="173"/>
      <c r="F383" s="172">
        <f>D383+E383</f>
        <v>179.1</v>
      </c>
      <c r="G383" s="58"/>
    </row>
    <row r="384" spans="1:7" s="28" customFormat="1" ht="19.5">
      <c r="A384" s="82" t="s">
        <v>623</v>
      </c>
      <c r="B384" s="18" t="s">
        <v>624</v>
      </c>
      <c r="C384" s="18"/>
      <c r="D384" s="173">
        <f>D385+D387</f>
        <v>700.365</v>
      </c>
      <c r="E384" s="173">
        <f>E385+E387</f>
        <v>-300</v>
      </c>
      <c r="F384" s="172">
        <f>D384+E384</f>
        <v>400.365</v>
      </c>
      <c r="G384" s="70"/>
    </row>
    <row r="385" spans="1:7" s="28" customFormat="1" ht="18.75">
      <c r="A385" s="60" t="s">
        <v>625</v>
      </c>
      <c r="B385" s="18" t="s">
        <v>626</v>
      </c>
      <c r="C385" s="18"/>
      <c r="D385" s="173">
        <f>D386</f>
        <v>700.365</v>
      </c>
      <c r="E385" s="172">
        <f>E386</f>
        <v>-300</v>
      </c>
      <c r="F385" s="172">
        <f t="shared" si="12"/>
        <v>400.365</v>
      </c>
      <c r="G385" s="70"/>
    </row>
    <row r="386" spans="1:7" s="28" customFormat="1" ht="18.75">
      <c r="A386" s="60" t="s">
        <v>581</v>
      </c>
      <c r="B386" s="18" t="s">
        <v>626</v>
      </c>
      <c r="C386" s="18" t="s">
        <v>582</v>
      </c>
      <c r="D386" s="173">
        <v>700.365</v>
      </c>
      <c r="E386" s="172">
        <v>-300</v>
      </c>
      <c r="F386" s="172">
        <f t="shared" si="12"/>
        <v>400.365</v>
      </c>
      <c r="G386" s="70"/>
    </row>
    <row r="387" spans="1:7" s="28" customFormat="1" ht="56.25">
      <c r="A387" s="60" t="s">
        <v>627</v>
      </c>
      <c r="B387" s="18" t="s">
        <v>628</v>
      </c>
      <c r="C387" s="18"/>
      <c r="D387" s="173">
        <f>D388</f>
        <v>0</v>
      </c>
      <c r="E387" s="172">
        <f>E388</f>
        <v>0</v>
      </c>
      <c r="F387" s="172">
        <f>D387+E387</f>
        <v>0</v>
      </c>
      <c r="G387" s="70"/>
    </row>
    <row r="388" spans="1:7" s="28" customFormat="1" ht="18.75">
      <c r="A388" s="60" t="s">
        <v>594</v>
      </c>
      <c r="B388" s="18" t="s">
        <v>628</v>
      </c>
      <c r="C388" s="18" t="s">
        <v>582</v>
      </c>
      <c r="D388" s="173">
        <v>0</v>
      </c>
      <c r="E388" s="172">
        <v>0</v>
      </c>
      <c r="F388" s="172">
        <f t="shared" si="12"/>
        <v>0</v>
      </c>
      <c r="G388" s="70"/>
    </row>
    <row r="389" spans="1:8" s="28" customFormat="1" ht="18.75">
      <c r="A389" s="59" t="s">
        <v>698</v>
      </c>
      <c r="B389" s="126" t="s">
        <v>330</v>
      </c>
      <c r="C389" s="126"/>
      <c r="D389" s="180">
        <f>D390</f>
        <v>410.829</v>
      </c>
      <c r="E389" s="180">
        <f>E390</f>
        <v>0</v>
      </c>
      <c r="F389" s="180">
        <f>F390</f>
        <v>410.829</v>
      </c>
      <c r="G389" s="70"/>
      <c r="H389" s="85"/>
    </row>
    <row r="390" spans="1:7" s="28" customFormat="1" ht="56.25">
      <c r="A390" s="104" t="s">
        <v>699</v>
      </c>
      <c r="B390" s="20" t="s">
        <v>332</v>
      </c>
      <c r="C390" s="20"/>
      <c r="D390" s="172">
        <f>D391+D393+D395</f>
        <v>410.829</v>
      </c>
      <c r="E390" s="172">
        <f>E391+E393+E395</f>
        <v>0</v>
      </c>
      <c r="F390" s="172">
        <f t="shared" si="12"/>
        <v>410.829</v>
      </c>
      <c r="G390" s="70"/>
    </row>
    <row r="391" spans="1:7" s="28" customFormat="1" ht="56.25">
      <c r="A391" s="60" t="s">
        <v>333</v>
      </c>
      <c r="B391" s="20" t="s">
        <v>334</v>
      </c>
      <c r="C391" s="20"/>
      <c r="D391" s="172">
        <f>D392</f>
        <v>195.179</v>
      </c>
      <c r="E391" s="172">
        <f>E392</f>
        <v>0</v>
      </c>
      <c r="F391" s="172">
        <f t="shared" si="12"/>
        <v>195.179</v>
      </c>
      <c r="G391" s="70"/>
    </row>
    <row r="392" spans="1:7" s="28" customFormat="1" ht="18.75">
      <c r="A392" s="60" t="s">
        <v>301</v>
      </c>
      <c r="B392" s="20" t="s">
        <v>334</v>
      </c>
      <c r="C392" s="20" t="s">
        <v>302</v>
      </c>
      <c r="D392" s="172">
        <v>195.179</v>
      </c>
      <c r="E392" s="172"/>
      <c r="F392" s="172">
        <f t="shared" si="12"/>
        <v>195.179</v>
      </c>
      <c r="G392" s="70"/>
    </row>
    <row r="393" spans="1:7" s="28" customFormat="1" ht="18.75">
      <c r="A393" s="60" t="s">
        <v>335</v>
      </c>
      <c r="B393" s="20" t="s">
        <v>336</v>
      </c>
      <c r="C393" s="20"/>
      <c r="D393" s="172">
        <f>D394</f>
        <v>30.65</v>
      </c>
      <c r="E393" s="172">
        <f>E394</f>
        <v>0</v>
      </c>
      <c r="F393" s="172">
        <f t="shared" si="12"/>
        <v>30.65</v>
      </c>
      <c r="G393" s="70"/>
    </row>
    <row r="394" spans="1:7" s="28" customFormat="1" ht="37.5">
      <c r="A394" s="60" t="s">
        <v>257</v>
      </c>
      <c r="B394" s="20" t="s">
        <v>336</v>
      </c>
      <c r="C394" s="20" t="s">
        <v>258</v>
      </c>
      <c r="D394" s="172">
        <v>30.65</v>
      </c>
      <c r="E394" s="172"/>
      <c r="F394" s="172">
        <f t="shared" si="12"/>
        <v>30.65</v>
      </c>
      <c r="G394" s="70"/>
    </row>
    <row r="395" spans="1:7" s="28" customFormat="1" ht="37.5">
      <c r="A395" s="60" t="s">
        <v>827</v>
      </c>
      <c r="B395" s="20" t="s">
        <v>337</v>
      </c>
      <c r="C395" s="20"/>
      <c r="D395" s="172">
        <f>D397+D396</f>
        <v>185</v>
      </c>
      <c r="E395" s="172">
        <f>E397+E396</f>
        <v>0</v>
      </c>
      <c r="F395" s="172">
        <f t="shared" si="12"/>
        <v>185</v>
      </c>
      <c r="G395" s="70"/>
    </row>
    <row r="396" spans="1:7" s="28" customFormat="1" ht="37.5">
      <c r="A396" s="60" t="s">
        <v>364</v>
      </c>
      <c r="B396" s="20" t="s">
        <v>337</v>
      </c>
      <c r="C396" s="20" t="s">
        <v>365</v>
      </c>
      <c r="D396" s="172">
        <v>185</v>
      </c>
      <c r="E396" s="172"/>
      <c r="F396" s="172">
        <f>D396+E396</f>
        <v>185</v>
      </c>
      <c r="G396" s="70"/>
    </row>
    <row r="397" spans="1:7" s="28" customFormat="1" ht="18.75">
      <c r="A397" s="60" t="s">
        <v>267</v>
      </c>
      <c r="B397" s="20" t="s">
        <v>337</v>
      </c>
      <c r="C397" s="20" t="s">
        <v>268</v>
      </c>
      <c r="D397" s="172">
        <v>0</v>
      </c>
      <c r="E397" s="172"/>
      <c r="F397" s="172">
        <f t="shared" si="12"/>
        <v>0</v>
      </c>
      <c r="G397" s="70"/>
    </row>
    <row r="398" spans="1:8" s="28" customFormat="1" ht="18.75">
      <c r="A398" s="59" t="s">
        <v>249</v>
      </c>
      <c r="B398" s="124" t="s">
        <v>344</v>
      </c>
      <c r="C398" s="124" t="s">
        <v>345</v>
      </c>
      <c r="D398" s="179">
        <f>D399</f>
        <v>12365.665</v>
      </c>
      <c r="E398" s="179">
        <f>E399</f>
        <v>-1450.9879999999998</v>
      </c>
      <c r="F398" s="180">
        <f t="shared" si="12"/>
        <v>10914.677000000001</v>
      </c>
      <c r="G398" s="70"/>
      <c r="H398" s="85"/>
    </row>
    <row r="399" spans="1:7" s="28" customFormat="1" ht="18.75">
      <c r="A399" s="60" t="s">
        <v>346</v>
      </c>
      <c r="B399" s="18" t="s">
        <v>347</v>
      </c>
      <c r="C399" s="18"/>
      <c r="D399" s="173">
        <f>D400+D402+D404+D408+D410+D413+D416+D419+D422+D424+D426+D428+D430+D434+D439+D436+D441+D406</f>
        <v>12365.665</v>
      </c>
      <c r="E399" s="173">
        <f>E400+E402+E404+E408+E410+E413+E416+E419+E422+E424+E426+E428+E430+E434+E439+E436+E441+E406</f>
        <v>-1450.9879999999998</v>
      </c>
      <c r="F399" s="173">
        <f>D399+E399</f>
        <v>10914.677000000001</v>
      </c>
      <c r="G399" s="70"/>
    </row>
    <row r="400" spans="1:7" s="28" customFormat="1" ht="18.75">
      <c r="A400" s="60" t="s">
        <v>348</v>
      </c>
      <c r="B400" s="18" t="s">
        <v>349</v>
      </c>
      <c r="C400" s="18"/>
      <c r="D400" s="173">
        <f>D401</f>
        <v>2625.911</v>
      </c>
      <c r="E400" s="173">
        <f>E401</f>
        <v>0</v>
      </c>
      <c r="F400" s="172">
        <f t="shared" si="12"/>
        <v>2625.911</v>
      </c>
      <c r="G400" s="70"/>
    </row>
    <row r="401" spans="1:7" s="28" customFormat="1" ht="75">
      <c r="A401" s="60" t="s">
        <v>253</v>
      </c>
      <c r="B401" s="18" t="s">
        <v>349</v>
      </c>
      <c r="C401" s="18" t="s">
        <v>254</v>
      </c>
      <c r="D401" s="173">
        <v>2625.911</v>
      </c>
      <c r="E401" s="173"/>
      <c r="F401" s="172">
        <f t="shared" si="12"/>
        <v>2625.911</v>
      </c>
      <c r="G401" s="70"/>
    </row>
    <row r="402" spans="1:7" s="28" customFormat="1" ht="18.75">
      <c r="A402" s="60" t="s">
        <v>251</v>
      </c>
      <c r="B402" s="18" t="s">
        <v>252</v>
      </c>
      <c r="C402" s="18"/>
      <c r="D402" s="173">
        <f>D403</f>
        <v>1104.152</v>
      </c>
      <c r="E402" s="173">
        <f>E403</f>
        <v>0</v>
      </c>
      <c r="F402" s="173">
        <f>F403</f>
        <v>1104.152</v>
      </c>
      <c r="G402" s="70"/>
    </row>
    <row r="403" spans="1:7" s="28" customFormat="1" ht="75">
      <c r="A403" s="60" t="s">
        <v>253</v>
      </c>
      <c r="B403" s="18" t="s">
        <v>252</v>
      </c>
      <c r="C403" s="18" t="s">
        <v>254</v>
      </c>
      <c r="D403" s="173">
        <v>1104.152</v>
      </c>
      <c r="E403" s="173"/>
      <c r="F403" s="172">
        <f>D403+E403</f>
        <v>1104.152</v>
      </c>
      <c r="G403" s="70"/>
    </row>
    <row r="404" spans="1:7" s="28" customFormat="1" ht="37.5">
      <c r="A404" s="60" t="s">
        <v>633</v>
      </c>
      <c r="B404" s="18" t="s">
        <v>634</v>
      </c>
      <c r="C404" s="18" t="s">
        <v>345</v>
      </c>
      <c r="D404" s="173">
        <f>D405</f>
        <v>1064.32</v>
      </c>
      <c r="E404" s="173">
        <f>E405</f>
        <v>102.63</v>
      </c>
      <c r="F404" s="172">
        <f t="shared" si="12"/>
        <v>1166.9499999999998</v>
      </c>
      <c r="G404" s="70"/>
    </row>
    <row r="405" spans="1:7" s="28" customFormat="1" ht="18.75">
      <c r="A405" s="60" t="s">
        <v>581</v>
      </c>
      <c r="B405" s="18" t="s">
        <v>634</v>
      </c>
      <c r="C405" s="18" t="s">
        <v>582</v>
      </c>
      <c r="D405" s="173">
        <v>1064.32</v>
      </c>
      <c r="E405" s="173">
        <v>102.63</v>
      </c>
      <c r="F405" s="172">
        <f t="shared" si="12"/>
        <v>1166.9499999999998</v>
      </c>
      <c r="G405" s="70"/>
    </row>
    <row r="406" spans="1:6" s="28" customFormat="1" ht="75">
      <c r="A406" s="60" t="s">
        <v>725</v>
      </c>
      <c r="B406" s="25" t="s">
        <v>724</v>
      </c>
      <c r="C406" s="25"/>
      <c r="D406" s="184">
        <f>D407</f>
        <v>11.7</v>
      </c>
      <c r="E406" s="184">
        <f>E407</f>
        <v>0</v>
      </c>
      <c r="F406" s="184">
        <f>D406+E406</f>
        <v>11.7</v>
      </c>
    </row>
    <row r="407" spans="1:6" s="28" customFormat="1" ht="37.5">
      <c r="A407" s="60" t="s">
        <v>257</v>
      </c>
      <c r="B407" s="25" t="s">
        <v>724</v>
      </c>
      <c r="C407" s="25" t="s">
        <v>258</v>
      </c>
      <c r="D407" s="184">
        <v>11.7</v>
      </c>
      <c r="E407" s="184"/>
      <c r="F407" s="184">
        <f>D407+E407</f>
        <v>11.7</v>
      </c>
    </row>
    <row r="408" spans="1:7" s="28" customFormat="1" ht="56.25">
      <c r="A408" s="60" t="s">
        <v>635</v>
      </c>
      <c r="B408" s="18" t="s">
        <v>636</v>
      </c>
      <c r="C408" s="18"/>
      <c r="D408" s="173">
        <f>D409</f>
        <v>70.9</v>
      </c>
      <c r="E408" s="173">
        <f>E409</f>
        <v>0</v>
      </c>
      <c r="F408" s="173">
        <f>F409</f>
        <v>70.9</v>
      </c>
      <c r="G408" s="70"/>
    </row>
    <row r="409" spans="1:7" s="28" customFormat="1" ht="18.75">
      <c r="A409" s="60" t="s">
        <v>581</v>
      </c>
      <c r="B409" s="18" t="s">
        <v>636</v>
      </c>
      <c r="C409" s="18" t="s">
        <v>582</v>
      </c>
      <c r="D409" s="173">
        <v>70.9</v>
      </c>
      <c r="E409" s="173"/>
      <c r="F409" s="173">
        <f>D409+E409</f>
        <v>70.9</v>
      </c>
      <c r="G409" s="70"/>
    </row>
    <row r="410" spans="1:7" s="28" customFormat="1" ht="131.25">
      <c r="A410" s="78" t="s">
        <v>575</v>
      </c>
      <c r="B410" s="18" t="s">
        <v>576</v>
      </c>
      <c r="C410" s="20"/>
      <c r="D410" s="172">
        <f>D412+D411</f>
        <v>28.1</v>
      </c>
      <c r="E410" s="172">
        <f>E411+E412</f>
        <v>0</v>
      </c>
      <c r="F410" s="172">
        <f t="shared" si="12"/>
        <v>28.1</v>
      </c>
      <c r="G410" s="70"/>
    </row>
    <row r="411" spans="1:7" s="28" customFormat="1" ht="75">
      <c r="A411" s="60" t="s">
        <v>253</v>
      </c>
      <c r="B411" s="18" t="s">
        <v>576</v>
      </c>
      <c r="C411" s="20" t="s">
        <v>254</v>
      </c>
      <c r="D411" s="172">
        <v>16.8</v>
      </c>
      <c r="E411" s="172"/>
      <c r="F411" s="172">
        <f>D411+E411</f>
        <v>16.8</v>
      </c>
      <c r="G411" s="70"/>
    </row>
    <row r="412" spans="1:7" s="28" customFormat="1" ht="37.5">
      <c r="A412" s="60" t="s">
        <v>257</v>
      </c>
      <c r="B412" s="18" t="s">
        <v>576</v>
      </c>
      <c r="C412" s="18" t="s">
        <v>258</v>
      </c>
      <c r="D412" s="173">
        <v>11.3</v>
      </c>
      <c r="E412" s="172"/>
      <c r="F412" s="172">
        <f t="shared" si="12"/>
        <v>11.3</v>
      </c>
      <c r="G412" s="70"/>
    </row>
    <row r="413" spans="1:7" s="28" customFormat="1" ht="93.75">
      <c r="A413" s="78" t="s">
        <v>480</v>
      </c>
      <c r="B413" s="18" t="s">
        <v>481</v>
      </c>
      <c r="C413" s="18" t="s">
        <v>345</v>
      </c>
      <c r="D413" s="173">
        <f>D415</f>
        <v>9.4</v>
      </c>
      <c r="E413" s="172">
        <f>E415+E414</f>
        <v>0</v>
      </c>
      <c r="F413" s="172">
        <f t="shared" si="12"/>
        <v>9.4</v>
      </c>
      <c r="G413" s="70"/>
    </row>
    <row r="414" spans="1:7" s="28" customFormat="1" ht="75">
      <c r="A414" s="60" t="s">
        <v>253</v>
      </c>
      <c r="B414" s="18" t="s">
        <v>481</v>
      </c>
      <c r="C414" s="18" t="s">
        <v>254</v>
      </c>
      <c r="D414" s="173"/>
      <c r="E414" s="172">
        <v>8.4</v>
      </c>
      <c r="F414" s="172">
        <f>D414+E414</f>
        <v>8.4</v>
      </c>
      <c r="G414" s="70"/>
    </row>
    <row r="415" spans="1:7" s="28" customFormat="1" ht="37.5">
      <c r="A415" s="60" t="s">
        <v>257</v>
      </c>
      <c r="B415" s="18" t="s">
        <v>481</v>
      </c>
      <c r="C415" s="18" t="s">
        <v>258</v>
      </c>
      <c r="D415" s="173">
        <v>9.4</v>
      </c>
      <c r="E415" s="172">
        <v>-8.4</v>
      </c>
      <c r="F415" s="172">
        <f t="shared" si="12"/>
        <v>1</v>
      </c>
      <c r="G415" s="70"/>
    </row>
    <row r="416" spans="1:7" s="28" customFormat="1" ht="75">
      <c r="A416" s="60" t="s">
        <v>350</v>
      </c>
      <c r="B416" s="20" t="s">
        <v>351</v>
      </c>
      <c r="C416" s="20"/>
      <c r="D416" s="172">
        <f>D418+D417</f>
        <v>48.278</v>
      </c>
      <c r="E416" s="172">
        <f>E418+E417</f>
        <v>0</v>
      </c>
      <c r="F416" s="172">
        <f t="shared" si="12"/>
        <v>48.278</v>
      </c>
      <c r="G416" s="70"/>
    </row>
    <row r="417" spans="1:7" s="28" customFormat="1" ht="75">
      <c r="A417" s="60" t="s">
        <v>253</v>
      </c>
      <c r="B417" s="20" t="s">
        <v>351</v>
      </c>
      <c r="C417" s="20" t="s">
        <v>254</v>
      </c>
      <c r="D417" s="172">
        <v>45.278</v>
      </c>
      <c r="E417" s="172"/>
      <c r="F417" s="172">
        <f>D417+E417</f>
        <v>45.278</v>
      </c>
      <c r="G417" s="70"/>
    </row>
    <row r="418" spans="1:7" s="28" customFormat="1" ht="37.5">
      <c r="A418" s="60" t="s">
        <v>257</v>
      </c>
      <c r="B418" s="20" t="s">
        <v>351</v>
      </c>
      <c r="C418" s="20" t="s">
        <v>258</v>
      </c>
      <c r="D418" s="172">
        <v>3</v>
      </c>
      <c r="E418" s="172"/>
      <c r="F418" s="172">
        <f t="shared" si="12"/>
        <v>3</v>
      </c>
      <c r="G418" s="70"/>
    </row>
    <row r="419" spans="1:7" s="28" customFormat="1" ht="187.5">
      <c r="A419" s="78" t="s">
        <v>352</v>
      </c>
      <c r="B419" s="20" t="s">
        <v>353</v>
      </c>
      <c r="C419" s="18"/>
      <c r="D419" s="173">
        <f>D420+D421</f>
        <v>132.578</v>
      </c>
      <c r="E419" s="173">
        <f>E420+E421</f>
        <v>-16.133</v>
      </c>
      <c r="F419" s="173">
        <f>D419+E419</f>
        <v>116.44500000000001</v>
      </c>
      <c r="G419" s="70"/>
    </row>
    <row r="420" spans="1:7" s="28" customFormat="1" ht="75">
      <c r="A420" s="60" t="s">
        <v>253</v>
      </c>
      <c r="B420" s="20" t="s">
        <v>353</v>
      </c>
      <c r="C420" s="18" t="s">
        <v>254</v>
      </c>
      <c r="D420" s="173">
        <v>132.578</v>
      </c>
      <c r="E420" s="173">
        <v>-16.133</v>
      </c>
      <c r="F420" s="172">
        <f>D420+E420</f>
        <v>116.44500000000001</v>
      </c>
      <c r="G420" s="70"/>
    </row>
    <row r="421" spans="1:7" s="28" customFormat="1" ht="37.5">
      <c r="A421" s="60" t="s">
        <v>257</v>
      </c>
      <c r="B421" s="20" t="s">
        <v>353</v>
      </c>
      <c r="C421" s="20" t="s">
        <v>258</v>
      </c>
      <c r="D421" s="172">
        <v>0</v>
      </c>
      <c r="E421" s="172"/>
      <c r="F421" s="172">
        <f t="shared" si="12"/>
        <v>0</v>
      </c>
      <c r="G421" s="70"/>
    </row>
    <row r="422" spans="1:7" s="28" customFormat="1" ht="93.75">
      <c r="A422" s="78" t="s">
        <v>700</v>
      </c>
      <c r="B422" s="18" t="s">
        <v>638</v>
      </c>
      <c r="C422" s="18"/>
      <c r="D422" s="173">
        <f>D423</f>
        <v>4.5</v>
      </c>
      <c r="E422" s="173">
        <f>E423</f>
        <v>0</v>
      </c>
      <c r="F422" s="172">
        <f t="shared" si="12"/>
        <v>4.5</v>
      </c>
      <c r="G422" s="70"/>
    </row>
    <row r="423" spans="1:7" s="28" customFormat="1" ht="37.5">
      <c r="A423" s="60" t="s">
        <v>257</v>
      </c>
      <c r="B423" s="18" t="s">
        <v>638</v>
      </c>
      <c r="C423" s="18" t="s">
        <v>258</v>
      </c>
      <c r="D423" s="173">
        <v>4.5</v>
      </c>
      <c r="E423" s="173"/>
      <c r="F423" s="172">
        <f t="shared" si="12"/>
        <v>4.5</v>
      </c>
      <c r="G423" s="70"/>
    </row>
    <row r="424" spans="1:7" s="28" customFormat="1" ht="168.75">
      <c r="A424" s="78" t="s">
        <v>701</v>
      </c>
      <c r="B424" s="18" t="s">
        <v>640</v>
      </c>
      <c r="C424" s="18"/>
      <c r="D424" s="173">
        <f>D425</f>
        <v>4.5</v>
      </c>
      <c r="E424" s="173">
        <f>E425</f>
        <v>0</v>
      </c>
      <c r="F424" s="172">
        <f t="shared" si="12"/>
        <v>4.5</v>
      </c>
      <c r="G424" s="70"/>
    </row>
    <row r="425" spans="1:7" s="28" customFormat="1" ht="37.5">
      <c r="A425" s="60" t="s">
        <v>257</v>
      </c>
      <c r="B425" s="18" t="s">
        <v>640</v>
      </c>
      <c r="C425" s="18" t="s">
        <v>258</v>
      </c>
      <c r="D425" s="173">
        <v>4.5</v>
      </c>
      <c r="E425" s="173"/>
      <c r="F425" s="172">
        <f t="shared" si="12"/>
        <v>4.5</v>
      </c>
      <c r="G425" s="70"/>
    </row>
    <row r="426" spans="1:7" s="28" customFormat="1" ht="112.5">
      <c r="A426" s="60" t="s">
        <v>702</v>
      </c>
      <c r="B426" s="24" t="s">
        <v>643</v>
      </c>
      <c r="C426" s="29"/>
      <c r="D426" s="172">
        <f>D427</f>
        <v>120.56</v>
      </c>
      <c r="E426" s="172">
        <f>E427</f>
        <v>0</v>
      </c>
      <c r="F426" s="172">
        <f t="shared" si="12"/>
        <v>120.56</v>
      </c>
      <c r="G426" s="70"/>
    </row>
    <row r="427" spans="1:7" s="28" customFormat="1" ht="18.75">
      <c r="A427" s="60" t="s">
        <v>581</v>
      </c>
      <c r="B427" s="24" t="s">
        <v>643</v>
      </c>
      <c r="C427" s="29">
        <v>500</v>
      </c>
      <c r="D427" s="172">
        <v>120.56</v>
      </c>
      <c r="E427" s="172"/>
      <c r="F427" s="172">
        <f t="shared" si="12"/>
        <v>120.56</v>
      </c>
      <c r="G427" s="70"/>
    </row>
    <row r="428" spans="1:7" s="28" customFormat="1" ht="150">
      <c r="A428" s="60" t="s">
        <v>703</v>
      </c>
      <c r="B428" s="24" t="s">
        <v>355</v>
      </c>
      <c r="C428" s="29"/>
      <c r="D428" s="172">
        <f>D429</f>
        <v>5</v>
      </c>
      <c r="E428" s="172">
        <f>E429</f>
        <v>0</v>
      </c>
      <c r="F428" s="172">
        <f t="shared" si="12"/>
        <v>5</v>
      </c>
      <c r="G428" s="70"/>
    </row>
    <row r="429" spans="1:7" s="28" customFormat="1" ht="37.5">
      <c r="A429" s="60" t="s">
        <v>257</v>
      </c>
      <c r="B429" s="24" t="s">
        <v>355</v>
      </c>
      <c r="C429" s="29">
        <v>200</v>
      </c>
      <c r="D429" s="172">
        <v>5</v>
      </c>
      <c r="E429" s="172"/>
      <c r="F429" s="172">
        <f t="shared" si="12"/>
        <v>5</v>
      </c>
      <c r="G429" s="70"/>
    </row>
    <row r="430" spans="1:7" s="28" customFormat="1" ht="112.5">
      <c r="A430" s="60" t="s">
        <v>644</v>
      </c>
      <c r="B430" s="24" t="s">
        <v>357</v>
      </c>
      <c r="C430" s="29"/>
      <c r="D430" s="172">
        <f>D432+D433+D431</f>
        <v>66.30799999999999</v>
      </c>
      <c r="E430" s="172">
        <f>E432+E433+E431</f>
        <v>0</v>
      </c>
      <c r="F430" s="172">
        <f t="shared" si="12"/>
        <v>66.30799999999999</v>
      </c>
      <c r="G430" s="70"/>
    </row>
    <row r="431" spans="1:7" s="28" customFormat="1" ht="75">
      <c r="A431" s="60" t="s">
        <v>253</v>
      </c>
      <c r="B431" s="24" t="s">
        <v>357</v>
      </c>
      <c r="C431" s="29">
        <v>100</v>
      </c>
      <c r="D431" s="172">
        <v>4.582</v>
      </c>
      <c r="E431" s="172"/>
      <c r="F431" s="172">
        <f>D431+E431</f>
        <v>4.582</v>
      </c>
      <c r="G431" s="70"/>
    </row>
    <row r="432" spans="1:7" s="28" customFormat="1" ht="37.5">
      <c r="A432" s="60" t="s">
        <v>257</v>
      </c>
      <c r="B432" s="24" t="s">
        <v>357</v>
      </c>
      <c r="C432" s="29">
        <v>200</v>
      </c>
      <c r="D432" s="172">
        <v>1.446</v>
      </c>
      <c r="E432" s="172"/>
      <c r="F432" s="172">
        <f t="shared" si="12"/>
        <v>1.446</v>
      </c>
      <c r="G432" s="70"/>
    </row>
    <row r="433" spans="1:7" s="28" customFormat="1" ht="18.75">
      <c r="A433" s="60" t="s">
        <v>581</v>
      </c>
      <c r="B433" s="24" t="s">
        <v>357</v>
      </c>
      <c r="C433" s="29">
        <v>500</v>
      </c>
      <c r="D433" s="172">
        <v>60.28</v>
      </c>
      <c r="E433" s="172"/>
      <c r="F433" s="172">
        <f t="shared" si="12"/>
        <v>60.28</v>
      </c>
      <c r="G433" s="70"/>
    </row>
    <row r="434" spans="1:7" s="28" customFormat="1" ht="150">
      <c r="A434" s="60" t="s">
        <v>358</v>
      </c>
      <c r="B434" s="24" t="s">
        <v>359</v>
      </c>
      <c r="C434" s="29"/>
      <c r="D434" s="172">
        <f>D435</f>
        <v>5</v>
      </c>
      <c r="E434" s="172">
        <f>E435</f>
        <v>0</v>
      </c>
      <c r="F434" s="172">
        <f t="shared" si="12"/>
        <v>5</v>
      </c>
      <c r="G434" s="70"/>
    </row>
    <row r="435" spans="1:7" s="28" customFormat="1" ht="37.5">
      <c r="A435" s="60" t="s">
        <v>257</v>
      </c>
      <c r="B435" s="24" t="s">
        <v>359</v>
      </c>
      <c r="C435" s="29">
        <v>200</v>
      </c>
      <c r="D435" s="172">
        <v>5</v>
      </c>
      <c r="E435" s="172"/>
      <c r="F435" s="172">
        <f t="shared" si="12"/>
        <v>5</v>
      </c>
      <c r="G435" s="70"/>
    </row>
    <row r="436" spans="1:7" s="28" customFormat="1" ht="37.5">
      <c r="A436" s="60" t="s">
        <v>255</v>
      </c>
      <c r="B436" s="18" t="s">
        <v>256</v>
      </c>
      <c r="C436" s="18"/>
      <c r="D436" s="173">
        <f>D437+D438</f>
        <v>5</v>
      </c>
      <c r="E436" s="173">
        <f>E437+E438</f>
        <v>0</v>
      </c>
      <c r="F436" s="173">
        <f>F437+F438</f>
        <v>5</v>
      </c>
      <c r="G436" s="58"/>
    </row>
    <row r="437" spans="1:7" s="28" customFormat="1" ht="75">
      <c r="A437" s="60" t="s">
        <v>253</v>
      </c>
      <c r="B437" s="18" t="s">
        <v>256</v>
      </c>
      <c r="C437" s="18" t="s">
        <v>254</v>
      </c>
      <c r="D437" s="173"/>
      <c r="E437" s="173"/>
      <c r="F437" s="172">
        <f aca="true" t="shared" si="13" ref="F437:F442">D437+E437</f>
        <v>0</v>
      </c>
      <c r="G437" s="58"/>
    </row>
    <row r="438" spans="1:7" s="28" customFormat="1" ht="37.5">
      <c r="A438" s="60" t="s">
        <v>257</v>
      </c>
      <c r="B438" s="18" t="s">
        <v>256</v>
      </c>
      <c r="C438" s="18" t="s">
        <v>258</v>
      </c>
      <c r="D438" s="173">
        <v>5</v>
      </c>
      <c r="E438" s="173"/>
      <c r="F438" s="172">
        <f t="shared" si="13"/>
        <v>5</v>
      </c>
      <c r="G438" s="58"/>
    </row>
    <row r="439" spans="1:7" s="28" customFormat="1" ht="37.5">
      <c r="A439" s="60" t="s">
        <v>360</v>
      </c>
      <c r="B439" s="18" t="s">
        <v>361</v>
      </c>
      <c r="C439" s="18"/>
      <c r="D439" s="173">
        <f>D440</f>
        <v>1500</v>
      </c>
      <c r="E439" s="173">
        <f>E440</f>
        <v>-1500</v>
      </c>
      <c r="F439" s="172">
        <f t="shared" si="13"/>
        <v>0</v>
      </c>
      <c r="G439" s="58"/>
    </row>
    <row r="440" spans="1:7" s="28" customFormat="1" ht="18.75">
      <c r="A440" s="60" t="s">
        <v>267</v>
      </c>
      <c r="B440" s="18" t="s">
        <v>361</v>
      </c>
      <c r="C440" s="18" t="s">
        <v>268</v>
      </c>
      <c r="D440" s="173">
        <v>1500</v>
      </c>
      <c r="E440" s="173">
        <v>-1500</v>
      </c>
      <c r="F440" s="172">
        <f t="shared" si="13"/>
        <v>0</v>
      </c>
      <c r="G440" s="58"/>
    </row>
    <row r="441" spans="1:7" s="28" customFormat="1" ht="18.75">
      <c r="A441" s="60" t="s">
        <v>362</v>
      </c>
      <c r="B441" s="18" t="s">
        <v>363</v>
      </c>
      <c r="C441" s="18"/>
      <c r="D441" s="173">
        <f>SUM(D442:D446)</f>
        <v>5559.4580000000005</v>
      </c>
      <c r="E441" s="173">
        <f>SUM(E442:E446)</f>
        <v>-37.485</v>
      </c>
      <c r="F441" s="172">
        <f t="shared" si="13"/>
        <v>5521.973000000001</v>
      </c>
      <c r="G441" s="70"/>
    </row>
    <row r="442" spans="1:7" s="28" customFormat="1" ht="75">
      <c r="A442" s="60" t="s">
        <v>253</v>
      </c>
      <c r="B442" s="18" t="s">
        <v>363</v>
      </c>
      <c r="C442" s="18" t="s">
        <v>254</v>
      </c>
      <c r="D442" s="173"/>
      <c r="E442" s="173"/>
      <c r="F442" s="172">
        <f t="shared" si="13"/>
        <v>0</v>
      </c>
      <c r="G442" s="70"/>
    </row>
    <row r="443" spans="1:7" s="28" customFormat="1" ht="37.5">
      <c r="A443" s="60" t="s">
        <v>257</v>
      </c>
      <c r="B443" s="18" t="s">
        <v>363</v>
      </c>
      <c r="C443" s="18" t="s">
        <v>258</v>
      </c>
      <c r="D443" s="173">
        <v>315</v>
      </c>
      <c r="E443" s="173">
        <v>-9.585</v>
      </c>
      <c r="F443" s="172">
        <f t="shared" si="12"/>
        <v>305.415</v>
      </c>
      <c r="G443" s="70"/>
    </row>
    <row r="444" spans="1:7" s="28" customFormat="1" ht="18.75">
      <c r="A444" s="60" t="s">
        <v>301</v>
      </c>
      <c r="B444" s="18" t="s">
        <v>363</v>
      </c>
      <c r="C444" s="18" t="s">
        <v>302</v>
      </c>
      <c r="D444" s="173">
        <v>4048.458</v>
      </c>
      <c r="E444" s="173"/>
      <c r="F444" s="172">
        <f t="shared" si="12"/>
        <v>4048.458</v>
      </c>
      <c r="G444" s="70"/>
    </row>
    <row r="445" spans="1:7" s="28" customFormat="1" ht="37.5">
      <c r="A445" s="60" t="s">
        <v>364</v>
      </c>
      <c r="B445" s="18" t="s">
        <v>363</v>
      </c>
      <c r="C445" s="18" t="s">
        <v>365</v>
      </c>
      <c r="D445" s="173"/>
      <c r="E445" s="173"/>
      <c r="F445" s="172">
        <f>D445+E445</f>
        <v>0</v>
      </c>
      <c r="G445" s="70"/>
    </row>
    <row r="446" spans="1:7" s="28" customFormat="1" ht="18.75">
      <c r="A446" s="60" t="s">
        <v>267</v>
      </c>
      <c r="B446" s="18" t="s">
        <v>366</v>
      </c>
      <c r="C446" s="18" t="s">
        <v>268</v>
      </c>
      <c r="D446" s="173">
        <v>1196</v>
      </c>
      <c r="E446" s="173">
        <f>-58+30.1</f>
        <v>-27.9</v>
      </c>
      <c r="F446" s="172">
        <f t="shared" si="12"/>
        <v>1168.1</v>
      </c>
      <c r="G446" s="70"/>
    </row>
    <row r="447" spans="1:7" ht="15.75">
      <c r="A447" s="62"/>
      <c r="B447" s="63"/>
      <c r="C447" s="63"/>
      <c r="D447" s="63"/>
      <c r="E447" s="195"/>
      <c r="F447" s="195"/>
      <c r="G447" s="61"/>
    </row>
    <row r="448" spans="1:7" ht="15.75">
      <c r="A448" s="62"/>
      <c r="B448" s="63"/>
      <c r="C448" s="63"/>
      <c r="D448" s="63"/>
      <c r="E448" s="195"/>
      <c r="F448" s="195"/>
      <c r="G448" s="61"/>
    </row>
    <row r="449" spans="1:6" ht="15.75">
      <c r="A449" s="62"/>
      <c r="B449" s="63"/>
      <c r="C449" s="63"/>
      <c r="D449" s="63"/>
      <c r="E449" s="63"/>
      <c r="F449" s="63"/>
    </row>
    <row r="450" spans="1:6" ht="15.75">
      <c r="A450" s="62"/>
      <c r="B450" s="63"/>
      <c r="C450" s="63"/>
      <c r="D450" s="63"/>
      <c r="E450" s="63"/>
      <c r="F450" s="63"/>
    </row>
    <row r="451" spans="1:6" ht="15.75">
      <c r="A451" s="62"/>
      <c r="B451" s="63"/>
      <c r="C451" s="63"/>
      <c r="D451" s="63"/>
      <c r="E451" s="63"/>
      <c r="F451" s="63"/>
    </row>
    <row r="452" ht="15.75">
      <c r="A452" s="62"/>
    </row>
    <row r="458" spans="2:6" ht="15.75">
      <c r="B458" s="63"/>
      <c r="C458" s="63"/>
      <c r="D458" s="63"/>
      <c r="E458" s="63"/>
      <c r="F458" s="64"/>
    </row>
    <row r="459" spans="1:6" ht="15.75">
      <c r="A459" s="62"/>
      <c r="B459" s="63"/>
      <c r="C459" s="63"/>
      <c r="D459" s="63"/>
      <c r="E459" s="63"/>
      <c r="F459" s="64"/>
    </row>
    <row r="460" spans="1:6" ht="15.75">
      <c r="A460" s="62"/>
      <c r="B460" s="63"/>
      <c r="C460" s="63"/>
      <c r="D460" s="63"/>
      <c r="E460" s="63"/>
      <c r="F460" s="64"/>
    </row>
    <row r="461" spans="1:6" ht="15.75">
      <c r="A461" s="62"/>
      <c r="B461" s="63"/>
      <c r="C461" s="63"/>
      <c r="D461" s="63"/>
      <c r="E461" s="63"/>
      <c r="F461" s="64"/>
    </row>
    <row r="462" spans="1:6" ht="15.75">
      <c r="A462" s="62"/>
      <c r="B462" s="63"/>
      <c r="C462" s="63"/>
      <c r="D462" s="63"/>
      <c r="E462" s="63"/>
      <c r="F462" s="64"/>
    </row>
    <row r="463" spans="1:6" ht="15.75">
      <c r="A463" s="62"/>
      <c r="B463" s="63"/>
      <c r="C463" s="63"/>
      <c r="D463" s="63"/>
      <c r="E463" s="63"/>
      <c r="F463" s="64"/>
    </row>
    <row r="464" spans="1:6" ht="15.75">
      <c r="A464" s="62"/>
      <c r="B464" s="63"/>
      <c r="C464" s="63"/>
      <c r="D464" s="63"/>
      <c r="E464" s="63"/>
      <c r="F464" s="64"/>
    </row>
    <row r="465" spans="1:6" ht="15.75">
      <c r="A465" s="62"/>
      <c r="B465" s="63"/>
      <c r="C465" s="63"/>
      <c r="D465" s="63"/>
      <c r="E465" s="63"/>
      <c r="F465" s="64"/>
    </row>
    <row r="466" spans="1:6" ht="15.75">
      <c r="A466" s="62"/>
      <c r="B466" s="63"/>
      <c r="C466" s="63"/>
      <c r="D466" s="63"/>
      <c r="E466" s="63"/>
      <c r="F466" s="64"/>
    </row>
    <row r="467" spans="1:6" ht="15.75">
      <c r="A467" s="62"/>
      <c r="B467" s="63"/>
      <c r="C467" s="63"/>
      <c r="D467" s="63"/>
      <c r="E467" s="63"/>
      <c r="F467" s="64"/>
    </row>
    <row r="468" spans="1:6" ht="15.75">
      <c r="A468" s="62"/>
      <c r="B468" s="63"/>
      <c r="C468" s="63"/>
      <c r="D468" s="63"/>
      <c r="E468" s="63"/>
      <c r="F468" s="64"/>
    </row>
    <row r="469" spans="1:6" ht="15.75">
      <c r="A469" s="62"/>
      <c r="B469" s="63"/>
      <c r="C469" s="63"/>
      <c r="D469" s="63"/>
      <c r="E469" s="63"/>
      <c r="F469" s="64"/>
    </row>
    <row r="470" spans="1:6" ht="15.75">
      <c r="A470" s="62"/>
      <c r="B470" s="63"/>
      <c r="C470" s="63"/>
      <c r="D470" s="63"/>
      <c r="E470" s="63"/>
      <c r="F470" s="64"/>
    </row>
    <row r="471" spans="1:6" ht="15.75">
      <c r="A471" s="62"/>
      <c r="B471" s="63"/>
      <c r="C471" s="63"/>
      <c r="D471" s="63"/>
      <c r="E471" s="63"/>
      <c r="F471" s="64"/>
    </row>
    <row r="472" spans="1:6" ht="15.75">
      <c r="A472" s="62"/>
      <c r="B472" s="63"/>
      <c r="C472" s="63"/>
      <c r="D472" s="63"/>
      <c r="E472" s="63"/>
      <c r="F472" s="64"/>
    </row>
    <row r="473" spans="1:6" ht="15.75">
      <c r="A473" s="62"/>
      <c r="B473" s="63"/>
      <c r="C473" s="63"/>
      <c r="D473" s="63"/>
      <c r="E473" s="63"/>
      <c r="F473" s="64"/>
    </row>
    <row r="474" spans="1:6" ht="15.75">
      <c r="A474" s="62"/>
      <c r="B474" s="63"/>
      <c r="C474" s="63"/>
      <c r="D474" s="63"/>
      <c r="E474" s="63"/>
      <c r="F474" s="64"/>
    </row>
    <row r="475" spans="1:6" ht="15.75">
      <c r="A475" s="62"/>
      <c r="B475" s="63"/>
      <c r="C475" s="63"/>
      <c r="D475" s="63"/>
      <c r="E475" s="63"/>
      <c r="F475" s="64"/>
    </row>
    <row r="476" spans="1:6" ht="15.75">
      <c r="A476" s="62"/>
      <c r="B476" s="63"/>
      <c r="C476" s="63"/>
      <c r="D476" s="63"/>
      <c r="E476" s="63"/>
      <c r="F476" s="64"/>
    </row>
    <row r="477" spans="1:6" ht="15.75">
      <c r="A477" s="62"/>
      <c r="B477" s="63"/>
      <c r="C477" s="63"/>
      <c r="D477" s="63"/>
      <c r="E477" s="63"/>
      <c r="F477" s="64"/>
    </row>
    <row r="478" spans="1:6" ht="15.75">
      <c r="A478" s="62"/>
      <c r="B478" s="63"/>
      <c r="C478" s="63"/>
      <c r="D478" s="63"/>
      <c r="E478" s="63"/>
      <c r="F478" s="64"/>
    </row>
    <row r="479" spans="1:6" ht="15.75">
      <c r="A479" s="62"/>
      <c r="B479" s="63"/>
      <c r="C479" s="63"/>
      <c r="D479" s="63"/>
      <c r="E479" s="63"/>
      <c r="F479" s="64"/>
    </row>
    <row r="480" spans="1:6" ht="15.75">
      <c r="A480" s="62"/>
      <c r="B480" s="63"/>
      <c r="C480" s="63"/>
      <c r="D480" s="63"/>
      <c r="E480" s="63"/>
      <c r="F480" s="64"/>
    </row>
    <row r="481" spans="1:6" ht="15.75">
      <c r="A481" s="62"/>
      <c r="B481" s="63"/>
      <c r="C481" s="63"/>
      <c r="D481" s="63"/>
      <c r="E481" s="63"/>
      <c r="F481" s="64"/>
    </row>
    <row r="482" spans="1:6" ht="15.75">
      <c r="A482" s="62"/>
      <c r="B482" s="63"/>
      <c r="C482" s="63"/>
      <c r="D482" s="63"/>
      <c r="E482" s="63"/>
      <c r="F482" s="64"/>
    </row>
    <row r="483" spans="1:6" ht="15.75">
      <c r="A483" s="62"/>
      <c r="B483" s="63"/>
      <c r="C483" s="63"/>
      <c r="D483" s="63"/>
      <c r="E483" s="63"/>
      <c r="F483" s="64"/>
    </row>
    <row r="484" spans="1:6" ht="15.75">
      <c r="A484" s="62"/>
      <c r="B484" s="63"/>
      <c r="C484" s="63"/>
      <c r="D484" s="63"/>
      <c r="E484" s="63"/>
      <c r="F484" s="64"/>
    </row>
    <row r="485" spans="1:6" ht="15.75">
      <c r="A485" s="62"/>
      <c r="B485" s="63"/>
      <c r="C485" s="63"/>
      <c r="D485" s="63"/>
      <c r="E485" s="63"/>
      <c r="F485" s="64"/>
    </row>
    <row r="486" spans="1:6" ht="15.75">
      <c r="A486" s="62"/>
      <c r="B486" s="63"/>
      <c r="C486" s="63"/>
      <c r="D486" s="63"/>
      <c r="E486" s="63"/>
      <c r="F486" s="64"/>
    </row>
    <row r="487" spans="1:6" ht="15.75">
      <c r="A487" s="62"/>
      <c r="B487" s="63"/>
      <c r="C487" s="63"/>
      <c r="D487" s="63"/>
      <c r="E487" s="63"/>
      <c r="F487" s="64"/>
    </row>
    <row r="488" spans="1:6" ht="15.75">
      <c r="A488" s="62"/>
      <c r="B488" s="63"/>
      <c r="C488" s="63"/>
      <c r="D488" s="63"/>
      <c r="E488" s="63"/>
      <c r="F488" s="64"/>
    </row>
    <row r="489" spans="1:6" ht="15.75">
      <c r="A489" s="65"/>
      <c r="B489" s="63"/>
      <c r="C489" s="63"/>
      <c r="D489" s="63"/>
      <c r="E489" s="63"/>
      <c r="F489" s="64"/>
    </row>
    <row r="490" spans="1:6" ht="15.75">
      <c r="A490" s="62"/>
      <c r="B490" s="63"/>
      <c r="C490" s="63"/>
      <c r="D490" s="63"/>
      <c r="E490" s="63"/>
      <c r="F490" s="64"/>
    </row>
    <row r="491" spans="1:6" ht="15.75">
      <c r="A491" s="65"/>
      <c r="B491" s="63"/>
      <c r="C491" s="63"/>
      <c r="D491" s="63"/>
      <c r="E491" s="63"/>
      <c r="F491" s="64"/>
    </row>
    <row r="492" spans="1:6" ht="15.75">
      <c r="A492" s="62"/>
      <c r="B492" s="63"/>
      <c r="C492" s="63"/>
      <c r="D492" s="63"/>
      <c r="E492" s="63"/>
      <c r="F492" s="64"/>
    </row>
    <row r="493" spans="1:6" ht="15.75">
      <c r="A493" s="62"/>
      <c r="B493" s="63"/>
      <c r="C493" s="63"/>
      <c r="D493" s="63"/>
      <c r="E493" s="63"/>
      <c r="F493" s="64"/>
    </row>
    <row r="494" spans="1:6" ht="15.75">
      <c r="A494" s="62"/>
      <c r="B494" s="63"/>
      <c r="C494" s="63"/>
      <c r="D494" s="63"/>
      <c r="E494" s="63"/>
      <c r="F494" s="64"/>
    </row>
    <row r="495" spans="1:6" ht="15.75">
      <c r="A495" s="62"/>
      <c r="B495" s="63"/>
      <c r="C495" s="63"/>
      <c r="D495" s="63"/>
      <c r="E495" s="63"/>
      <c r="F495" s="64"/>
    </row>
    <row r="496" spans="1:6" ht="15.75">
      <c r="A496" s="62"/>
      <c r="B496" s="63"/>
      <c r="C496" s="63"/>
      <c r="D496" s="63"/>
      <c r="E496" s="63"/>
      <c r="F496" s="64"/>
    </row>
    <row r="497" spans="1:6" ht="15.75">
      <c r="A497" s="62"/>
      <c r="B497" s="63"/>
      <c r="C497" s="63"/>
      <c r="D497" s="63"/>
      <c r="E497" s="63"/>
      <c r="F497" s="64"/>
    </row>
    <row r="498" spans="1:6" ht="15.75">
      <c r="A498" s="62"/>
      <c r="B498" s="63"/>
      <c r="C498" s="63"/>
      <c r="D498" s="63"/>
      <c r="E498" s="63"/>
      <c r="F498" s="64"/>
    </row>
    <row r="499" spans="1:6" ht="15.75">
      <c r="A499" s="62"/>
      <c r="B499" s="63"/>
      <c r="C499" s="63"/>
      <c r="D499" s="63"/>
      <c r="E499" s="63"/>
      <c r="F499" s="64"/>
    </row>
    <row r="500" spans="1:6" ht="15.75">
      <c r="A500" s="62"/>
      <c r="B500" s="63"/>
      <c r="C500" s="63"/>
      <c r="D500" s="63"/>
      <c r="E500" s="63"/>
      <c r="F500" s="64"/>
    </row>
    <row r="501" spans="1:6" ht="15.75">
      <c r="A501" s="62"/>
      <c r="B501" s="63"/>
      <c r="C501" s="63"/>
      <c r="D501" s="63"/>
      <c r="E501" s="63"/>
      <c r="F501" s="64"/>
    </row>
    <row r="502" spans="1:6" ht="15.75">
      <c r="A502" s="62"/>
      <c r="B502" s="63"/>
      <c r="C502" s="63"/>
      <c r="D502" s="63"/>
      <c r="E502" s="63"/>
      <c r="F502" s="64"/>
    </row>
    <row r="503" spans="1:6" ht="15.75">
      <c r="A503" s="62"/>
      <c r="B503" s="63"/>
      <c r="C503" s="63"/>
      <c r="D503" s="63"/>
      <c r="E503" s="63"/>
      <c r="F503" s="64"/>
    </row>
    <row r="504" spans="1:6" ht="15.75">
      <c r="A504" s="62"/>
      <c r="B504" s="63"/>
      <c r="C504" s="63"/>
      <c r="D504" s="63"/>
      <c r="E504" s="63"/>
      <c r="F504" s="64"/>
    </row>
    <row r="505" spans="1:6" ht="15.75">
      <c r="A505" s="62"/>
      <c r="B505" s="63"/>
      <c r="C505" s="63"/>
      <c r="D505" s="63"/>
      <c r="E505" s="63"/>
      <c r="F505" s="64"/>
    </row>
    <row r="506" spans="1:6" ht="15.75">
      <c r="A506" s="65"/>
      <c r="B506" s="63"/>
      <c r="C506" s="63"/>
      <c r="D506" s="63"/>
      <c r="E506" s="63"/>
      <c r="F506" s="64"/>
    </row>
    <row r="507" spans="1:6" ht="15.75">
      <c r="A507" s="62"/>
      <c r="B507" s="63"/>
      <c r="C507" s="63"/>
      <c r="D507" s="63"/>
      <c r="E507" s="63"/>
      <c r="F507" s="64"/>
    </row>
    <row r="508" spans="1:6" ht="15.75">
      <c r="A508" s="62"/>
      <c r="B508" s="63"/>
      <c r="C508" s="63"/>
      <c r="D508" s="63"/>
      <c r="E508" s="63"/>
      <c r="F508" s="64"/>
    </row>
    <row r="509" spans="1:6" ht="15.75">
      <c r="A509" s="62"/>
      <c r="B509" s="63"/>
      <c r="C509" s="63"/>
      <c r="D509" s="63"/>
      <c r="E509" s="63"/>
      <c r="F509" s="64"/>
    </row>
    <row r="510" spans="1:6" ht="15.75">
      <c r="A510" s="62"/>
      <c r="B510" s="63"/>
      <c r="C510" s="63"/>
      <c r="D510" s="63"/>
      <c r="E510" s="63"/>
      <c r="F510" s="64"/>
    </row>
    <row r="511" spans="1:6" ht="15.75">
      <c r="A511" s="62"/>
      <c r="B511" s="63"/>
      <c r="C511" s="63"/>
      <c r="D511" s="63"/>
      <c r="E511" s="63"/>
      <c r="F511" s="64"/>
    </row>
    <row r="512" spans="1:6" ht="15.75">
      <c r="A512" s="62"/>
      <c r="B512" s="63"/>
      <c r="C512" s="63"/>
      <c r="D512" s="63"/>
      <c r="E512" s="63"/>
      <c r="F512" s="64"/>
    </row>
    <row r="513" spans="1:6" ht="15.75">
      <c r="A513" s="62"/>
      <c r="B513" s="63"/>
      <c r="C513" s="63"/>
      <c r="D513" s="63"/>
      <c r="E513" s="63"/>
      <c r="F513" s="64"/>
    </row>
    <row r="514" spans="1:6" ht="15.75">
      <c r="A514" s="62"/>
      <c r="B514" s="63"/>
      <c r="C514" s="63"/>
      <c r="D514" s="63"/>
      <c r="E514" s="63"/>
      <c r="F514" s="64"/>
    </row>
    <row r="515" spans="1:6" ht="15.75">
      <c r="A515" s="62"/>
      <c r="B515" s="63"/>
      <c r="C515" s="63"/>
      <c r="D515" s="63"/>
      <c r="E515" s="63"/>
      <c r="F515" s="64"/>
    </row>
    <row r="516" spans="1:6" ht="15.75">
      <c r="A516" s="62"/>
      <c r="B516" s="66"/>
      <c r="C516" s="66"/>
      <c r="D516" s="66"/>
      <c r="E516" s="66"/>
      <c r="F516" s="66"/>
    </row>
    <row r="517" ht="15">
      <c r="A517" s="66"/>
    </row>
  </sheetData>
  <sheetProtection password="EEDF" sheet="1"/>
  <mergeCells count="16">
    <mergeCell ref="A11:A12"/>
    <mergeCell ref="B11:B12"/>
    <mergeCell ref="C11:C12"/>
    <mergeCell ref="E11:E12"/>
    <mergeCell ref="F11:F12"/>
    <mergeCell ref="G61:I61"/>
    <mergeCell ref="D11:D12"/>
    <mergeCell ref="A8:F8"/>
    <mergeCell ref="A9:F9"/>
    <mergeCell ref="A10:F10"/>
    <mergeCell ref="B1:F1"/>
    <mergeCell ref="A2:F2"/>
    <mergeCell ref="A3:F3"/>
    <mergeCell ref="A4:F4"/>
    <mergeCell ref="B6:F6"/>
    <mergeCell ref="A7:F7"/>
  </mergeCells>
  <printOptions/>
  <pageMargins left="0.984251968503937" right="0.5905511811023623" top="0.1968503937007874" bottom="0.1968503937007874" header="0.31496062992125984" footer="0.31496062992125984"/>
  <pageSetup fitToHeight="60" fitToWidth="1" horizontalDpi="600" verticalDpi="600" orientation="portrait" paperSize="9" scale="68" r:id="rId1"/>
</worksheet>
</file>

<file path=xl/worksheets/sheet5.xml><?xml version="1.0" encoding="utf-8"?>
<worksheet xmlns="http://schemas.openxmlformats.org/spreadsheetml/2006/main" xmlns:r="http://schemas.openxmlformats.org/officeDocument/2006/relationships">
  <dimension ref="B1:E958"/>
  <sheetViews>
    <sheetView zoomScalePageLayoutView="0" workbookViewId="0" topLeftCell="A1">
      <selection activeCell="G15" sqref="G15"/>
    </sheetView>
  </sheetViews>
  <sheetFormatPr defaultColWidth="9.00390625" defaultRowHeight="12.75"/>
  <cols>
    <col min="1" max="1" width="4.125" style="1" customWidth="1"/>
    <col min="2" max="2" width="58.25390625" style="1" customWidth="1"/>
    <col min="3" max="3" width="15.00390625" style="1" customWidth="1"/>
    <col min="4" max="6" width="9.125" style="1" customWidth="1"/>
    <col min="7" max="16384" width="9.125" style="1" customWidth="1"/>
  </cols>
  <sheetData>
    <row r="1" spans="2:3" ht="18.75" customHeight="1">
      <c r="B1" s="391" t="s">
        <v>921</v>
      </c>
      <c r="C1" s="391"/>
    </row>
    <row r="2" spans="2:3" ht="18.75" customHeight="1">
      <c r="B2" s="391" t="s">
        <v>877</v>
      </c>
      <c r="C2" s="391"/>
    </row>
    <row r="3" spans="2:3" ht="18.75" customHeight="1">
      <c r="B3" s="391" t="s">
        <v>878</v>
      </c>
      <c r="C3" s="391"/>
    </row>
    <row r="4" spans="2:3" ht="18.75" customHeight="1">
      <c r="B4" s="391" t="s">
        <v>929</v>
      </c>
      <c r="C4" s="391"/>
    </row>
    <row r="6" spans="2:5" ht="18.75">
      <c r="B6" s="376" t="s">
        <v>879</v>
      </c>
      <c r="C6" s="376"/>
      <c r="D6" s="283"/>
      <c r="E6" s="6"/>
    </row>
    <row r="7" spans="2:5" ht="18.75">
      <c r="B7" s="376" t="s">
        <v>880</v>
      </c>
      <c r="C7" s="376"/>
      <c r="D7" s="283"/>
      <c r="E7" s="6"/>
    </row>
    <row r="8" spans="2:5" ht="18.75">
      <c r="B8" s="376" t="s">
        <v>170</v>
      </c>
      <c r="C8" s="376"/>
      <c r="D8" s="283"/>
      <c r="E8" s="6"/>
    </row>
    <row r="9" spans="2:5" ht="18.75">
      <c r="B9" s="376" t="s">
        <v>783</v>
      </c>
      <c r="C9" s="376"/>
      <c r="D9" s="283"/>
      <c r="E9" s="6"/>
    </row>
    <row r="10" spans="2:3" ht="18.75">
      <c r="B10" s="39"/>
      <c r="C10" s="39"/>
    </row>
    <row r="11" spans="2:3" ht="18.75">
      <c r="B11" s="391" t="s">
        <v>881</v>
      </c>
      <c r="C11" s="391"/>
    </row>
    <row r="12" spans="2:3" ht="18.75">
      <c r="B12" s="391"/>
      <c r="C12" s="391"/>
    </row>
    <row r="13" spans="2:3" ht="18.75">
      <c r="B13" s="392" t="s">
        <v>882</v>
      </c>
      <c r="C13" s="393"/>
    </row>
    <row r="14" spans="2:3" ht="34.5" customHeight="1">
      <c r="B14" s="394" t="s">
        <v>883</v>
      </c>
      <c r="C14" s="395"/>
    </row>
    <row r="15" spans="2:3" ht="18.75">
      <c r="B15" s="284"/>
      <c r="C15" s="285"/>
    </row>
    <row r="16" spans="2:3" ht="56.25">
      <c r="B16" s="286" t="s">
        <v>884</v>
      </c>
      <c r="C16" s="286" t="s">
        <v>171</v>
      </c>
    </row>
    <row r="17" spans="2:4" ht="18.75">
      <c r="B17" s="287" t="s">
        <v>885</v>
      </c>
      <c r="C17" s="288">
        <f>SUM(C19:C27)</f>
        <v>37372.308000000005</v>
      </c>
      <c r="D17" s="4"/>
    </row>
    <row r="18" spans="2:4" ht="18.75">
      <c r="B18" s="284"/>
      <c r="C18" s="289"/>
      <c r="D18" s="4"/>
    </row>
    <row r="19" spans="2:4" ht="18.75">
      <c r="B19" s="290" t="s">
        <v>886</v>
      </c>
      <c r="C19" s="291">
        <f>5050+1454+3100-100</f>
        <v>9504</v>
      </c>
      <c r="D19" s="4"/>
    </row>
    <row r="20" spans="2:4" ht="18.75">
      <c r="B20" s="290" t="s">
        <v>887</v>
      </c>
      <c r="C20" s="291">
        <f>1900+364+35.808+100</f>
        <v>2399.808</v>
      </c>
      <c r="D20" s="4"/>
    </row>
    <row r="21" spans="2:4" ht="18.75">
      <c r="B21" s="290" t="s">
        <v>888</v>
      </c>
      <c r="C21" s="291">
        <f>2000+114+130-200</f>
        <v>2044</v>
      </c>
      <c r="D21" s="4"/>
    </row>
    <row r="22" spans="2:4" ht="18.75">
      <c r="B22" s="290" t="s">
        <v>889</v>
      </c>
      <c r="C22" s="354">
        <f>2150+54+80</f>
        <v>2284</v>
      </c>
      <c r="D22" s="4"/>
    </row>
    <row r="23" spans="2:4" ht="18.75">
      <c r="B23" s="290" t="s">
        <v>890</v>
      </c>
      <c r="C23" s="291">
        <f>1500+116</f>
        <v>1616</v>
      </c>
      <c r="D23" s="4"/>
    </row>
    <row r="24" spans="2:4" ht="18.75">
      <c r="B24" s="290" t="s">
        <v>891</v>
      </c>
      <c r="C24" s="291">
        <f>2000+137+80-50</f>
        <v>2167</v>
      </c>
      <c r="D24" s="4"/>
    </row>
    <row r="25" spans="2:4" ht="18.75">
      <c r="B25" s="290" t="s">
        <v>892</v>
      </c>
      <c r="C25" s="291">
        <f>2650+420+840.5-150</f>
        <v>3760.5</v>
      </c>
      <c r="D25" s="4"/>
    </row>
    <row r="26" spans="2:4" ht="18.75">
      <c r="B26" s="290" t="s">
        <v>893</v>
      </c>
      <c r="C26" s="291">
        <f>2697-100</f>
        <v>2597</v>
      </c>
      <c r="D26" s="4"/>
    </row>
    <row r="27" spans="2:4" ht="18.75">
      <c r="B27" s="292" t="s">
        <v>894</v>
      </c>
      <c r="C27" s="291">
        <v>11000</v>
      </c>
      <c r="D27" s="4"/>
    </row>
    <row r="28" spans="2:4" ht="18.75">
      <c r="B28" s="292"/>
      <c r="C28" s="293"/>
      <c r="D28" s="4"/>
    </row>
    <row r="29" spans="2:4" ht="18.75">
      <c r="B29" s="292"/>
      <c r="C29" s="294"/>
      <c r="D29" s="4"/>
    </row>
    <row r="30" spans="2:4" ht="15.75">
      <c r="B30" s="295"/>
      <c r="C30" s="296"/>
      <c r="D30" s="4"/>
    </row>
    <row r="31" spans="2:4" ht="15.75">
      <c r="B31" s="295"/>
      <c r="C31" s="297"/>
      <c r="D31" s="4"/>
    </row>
    <row r="32" spans="2:3" ht="15.75">
      <c r="B32" s="298"/>
      <c r="C32" s="297"/>
    </row>
    <row r="33" spans="2:3" ht="15.75">
      <c r="B33" s="298"/>
      <c r="C33" s="297"/>
    </row>
    <row r="34" spans="2:3" ht="15.75">
      <c r="B34" s="298"/>
      <c r="C34" s="297"/>
    </row>
    <row r="35" spans="2:3" ht="15.75">
      <c r="B35" s="298"/>
      <c r="C35" s="297"/>
    </row>
    <row r="36" spans="2:3" ht="15.75">
      <c r="B36" s="299"/>
      <c r="C36" s="297"/>
    </row>
    <row r="37" spans="2:3" ht="15.75">
      <c r="B37" s="299"/>
      <c r="C37" s="300"/>
    </row>
    <row r="38" spans="2:3" ht="15.75">
      <c r="B38" s="298"/>
      <c r="C38" s="301"/>
    </row>
    <row r="39" spans="2:3" ht="15.75">
      <c r="B39" s="302"/>
      <c r="C39" s="297"/>
    </row>
    <row r="40" spans="2:3" ht="15.75">
      <c r="B40" s="303"/>
      <c r="C40" s="304"/>
    </row>
    <row r="41" spans="2:3" ht="15.75">
      <c r="B41" s="303"/>
      <c r="C41" s="304"/>
    </row>
    <row r="42" spans="2:3" ht="15.75">
      <c r="B42" s="303"/>
      <c r="C42" s="304"/>
    </row>
    <row r="43" spans="2:3" ht="15.75">
      <c r="B43" s="303"/>
      <c r="C43" s="304"/>
    </row>
    <row r="44" spans="2:3" ht="15.75">
      <c r="B44" s="303"/>
      <c r="C44" s="304"/>
    </row>
    <row r="45" spans="2:3" ht="15.75">
      <c r="B45" s="303"/>
      <c r="C45" s="304"/>
    </row>
    <row r="46" spans="2:3" ht="15.75">
      <c r="B46" s="303"/>
      <c r="C46" s="304"/>
    </row>
    <row r="47" spans="2:3" ht="15.75">
      <c r="B47" s="305"/>
      <c r="C47" s="304"/>
    </row>
    <row r="48" spans="2:3" ht="15.75">
      <c r="B48" s="306"/>
      <c r="C48" s="307"/>
    </row>
    <row r="49" ht="15.75">
      <c r="C49" s="308"/>
    </row>
    <row r="50" ht="15.75">
      <c r="C50" s="308"/>
    </row>
    <row r="51" ht="15.75">
      <c r="C51" s="308"/>
    </row>
    <row r="52" ht="15.75">
      <c r="C52" s="308"/>
    </row>
    <row r="53" ht="15.75">
      <c r="C53" s="308"/>
    </row>
    <row r="54" ht="15.75">
      <c r="C54" s="308"/>
    </row>
    <row r="55" ht="15.75">
      <c r="C55" s="308"/>
    </row>
    <row r="56" ht="15.75">
      <c r="C56" s="308"/>
    </row>
    <row r="57" ht="15.75">
      <c r="C57" s="308"/>
    </row>
    <row r="58" ht="15.75">
      <c r="C58" s="308"/>
    </row>
    <row r="59" ht="15.75">
      <c r="C59" s="308"/>
    </row>
    <row r="60" ht="15.75">
      <c r="C60" s="308"/>
    </row>
    <row r="61" ht="15.75">
      <c r="C61" s="308"/>
    </row>
    <row r="62" ht="15.75">
      <c r="C62" s="308"/>
    </row>
    <row r="63" ht="15.75">
      <c r="C63" s="308"/>
    </row>
    <row r="64" ht="15.75">
      <c r="C64" s="308"/>
    </row>
    <row r="65" ht="15.75">
      <c r="C65" s="308"/>
    </row>
    <row r="66" ht="15.75">
      <c r="C66" s="308"/>
    </row>
    <row r="67" ht="15.75">
      <c r="C67" s="308"/>
    </row>
    <row r="68" ht="15.75">
      <c r="C68" s="308"/>
    </row>
    <row r="69" ht="15.75">
      <c r="C69" s="308"/>
    </row>
    <row r="70" ht="15.75">
      <c r="C70" s="308"/>
    </row>
    <row r="71" ht="15.75">
      <c r="C71" s="308"/>
    </row>
    <row r="72" ht="15.75">
      <c r="C72" s="308"/>
    </row>
    <row r="73" ht="15.75">
      <c r="C73" s="308"/>
    </row>
    <row r="74" ht="15.75">
      <c r="C74" s="308"/>
    </row>
    <row r="75" ht="15.75">
      <c r="C75" s="308"/>
    </row>
    <row r="76" ht="15.75">
      <c r="C76" s="308"/>
    </row>
    <row r="77" ht="15.75">
      <c r="C77" s="308"/>
    </row>
    <row r="78" ht="15.75">
      <c r="C78" s="308"/>
    </row>
    <row r="79" ht="15.75">
      <c r="C79" s="308"/>
    </row>
    <row r="80" ht="15.75">
      <c r="C80" s="308"/>
    </row>
    <row r="81" ht="15.75">
      <c r="C81" s="308"/>
    </row>
    <row r="82" ht="15.75">
      <c r="C82" s="308"/>
    </row>
    <row r="83" ht="15.75">
      <c r="C83" s="308"/>
    </row>
    <row r="84" ht="15.75">
      <c r="C84" s="308"/>
    </row>
    <row r="85" ht="15.75">
      <c r="C85" s="308"/>
    </row>
    <row r="86" ht="15.75">
      <c r="C86" s="308"/>
    </row>
    <row r="87" ht="15.75">
      <c r="C87" s="308"/>
    </row>
    <row r="88" ht="15.75">
      <c r="C88" s="308"/>
    </row>
    <row r="89" ht="15.75">
      <c r="C89" s="308"/>
    </row>
    <row r="90" ht="15.75">
      <c r="C90" s="308"/>
    </row>
    <row r="91" ht="15.75">
      <c r="C91" s="308"/>
    </row>
    <row r="92" ht="15.75">
      <c r="C92" s="308"/>
    </row>
    <row r="93" ht="15.75">
      <c r="C93" s="308"/>
    </row>
    <row r="94" ht="15.75">
      <c r="C94" s="308"/>
    </row>
    <row r="95" ht="15.75">
      <c r="C95" s="308"/>
    </row>
    <row r="96" ht="15.75">
      <c r="C96" s="308"/>
    </row>
    <row r="97" ht="15.75">
      <c r="C97" s="308"/>
    </row>
    <row r="98" ht="15.75">
      <c r="C98" s="308"/>
    </row>
    <row r="99" ht="15.75">
      <c r="C99" s="308"/>
    </row>
    <row r="100" ht="15.75">
      <c r="C100" s="308"/>
    </row>
    <row r="101" ht="15.75">
      <c r="C101" s="308"/>
    </row>
    <row r="102" ht="15.75">
      <c r="C102" s="308"/>
    </row>
    <row r="103" ht="15.75">
      <c r="C103" s="308"/>
    </row>
    <row r="104" ht="15.75">
      <c r="C104" s="308"/>
    </row>
    <row r="105" ht="15.75">
      <c r="C105" s="308"/>
    </row>
    <row r="106" ht="15.75">
      <c r="C106" s="308"/>
    </row>
    <row r="107" ht="15.75">
      <c r="C107" s="308"/>
    </row>
    <row r="108" ht="15.75">
      <c r="C108" s="308"/>
    </row>
    <row r="109" ht="15.75">
      <c r="C109" s="308"/>
    </row>
    <row r="110" ht="15.75">
      <c r="C110" s="308"/>
    </row>
    <row r="111" ht="15.75">
      <c r="C111" s="308"/>
    </row>
    <row r="112" ht="15.75">
      <c r="C112" s="308"/>
    </row>
    <row r="113" ht="15.75">
      <c r="C113" s="308"/>
    </row>
    <row r="114" ht="15.75">
      <c r="C114" s="308"/>
    </row>
    <row r="115" ht="15.75">
      <c r="C115" s="308"/>
    </row>
    <row r="116" ht="15.75">
      <c r="C116" s="308"/>
    </row>
    <row r="117" ht="15.75">
      <c r="C117" s="308"/>
    </row>
    <row r="118" ht="15.75">
      <c r="C118" s="308"/>
    </row>
    <row r="119" ht="15.75">
      <c r="C119" s="308"/>
    </row>
    <row r="120" ht="15.75">
      <c r="C120" s="308"/>
    </row>
    <row r="121" ht="15.75">
      <c r="C121" s="308"/>
    </row>
    <row r="122" ht="15.75">
      <c r="C122" s="308"/>
    </row>
    <row r="123" ht="15.75">
      <c r="C123" s="308"/>
    </row>
    <row r="124" ht="15.75">
      <c r="C124" s="308"/>
    </row>
    <row r="125" ht="15.75">
      <c r="C125" s="308"/>
    </row>
    <row r="126" ht="15.75">
      <c r="C126" s="308"/>
    </row>
    <row r="127" ht="15.75">
      <c r="C127" s="308"/>
    </row>
    <row r="128" ht="15.75">
      <c r="C128" s="308"/>
    </row>
    <row r="129" ht="15.75">
      <c r="C129" s="308"/>
    </row>
    <row r="130" ht="15.75">
      <c r="C130" s="308"/>
    </row>
    <row r="131" ht="15.75">
      <c r="C131" s="308"/>
    </row>
    <row r="132" ht="15.75">
      <c r="C132" s="308"/>
    </row>
    <row r="133" ht="15.75">
      <c r="C133" s="308"/>
    </row>
    <row r="134" ht="15.75">
      <c r="C134" s="308"/>
    </row>
    <row r="135" ht="15.75">
      <c r="C135" s="308"/>
    </row>
    <row r="136" ht="15.75">
      <c r="C136" s="308"/>
    </row>
    <row r="137" ht="15.75">
      <c r="C137" s="308"/>
    </row>
    <row r="138" ht="15.75">
      <c r="C138" s="308"/>
    </row>
    <row r="139" ht="15.75">
      <c r="C139" s="308"/>
    </row>
    <row r="140" ht="15.75">
      <c r="C140" s="308"/>
    </row>
    <row r="141" ht="15.75">
      <c r="C141" s="308"/>
    </row>
    <row r="142" ht="15.75">
      <c r="C142" s="308"/>
    </row>
    <row r="143" ht="15.75">
      <c r="C143" s="308"/>
    </row>
    <row r="144" ht="15.75">
      <c r="C144" s="308"/>
    </row>
    <row r="145" ht="15.75">
      <c r="C145" s="308"/>
    </row>
    <row r="146" ht="15.75">
      <c r="C146" s="308"/>
    </row>
    <row r="147" ht="15.75">
      <c r="C147" s="308"/>
    </row>
    <row r="148" ht="15.75">
      <c r="C148" s="308"/>
    </row>
    <row r="149" ht="15.75">
      <c r="C149" s="308"/>
    </row>
    <row r="150" ht="15.75">
      <c r="C150" s="308"/>
    </row>
    <row r="151" ht="15.75">
      <c r="C151" s="308"/>
    </row>
    <row r="152" ht="15.75">
      <c r="C152" s="308"/>
    </row>
    <row r="153" ht="15.75">
      <c r="C153" s="308"/>
    </row>
    <row r="154" ht="15.75">
      <c r="C154" s="308"/>
    </row>
    <row r="155" ht="15.75">
      <c r="C155" s="308"/>
    </row>
    <row r="156" ht="15.75">
      <c r="C156" s="308"/>
    </row>
    <row r="157" ht="15.75">
      <c r="C157" s="308"/>
    </row>
    <row r="158" ht="15.75">
      <c r="C158" s="308"/>
    </row>
    <row r="159" ht="15.75">
      <c r="C159" s="308"/>
    </row>
    <row r="160" ht="15.75">
      <c r="C160" s="308"/>
    </row>
    <row r="161" ht="15.75">
      <c r="C161" s="308"/>
    </row>
    <row r="162" ht="15.75">
      <c r="C162" s="308"/>
    </row>
    <row r="163" ht="15.75">
      <c r="C163" s="308"/>
    </row>
    <row r="164" ht="15.75">
      <c r="C164" s="308"/>
    </row>
    <row r="165" ht="15.75">
      <c r="C165" s="308"/>
    </row>
    <row r="166" ht="15.75">
      <c r="C166" s="308"/>
    </row>
    <row r="167" ht="15.75">
      <c r="C167" s="308"/>
    </row>
    <row r="168" ht="15.75">
      <c r="C168" s="308"/>
    </row>
    <row r="169" ht="15.75">
      <c r="C169" s="308"/>
    </row>
    <row r="170" ht="15.75">
      <c r="C170" s="308"/>
    </row>
    <row r="171" ht="15.75">
      <c r="C171" s="308"/>
    </row>
    <row r="172" ht="15.75">
      <c r="C172" s="308"/>
    </row>
    <row r="173" ht="15.75">
      <c r="C173" s="308"/>
    </row>
    <row r="174" ht="15.75">
      <c r="C174" s="308"/>
    </row>
    <row r="175" ht="15.75">
      <c r="C175" s="308"/>
    </row>
    <row r="176" ht="15.75">
      <c r="C176" s="308"/>
    </row>
    <row r="177" ht="15.75">
      <c r="C177" s="308"/>
    </row>
    <row r="178" ht="15.75">
      <c r="C178" s="308"/>
    </row>
    <row r="179" ht="15.75">
      <c r="C179" s="308"/>
    </row>
    <row r="180" ht="15.75">
      <c r="C180" s="308"/>
    </row>
    <row r="181" ht="15.75">
      <c r="C181" s="308"/>
    </row>
    <row r="182" ht="15.75">
      <c r="C182" s="308"/>
    </row>
    <row r="183" ht="15.75">
      <c r="C183" s="308"/>
    </row>
    <row r="184" ht="15.75">
      <c r="C184" s="308"/>
    </row>
    <row r="185" ht="15.75">
      <c r="C185" s="308"/>
    </row>
    <row r="186" ht="15.75">
      <c r="C186" s="308"/>
    </row>
    <row r="187" ht="15.75">
      <c r="C187" s="308"/>
    </row>
    <row r="188" ht="15.75">
      <c r="C188" s="308"/>
    </row>
    <row r="189" ht="15.75">
      <c r="C189" s="308"/>
    </row>
    <row r="190" ht="15.75">
      <c r="C190" s="308"/>
    </row>
    <row r="191" ht="15.75">
      <c r="C191" s="308"/>
    </row>
    <row r="192" ht="15.75">
      <c r="C192" s="308"/>
    </row>
    <row r="193" ht="15.75">
      <c r="C193" s="308"/>
    </row>
    <row r="194" ht="15.75">
      <c r="C194" s="308"/>
    </row>
    <row r="195" ht="15.75">
      <c r="C195" s="308"/>
    </row>
    <row r="196" ht="15.75">
      <c r="C196" s="308"/>
    </row>
    <row r="197" ht="15.75">
      <c r="C197" s="308"/>
    </row>
    <row r="198" ht="15.75">
      <c r="C198" s="308"/>
    </row>
    <row r="199" ht="15.75">
      <c r="C199" s="308"/>
    </row>
    <row r="200" ht="15.75">
      <c r="C200" s="308"/>
    </row>
    <row r="201" ht="15.75">
      <c r="C201" s="308"/>
    </row>
    <row r="202" ht="15.75">
      <c r="C202" s="308"/>
    </row>
    <row r="203" ht="15.75">
      <c r="C203" s="308"/>
    </row>
    <row r="204" ht="15.75">
      <c r="C204" s="308"/>
    </row>
    <row r="205" ht="15.75">
      <c r="C205" s="308"/>
    </row>
    <row r="206" ht="15.75">
      <c r="C206" s="308"/>
    </row>
    <row r="207" ht="15.75">
      <c r="C207" s="308"/>
    </row>
    <row r="208" ht="15.75">
      <c r="C208" s="308"/>
    </row>
    <row r="209" ht="15.75">
      <c r="C209" s="308"/>
    </row>
    <row r="210" ht="15.75">
      <c r="C210" s="308"/>
    </row>
    <row r="211" ht="15.75">
      <c r="C211" s="308"/>
    </row>
    <row r="212" ht="15.75">
      <c r="C212" s="308"/>
    </row>
    <row r="213" ht="15.75">
      <c r="C213" s="308"/>
    </row>
    <row r="214" ht="15.75">
      <c r="C214" s="308"/>
    </row>
    <row r="215" ht="15.75">
      <c r="C215" s="308"/>
    </row>
    <row r="216" ht="15.75">
      <c r="C216" s="308"/>
    </row>
    <row r="217" ht="15.75">
      <c r="C217" s="308"/>
    </row>
    <row r="218" ht="15.75">
      <c r="C218" s="308"/>
    </row>
    <row r="219" ht="15.75">
      <c r="C219" s="308"/>
    </row>
    <row r="220" ht="15.75">
      <c r="C220" s="308"/>
    </row>
    <row r="221" ht="15.75">
      <c r="C221" s="308"/>
    </row>
    <row r="222" ht="15.75">
      <c r="C222" s="308"/>
    </row>
    <row r="223" ht="15.75">
      <c r="C223" s="308"/>
    </row>
    <row r="224" ht="15.75">
      <c r="C224" s="308"/>
    </row>
    <row r="225" ht="15.75">
      <c r="C225" s="308"/>
    </row>
    <row r="226" ht="15.75">
      <c r="C226" s="308"/>
    </row>
    <row r="227" ht="15.75">
      <c r="C227" s="308"/>
    </row>
    <row r="228" ht="15.75">
      <c r="C228" s="308"/>
    </row>
    <row r="229" ht="15.75">
      <c r="C229" s="308"/>
    </row>
    <row r="230" ht="15.75">
      <c r="C230" s="308"/>
    </row>
    <row r="231" ht="15.75">
      <c r="C231" s="308"/>
    </row>
    <row r="232" ht="15.75">
      <c r="C232" s="308"/>
    </row>
    <row r="233" ht="15.75">
      <c r="C233" s="308"/>
    </row>
    <row r="234" ht="15.75">
      <c r="C234" s="308"/>
    </row>
    <row r="235" ht="15.75">
      <c r="C235" s="308"/>
    </row>
    <row r="236" ht="15.75">
      <c r="C236" s="308"/>
    </row>
    <row r="237" ht="15.75">
      <c r="C237" s="308"/>
    </row>
    <row r="238" ht="15.75">
      <c r="C238" s="308"/>
    </row>
    <row r="239" ht="15.75">
      <c r="C239" s="308"/>
    </row>
    <row r="240" ht="15.75">
      <c r="C240" s="308"/>
    </row>
    <row r="241" ht="15.75">
      <c r="C241" s="308"/>
    </row>
    <row r="242" ht="15.75">
      <c r="C242" s="308"/>
    </row>
    <row r="243" ht="15.75">
      <c r="C243" s="308"/>
    </row>
    <row r="244" ht="15.75">
      <c r="C244" s="308"/>
    </row>
    <row r="245" ht="15.75">
      <c r="C245" s="308"/>
    </row>
    <row r="246" ht="15.75">
      <c r="C246" s="308"/>
    </row>
    <row r="247" ht="15.75">
      <c r="C247" s="308"/>
    </row>
    <row r="248" ht="15.75">
      <c r="C248" s="308"/>
    </row>
    <row r="249" ht="15.75">
      <c r="C249" s="308"/>
    </row>
    <row r="250" ht="15.75">
      <c r="C250" s="308"/>
    </row>
    <row r="251" ht="15.75">
      <c r="C251" s="308"/>
    </row>
    <row r="252" ht="15.75">
      <c r="C252" s="308"/>
    </row>
    <row r="253" ht="15.75">
      <c r="C253" s="308"/>
    </row>
    <row r="254" ht="15.75">
      <c r="C254" s="308"/>
    </row>
    <row r="255" ht="15.75">
      <c r="C255" s="308"/>
    </row>
    <row r="256" ht="15.75">
      <c r="C256" s="308"/>
    </row>
    <row r="257" ht="15.75">
      <c r="C257" s="308"/>
    </row>
    <row r="258" ht="15.75">
      <c r="C258" s="308"/>
    </row>
    <row r="259" ht="15.75">
      <c r="C259" s="308"/>
    </row>
    <row r="260" ht="15.75">
      <c r="C260" s="308"/>
    </row>
    <row r="261" ht="15.75">
      <c r="C261" s="308"/>
    </row>
    <row r="262" ht="15.75">
      <c r="C262" s="308"/>
    </row>
    <row r="263" ht="15.75">
      <c r="C263" s="308"/>
    </row>
    <row r="264" ht="15.75">
      <c r="C264" s="308"/>
    </row>
    <row r="265" ht="15.75">
      <c r="C265" s="308"/>
    </row>
    <row r="266" ht="15.75">
      <c r="C266" s="308"/>
    </row>
    <row r="267" ht="15.75">
      <c r="C267" s="308"/>
    </row>
    <row r="268" ht="15.75">
      <c r="C268" s="308"/>
    </row>
    <row r="269" ht="15.75">
      <c r="C269" s="308"/>
    </row>
    <row r="270" ht="15.75">
      <c r="C270" s="308"/>
    </row>
    <row r="271" ht="15.75">
      <c r="C271" s="308"/>
    </row>
    <row r="272" ht="15.75">
      <c r="C272" s="308"/>
    </row>
    <row r="273" ht="15.75">
      <c r="C273" s="308"/>
    </row>
    <row r="274" ht="15.75">
      <c r="C274" s="308"/>
    </row>
    <row r="275" ht="15.75">
      <c r="C275" s="308"/>
    </row>
    <row r="276" ht="15.75">
      <c r="C276" s="308"/>
    </row>
    <row r="277" ht="15.75">
      <c r="C277" s="308"/>
    </row>
    <row r="278" ht="15.75">
      <c r="C278" s="308"/>
    </row>
    <row r="279" ht="15.75">
      <c r="C279" s="308"/>
    </row>
    <row r="280" ht="15.75">
      <c r="C280" s="308"/>
    </row>
    <row r="281" ht="15.75">
      <c r="C281" s="308"/>
    </row>
    <row r="282" ht="15.75">
      <c r="C282" s="308"/>
    </row>
    <row r="283" ht="15.75">
      <c r="C283" s="308"/>
    </row>
    <row r="284" ht="15.75">
      <c r="C284" s="308"/>
    </row>
    <row r="285" ht="15.75">
      <c r="C285" s="308"/>
    </row>
    <row r="286" ht="15.75">
      <c r="C286" s="308"/>
    </row>
    <row r="287" ht="15.75">
      <c r="C287" s="308"/>
    </row>
    <row r="288" ht="15.75">
      <c r="C288" s="308"/>
    </row>
    <row r="289" ht="15.75">
      <c r="C289" s="308"/>
    </row>
    <row r="290" ht="15.75">
      <c r="C290" s="308"/>
    </row>
    <row r="291" ht="15.75">
      <c r="C291" s="308"/>
    </row>
    <row r="292" ht="15.75">
      <c r="C292" s="308"/>
    </row>
    <row r="293" ht="15.75">
      <c r="C293" s="308"/>
    </row>
    <row r="294" ht="15.75">
      <c r="C294" s="308"/>
    </row>
    <row r="295" ht="15.75">
      <c r="C295" s="308"/>
    </row>
    <row r="296" ht="15.75">
      <c r="C296" s="308"/>
    </row>
    <row r="297" ht="15.75">
      <c r="C297" s="308"/>
    </row>
    <row r="298" ht="15.75">
      <c r="C298" s="308"/>
    </row>
    <row r="299" ht="15.75">
      <c r="C299" s="308"/>
    </row>
    <row r="300" ht="15.75">
      <c r="C300" s="308"/>
    </row>
    <row r="301" ht="15.75">
      <c r="C301" s="308"/>
    </row>
    <row r="302" ht="15.75">
      <c r="C302" s="308"/>
    </row>
    <row r="303" ht="15.75">
      <c r="C303" s="308"/>
    </row>
    <row r="304" ht="15.75">
      <c r="C304" s="308"/>
    </row>
    <row r="305" ht="15.75">
      <c r="C305" s="308"/>
    </row>
    <row r="306" ht="15.75">
      <c r="C306" s="308"/>
    </row>
    <row r="307" ht="15.75">
      <c r="C307" s="308"/>
    </row>
    <row r="308" ht="15.75">
      <c r="C308" s="308"/>
    </row>
    <row r="309" ht="15.75">
      <c r="C309" s="308"/>
    </row>
    <row r="310" ht="15.75">
      <c r="C310" s="308"/>
    </row>
    <row r="311" ht="15.75">
      <c r="C311" s="308"/>
    </row>
    <row r="312" ht="15.75">
      <c r="C312" s="308"/>
    </row>
    <row r="313" ht="15.75">
      <c r="C313" s="308"/>
    </row>
    <row r="314" ht="15.75">
      <c r="C314" s="308"/>
    </row>
    <row r="315" ht="15.75">
      <c r="C315" s="308"/>
    </row>
    <row r="316" ht="15.75">
      <c r="C316" s="308"/>
    </row>
    <row r="317" ht="15.75">
      <c r="C317" s="308"/>
    </row>
    <row r="318" ht="15.75">
      <c r="C318" s="308"/>
    </row>
    <row r="319" ht="15.75">
      <c r="C319" s="308"/>
    </row>
    <row r="320" ht="15.75">
      <c r="C320" s="308"/>
    </row>
    <row r="321" ht="15.75">
      <c r="C321" s="308"/>
    </row>
    <row r="322" ht="15.75">
      <c r="C322" s="308"/>
    </row>
    <row r="323" ht="15.75">
      <c r="C323" s="308"/>
    </row>
    <row r="324" ht="15.75">
      <c r="C324" s="308"/>
    </row>
    <row r="325" ht="15.75">
      <c r="C325" s="308"/>
    </row>
    <row r="326" ht="15.75">
      <c r="C326" s="308"/>
    </row>
    <row r="327" ht="15.75">
      <c r="C327" s="308"/>
    </row>
    <row r="328" ht="15.75">
      <c r="C328" s="308"/>
    </row>
    <row r="329" ht="15.75">
      <c r="C329" s="308"/>
    </row>
    <row r="330" ht="15.75">
      <c r="C330" s="308"/>
    </row>
    <row r="331" ht="15.75">
      <c r="C331" s="308"/>
    </row>
    <row r="332" ht="15.75">
      <c r="C332" s="308"/>
    </row>
    <row r="333" ht="15.75">
      <c r="C333" s="308"/>
    </row>
    <row r="334" ht="15.75">
      <c r="C334" s="308"/>
    </row>
    <row r="335" ht="15.75">
      <c r="C335" s="308"/>
    </row>
    <row r="336" ht="15.75">
      <c r="C336" s="308"/>
    </row>
    <row r="337" ht="15.75">
      <c r="C337" s="308"/>
    </row>
    <row r="338" ht="15.75">
      <c r="C338" s="308"/>
    </row>
    <row r="339" ht="15.75">
      <c r="C339" s="308"/>
    </row>
    <row r="340" ht="15.75">
      <c r="C340" s="308"/>
    </row>
    <row r="341" ht="15.75">
      <c r="C341" s="308"/>
    </row>
    <row r="342" ht="15.75">
      <c r="C342" s="308"/>
    </row>
    <row r="343" ht="15.75">
      <c r="C343" s="308"/>
    </row>
    <row r="344" ht="15.75">
      <c r="C344" s="308"/>
    </row>
    <row r="345" ht="15.75">
      <c r="C345" s="308"/>
    </row>
    <row r="346" ht="15.75">
      <c r="C346" s="308"/>
    </row>
    <row r="347" ht="15.75">
      <c r="C347" s="308"/>
    </row>
    <row r="348" ht="15.75">
      <c r="C348" s="308"/>
    </row>
    <row r="349" ht="15.75">
      <c r="C349" s="308"/>
    </row>
    <row r="350" ht="15.75">
      <c r="C350" s="308"/>
    </row>
    <row r="351" ht="15.75">
      <c r="C351" s="308"/>
    </row>
    <row r="352" ht="15.75">
      <c r="C352" s="308"/>
    </row>
    <row r="353" ht="15.75">
      <c r="C353" s="308"/>
    </row>
    <row r="354" ht="15.75">
      <c r="C354" s="308"/>
    </row>
    <row r="355" ht="15.75">
      <c r="C355" s="308"/>
    </row>
    <row r="356" ht="15.75">
      <c r="C356" s="308"/>
    </row>
    <row r="357" ht="15.75">
      <c r="C357" s="308"/>
    </row>
    <row r="358" ht="15.75">
      <c r="C358" s="308"/>
    </row>
    <row r="359" ht="15.75">
      <c r="C359" s="308"/>
    </row>
    <row r="360" ht="15.75">
      <c r="C360" s="308"/>
    </row>
    <row r="361" ht="15.75">
      <c r="C361" s="308"/>
    </row>
    <row r="362" ht="15.75">
      <c r="C362" s="308"/>
    </row>
    <row r="363" ht="15.75">
      <c r="C363" s="308"/>
    </row>
    <row r="364" ht="15.75">
      <c r="C364" s="308"/>
    </row>
    <row r="365" ht="15.75">
      <c r="C365" s="308"/>
    </row>
    <row r="366" ht="15.75">
      <c r="C366" s="308"/>
    </row>
    <row r="367" ht="15.75">
      <c r="C367" s="308"/>
    </row>
    <row r="368" ht="15.75">
      <c r="C368" s="308"/>
    </row>
    <row r="369" ht="15.75">
      <c r="C369" s="308"/>
    </row>
    <row r="370" ht="15.75">
      <c r="C370" s="308"/>
    </row>
    <row r="371" ht="15.75">
      <c r="C371" s="308"/>
    </row>
    <row r="372" ht="15.75">
      <c r="C372" s="308"/>
    </row>
    <row r="373" ht="15.75">
      <c r="C373" s="308"/>
    </row>
    <row r="374" ht="15.75">
      <c r="C374" s="308"/>
    </row>
    <row r="375" ht="15.75">
      <c r="C375" s="308"/>
    </row>
    <row r="376" ht="15.75">
      <c r="C376" s="308"/>
    </row>
    <row r="377" ht="15.75">
      <c r="C377" s="308"/>
    </row>
    <row r="378" ht="15.75">
      <c r="C378" s="308"/>
    </row>
    <row r="379" ht="15.75">
      <c r="C379" s="308"/>
    </row>
    <row r="380" ht="15.75">
      <c r="C380" s="308"/>
    </row>
    <row r="381" ht="15.75">
      <c r="C381" s="308"/>
    </row>
    <row r="382" ht="15.75">
      <c r="C382" s="308"/>
    </row>
    <row r="383" ht="15.75">
      <c r="C383" s="308"/>
    </row>
    <row r="384" ht="15.75">
      <c r="C384" s="308"/>
    </row>
    <row r="385" ht="15.75">
      <c r="C385" s="308"/>
    </row>
    <row r="386" ht="15.75">
      <c r="C386" s="308"/>
    </row>
    <row r="387" ht="15.75">
      <c r="C387" s="308"/>
    </row>
    <row r="388" ht="15.75">
      <c r="C388" s="308"/>
    </row>
    <row r="389" ht="15.75">
      <c r="C389" s="308"/>
    </row>
    <row r="390" ht="15.75">
      <c r="C390" s="308"/>
    </row>
    <row r="391" ht="15.75">
      <c r="C391" s="308"/>
    </row>
    <row r="392" ht="15.75">
      <c r="C392" s="308"/>
    </row>
    <row r="393" ht="15.75">
      <c r="C393" s="308"/>
    </row>
    <row r="394" ht="15.75">
      <c r="C394" s="308"/>
    </row>
    <row r="395" ht="15.75">
      <c r="C395" s="308"/>
    </row>
    <row r="396" ht="15.75">
      <c r="C396" s="308"/>
    </row>
    <row r="397" ht="15.75">
      <c r="C397" s="308"/>
    </row>
    <row r="398" ht="15.75">
      <c r="C398" s="308"/>
    </row>
    <row r="399" ht="15.75">
      <c r="C399" s="308"/>
    </row>
    <row r="400" ht="15.75">
      <c r="C400" s="308"/>
    </row>
    <row r="401" ht="15.75">
      <c r="C401" s="308"/>
    </row>
    <row r="402" ht="15.75">
      <c r="C402" s="308"/>
    </row>
    <row r="403" ht="15.75">
      <c r="C403" s="308"/>
    </row>
    <row r="404" ht="15.75">
      <c r="C404" s="308"/>
    </row>
    <row r="405" ht="15.75">
      <c r="C405" s="308"/>
    </row>
    <row r="406" ht="15.75">
      <c r="C406" s="308"/>
    </row>
    <row r="407" ht="15.75">
      <c r="C407" s="308"/>
    </row>
    <row r="408" ht="15.75">
      <c r="C408" s="308"/>
    </row>
    <row r="409" ht="15.75">
      <c r="C409" s="308"/>
    </row>
    <row r="410" ht="15.75">
      <c r="C410" s="308"/>
    </row>
    <row r="411" ht="15.75">
      <c r="C411" s="308"/>
    </row>
    <row r="412" ht="15.75">
      <c r="C412" s="308"/>
    </row>
    <row r="413" ht="15.75">
      <c r="C413" s="308"/>
    </row>
    <row r="414" ht="15.75">
      <c r="C414" s="308"/>
    </row>
    <row r="415" ht="15.75">
      <c r="C415" s="308"/>
    </row>
    <row r="416" ht="15.75">
      <c r="C416" s="308"/>
    </row>
    <row r="417" ht="15.75">
      <c r="C417" s="308"/>
    </row>
    <row r="418" ht="15.75">
      <c r="C418" s="308"/>
    </row>
    <row r="419" ht="15.75">
      <c r="C419" s="308"/>
    </row>
    <row r="420" ht="15.75">
      <c r="C420" s="308"/>
    </row>
    <row r="421" ht="15.75">
      <c r="C421" s="308"/>
    </row>
    <row r="422" ht="15.75">
      <c r="C422" s="308"/>
    </row>
    <row r="423" ht="15.75">
      <c r="C423" s="308"/>
    </row>
    <row r="424" ht="15.75">
      <c r="C424" s="308"/>
    </row>
    <row r="425" ht="15.75">
      <c r="C425" s="308"/>
    </row>
    <row r="426" ht="15.75">
      <c r="C426" s="308"/>
    </row>
    <row r="427" ht="15.75">
      <c r="C427" s="308"/>
    </row>
    <row r="428" ht="15.75">
      <c r="C428" s="308"/>
    </row>
    <row r="429" ht="15.75">
      <c r="C429" s="308"/>
    </row>
    <row r="430" ht="15.75">
      <c r="C430" s="308"/>
    </row>
    <row r="431" ht="15.75">
      <c r="C431" s="308"/>
    </row>
    <row r="432" ht="15.75">
      <c r="C432" s="308"/>
    </row>
    <row r="433" ht="15.75">
      <c r="C433" s="308"/>
    </row>
    <row r="434" ht="15.75">
      <c r="C434" s="308"/>
    </row>
    <row r="435" ht="15.75">
      <c r="C435" s="308"/>
    </row>
    <row r="436" ht="15.75">
      <c r="C436" s="308"/>
    </row>
    <row r="437" ht="15.75">
      <c r="C437" s="308"/>
    </row>
    <row r="438" ht="15.75">
      <c r="C438" s="308"/>
    </row>
    <row r="439" ht="15.75">
      <c r="C439" s="308"/>
    </row>
    <row r="440" ht="15.75">
      <c r="C440" s="308"/>
    </row>
    <row r="441" ht="15.75">
      <c r="C441" s="308"/>
    </row>
    <row r="442" ht="15.75">
      <c r="C442" s="308"/>
    </row>
    <row r="443" ht="15.75">
      <c r="C443" s="308"/>
    </row>
    <row r="444" ht="15.75">
      <c r="C444" s="308"/>
    </row>
    <row r="445" ht="15.75">
      <c r="C445" s="308"/>
    </row>
    <row r="446" ht="15.75">
      <c r="C446" s="308"/>
    </row>
    <row r="447" ht="15.75">
      <c r="C447" s="308"/>
    </row>
    <row r="448" ht="15.75">
      <c r="C448" s="308"/>
    </row>
    <row r="449" ht="15.75">
      <c r="C449" s="308"/>
    </row>
    <row r="450" ht="15.75">
      <c r="C450" s="308"/>
    </row>
    <row r="451" ht="15.75">
      <c r="C451" s="308"/>
    </row>
    <row r="452" ht="15.75">
      <c r="C452" s="308"/>
    </row>
    <row r="453" ht="15.75">
      <c r="C453" s="308"/>
    </row>
    <row r="454" ht="15.75">
      <c r="C454" s="308"/>
    </row>
    <row r="455" ht="15.75">
      <c r="C455" s="308"/>
    </row>
    <row r="456" ht="15.75">
      <c r="C456" s="308"/>
    </row>
    <row r="457" ht="15.75">
      <c r="C457" s="308"/>
    </row>
    <row r="458" ht="15.75">
      <c r="C458" s="308"/>
    </row>
    <row r="459" ht="15.75">
      <c r="C459" s="308"/>
    </row>
    <row r="460" ht="15.75">
      <c r="C460" s="308"/>
    </row>
    <row r="461" ht="15.75">
      <c r="C461" s="308"/>
    </row>
    <row r="462" ht="15.75">
      <c r="C462" s="308"/>
    </row>
    <row r="463" ht="15.75">
      <c r="C463" s="308"/>
    </row>
    <row r="464" ht="15.75">
      <c r="C464" s="308"/>
    </row>
    <row r="465" ht="15.75">
      <c r="C465" s="308"/>
    </row>
    <row r="466" ht="15.75">
      <c r="C466" s="308"/>
    </row>
    <row r="467" ht="15.75">
      <c r="C467" s="308"/>
    </row>
    <row r="468" ht="15.75">
      <c r="C468" s="308"/>
    </row>
    <row r="469" ht="15.75">
      <c r="C469" s="308"/>
    </row>
    <row r="470" ht="15.75">
      <c r="C470" s="308"/>
    </row>
    <row r="471" ht="15.75">
      <c r="C471" s="308"/>
    </row>
    <row r="472" ht="15.75">
      <c r="C472" s="308"/>
    </row>
    <row r="473" ht="15.75">
      <c r="C473" s="308"/>
    </row>
    <row r="474" ht="15.75">
      <c r="C474" s="308"/>
    </row>
    <row r="475" ht="15.75">
      <c r="C475" s="308"/>
    </row>
    <row r="476" ht="15.75">
      <c r="C476" s="308"/>
    </row>
    <row r="477" ht="15.75">
      <c r="C477" s="308"/>
    </row>
    <row r="478" ht="15.75">
      <c r="C478" s="308"/>
    </row>
    <row r="479" ht="15.75">
      <c r="C479" s="308"/>
    </row>
    <row r="480" ht="15.75">
      <c r="C480" s="308"/>
    </row>
    <row r="481" ht="15.75">
      <c r="C481" s="308"/>
    </row>
    <row r="482" ht="15.75">
      <c r="C482" s="308"/>
    </row>
    <row r="483" ht="15.75">
      <c r="C483" s="308"/>
    </row>
    <row r="484" ht="15.75">
      <c r="C484" s="308"/>
    </row>
    <row r="485" ht="15.75">
      <c r="C485" s="308"/>
    </row>
    <row r="486" ht="15.75">
      <c r="C486" s="308"/>
    </row>
    <row r="487" ht="15.75">
      <c r="C487" s="308"/>
    </row>
    <row r="488" ht="15.75">
      <c r="C488" s="308"/>
    </row>
    <row r="489" ht="15.75">
      <c r="C489" s="308"/>
    </row>
    <row r="490" ht="15.75">
      <c r="C490" s="308"/>
    </row>
    <row r="491" ht="15.75">
      <c r="C491" s="308"/>
    </row>
    <row r="492" ht="15.75">
      <c r="C492" s="308"/>
    </row>
    <row r="493" ht="15.75">
      <c r="C493" s="308"/>
    </row>
    <row r="494" ht="15.75">
      <c r="C494" s="308"/>
    </row>
    <row r="495" ht="15.75">
      <c r="C495" s="308"/>
    </row>
    <row r="496" ht="15.75">
      <c r="C496" s="308"/>
    </row>
    <row r="497" ht="15.75">
      <c r="C497" s="308"/>
    </row>
    <row r="498" ht="15.75">
      <c r="C498" s="308"/>
    </row>
    <row r="499" ht="15.75">
      <c r="C499" s="308"/>
    </row>
    <row r="500" ht="15.75">
      <c r="C500" s="308"/>
    </row>
    <row r="501" ht="15.75">
      <c r="C501" s="308"/>
    </row>
    <row r="502" ht="15.75">
      <c r="C502" s="308"/>
    </row>
    <row r="503" ht="15.75">
      <c r="C503" s="308"/>
    </row>
    <row r="504" ht="15.75">
      <c r="C504" s="308"/>
    </row>
    <row r="505" ht="15.75">
      <c r="C505" s="308"/>
    </row>
    <row r="506" ht="15.75">
      <c r="C506" s="308"/>
    </row>
    <row r="507" ht="15.75">
      <c r="C507" s="308"/>
    </row>
    <row r="508" ht="15.75">
      <c r="C508" s="308"/>
    </row>
    <row r="509" ht="15.75">
      <c r="C509" s="308"/>
    </row>
    <row r="510" ht="15.75">
      <c r="C510" s="308"/>
    </row>
    <row r="511" ht="15.75">
      <c r="C511" s="308"/>
    </row>
    <row r="512" ht="15.75">
      <c r="C512" s="308"/>
    </row>
    <row r="513" ht="15.75">
      <c r="C513" s="308"/>
    </row>
    <row r="514" ht="15.75">
      <c r="C514" s="308"/>
    </row>
    <row r="515" ht="15.75">
      <c r="C515" s="308"/>
    </row>
    <row r="516" ht="15.75">
      <c r="C516" s="308"/>
    </row>
    <row r="517" ht="15.75">
      <c r="C517" s="308"/>
    </row>
    <row r="518" ht="15.75">
      <c r="C518" s="308"/>
    </row>
    <row r="519" ht="15.75">
      <c r="C519" s="308"/>
    </row>
    <row r="520" ht="15.75">
      <c r="C520" s="308"/>
    </row>
    <row r="521" ht="15.75">
      <c r="C521" s="308"/>
    </row>
    <row r="522" ht="15.75">
      <c r="C522" s="308"/>
    </row>
    <row r="523" ht="15.75">
      <c r="C523" s="308"/>
    </row>
    <row r="524" ht="15.75">
      <c r="C524" s="308"/>
    </row>
    <row r="525" ht="15.75">
      <c r="C525" s="308"/>
    </row>
    <row r="526" ht="15.75">
      <c r="C526" s="308"/>
    </row>
    <row r="527" ht="15.75">
      <c r="C527" s="308"/>
    </row>
    <row r="528" ht="15.75">
      <c r="C528" s="308"/>
    </row>
    <row r="529" ht="15.75">
      <c r="C529" s="308"/>
    </row>
    <row r="530" ht="15.75">
      <c r="C530" s="308"/>
    </row>
    <row r="531" ht="15.75">
      <c r="C531" s="308"/>
    </row>
    <row r="532" ht="15.75">
      <c r="C532" s="308"/>
    </row>
    <row r="533" ht="15.75">
      <c r="C533" s="308"/>
    </row>
    <row r="534" ht="15.75">
      <c r="C534" s="308"/>
    </row>
    <row r="535" ht="15.75">
      <c r="C535" s="308"/>
    </row>
    <row r="536" ht="15.75">
      <c r="C536" s="308"/>
    </row>
    <row r="537" ht="15.75">
      <c r="C537" s="308"/>
    </row>
    <row r="538" ht="15.75">
      <c r="C538" s="308"/>
    </row>
    <row r="539" ht="15.75">
      <c r="C539" s="308"/>
    </row>
    <row r="540" ht="15.75">
      <c r="C540" s="308"/>
    </row>
    <row r="541" ht="15.75">
      <c r="C541" s="308"/>
    </row>
    <row r="542" ht="15.75">
      <c r="C542" s="308"/>
    </row>
    <row r="543" ht="15.75">
      <c r="C543" s="308"/>
    </row>
    <row r="544" ht="15.75">
      <c r="C544" s="308"/>
    </row>
    <row r="545" ht="15.75">
      <c r="C545" s="308"/>
    </row>
    <row r="546" ht="15.75">
      <c r="C546" s="308"/>
    </row>
    <row r="547" ht="15.75">
      <c r="C547" s="308"/>
    </row>
    <row r="548" ht="15.75">
      <c r="C548" s="308"/>
    </row>
    <row r="549" ht="15.75">
      <c r="C549" s="308"/>
    </row>
    <row r="550" ht="15.75">
      <c r="C550" s="308"/>
    </row>
    <row r="551" ht="15.75">
      <c r="C551" s="308"/>
    </row>
    <row r="552" ht="15.75">
      <c r="C552" s="308"/>
    </row>
    <row r="553" ht="15.75">
      <c r="C553" s="308"/>
    </row>
    <row r="554" ht="15.75">
      <c r="C554" s="308"/>
    </row>
    <row r="555" ht="15.75">
      <c r="C555" s="308"/>
    </row>
    <row r="556" ht="15.75">
      <c r="C556" s="308"/>
    </row>
    <row r="557" ht="15.75">
      <c r="C557" s="308"/>
    </row>
    <row r="558" ht="15.75">
      <c r="C558" s="308"/>
    </row>
    <row r="559" ht="15.75">
      <c r="C559" s="308"/>
    </row>
    <row r="560" ht="15.75">
      <c r="C560" s="308"/>
    </row>
    <row r="561" ht="15.75">
      <c r="C561" s="308"/>
    </row>
    <row r="562" ht="15.75">
      <c r="C562" s="308"/>
    </row>
    <row r="563" ht="15.75">
      <c r="C563" s="308"/>
    </row>
    <row r="564" ht="15.75">
      <c r="C564" s="308"/>
    </row>
    <row r="565" ht="15.75">
      <c r="C565" s="308"/>
    </row>
    <row r="566" ht="15.75">
      <c r="C566" s="308"/>
    </row>
    <row r="567" ht="15.75">
      <c r="C567" s="308"/>
    </row>
    <row r="568" ht="15.75">
      <c r="C568" s="308"/>
    </row>
    <row r="569" ht="15.75">
      <c r="C569" s="308"/>
    </row>
    <row r="570" ht="15.75">
      <c r="C570" s="308"/>
    </row>
    <row r="571" ht="15.75">
      <c r="C571" s="308"/>
    </row>
    <row r="572" ht="15.75">
      <c r="C572" s="308"/>
    </row>
    <row r="573" ht="15.75">
      <c r="C573" s="308"/>
    </row>
    <row r="574" ht="15.75">
      <c r="C574" s="308"/>
    </row>
    <row r="575" ht="15.75">
      <c r="C575" s="308"/>
    </row>
    <row r="576" ht="15.75">
      <c r="C576" s="308"/>
    </row>
    <row r="577" ht="15.75">
      <c r="C577" s="308"/>
    </row>
    <row r="578" ht="15.75">
      <c r="C578" s="308"/>
    </row>
    <row r="579" ht="15.75">
      <c r="C579" s="308"/>
    </row>
    <row r="580" ht="15.75">
      <c r="C580" s="308"/>
    </row>
    <row r="581" ht="15.75">
      <c r="C581" s="308"/>
    </row>
    <row r="582" ht="15.75">
      <c r="C582" s="308"/>
    </row>
    <row r="583" ht="15.75">
      <c r="C583" s="308"/>
    </row>
    <row r="584" ht="15.75">
      <c r="C584" s="308"/>
    </row>
    <row r="585" ht="15.75">
      <c r="C585" s="308"/>
    </row>
    <row r="586" ht="15.75">
      <c r="C586" s="308"/>
    </row>
    <row r="587" ht="15.75">
      <c r="C587" s="308"/>
    </row>
    <row r="588" ht="15.75">
      <c r="C588" s="308"/>
    </row>
    <row r="589" ht="15.75">
      <c r="C589" s="308"/>
    </row>
    <row r="590" ht="15.75">
      <c r="C590" s="308"/>
    </row>
    <row r="591" ht="15.75">
      <c r="C591" s="308"/>
    </row>
    <row r="592" ht="15.75">
      <c r="C592" s="308"/>
    </row>
    <row r="593" ht="15.75">
      <c r="C593" s="308"/>
    </row>
    <row r="594" ht="15.75">
      <c r="C594" s="308"/>
    </row>
    <row r="595" ht="15.75">
      <c r="C595" s="308"/>
    </row>
    <row r="596" ht="15.75">
      <c r="C596" s="308"/>
    </row>
    <row r="597" ht="15.75">
      <c r="C597" s="308"/>
    </row>
    <row r="598" ht="15.75">
      <c r="C598" s="308"/>
    </row>
    <row r="599" ht="15.75">
      <c r="C599" s="308"/>
    </row>
    <row r="600" ht="15.75">
      <c r="C600" s="308"/>
    </row>
    <row r="601" ht="15.75">
      <c r="C601" s="308"/>
    </row>
    <row r="602" ht="15.75">
      <c r="C602" s="308"/>
    </row>
    <row r="603" ht="15.75">
      <c r="C603" s="308"/>
    </row>
    <row r="604" ht="15.75">
      <c r="C604" s="308"/>
    </row>
    <row r="605" ht="15.75">
      <c r="C605" s="308"/>
    </row>
    <row r="606" ht="15.75">
      <c r="C606" s="308"/>
    </row>
    <row r="607" ht="15.75">
      <c r="C607" s="308"/>
    </row>
    <row r="608" ht="15.75">
      <c r="C608" s="308"/>
    </row>
    <row r="609" ht="15.75">
      <c r="C609" s="308"/>
    </row>
    <row r="610" ht="15.75">
      <c r="C610" s="308"/>
    </row>
    <row r="611" ht="15.75">
      <c r="C611" s="308"/>
    </row>
    <row r="612" ht="15.75">
      <c r="C612" s="308"/>
    </row>
    <row r="613" ht="15.75">
      <c r="C613" s="308"/>
    </row>
    <row r="614" ht="15.75">
      <c r="C614" s="308"/>
    </row>
    <row r="615" ht="15.75">
      <c r="C615" s="308"/>
    </row>
    <row r="616" ht="15.75">
      <c r="C616" s="308"/>
    </row>
    <row r="617" ht="15.75">
      <c r="C617" s="308"/>
    </row>
    <row r="618" ht="15.75">
      <c r="C618" s="308"/>
    </row>
    <row r="619" ht="15.75">
      <c r="C619" s="308"/>
    </row>
    <row r="620" ht="15.75">
      <c r="C620" s="308"/>
    </row>
    <row r="621" ht="15.75">
      <c r="C621" s="308"/>
    </row>
    <row r="622" ht="15.75">
      <c r="C622" s="308"/>
    </row>
    <row r="623" ht="15.75">
      <c r="C623" s="308"/>
    </row>
    <row r="624" ht="15.75">
      <c r="C624" s="308"/>
    </row>
    <row r="625" ht="15.75">
      <c r="C625" s="308"/>
    </row>
    <row r="626" ht="15.75">
      <c r="C626" s="308"/>
    </row>
    <row r="627" ht="15.75">
      <c r="C627" s="308"/>
    </row>
    <row r="628" ht="15.75">
      <c r="C628" s="308"/>
    </row>
    <row r="629" ht="15.75">
      <c r="C629" s="308"/>
    </row>
    <row r="630" ht="15.75">
      <c r="C630" s="308"/>
    </row>
    <row r="631" ht="15.75">
      <c r="C631" s="308"/>
    </row>
    <row r="632" ht="15.75">
      <c r="C632" s="308"/>
    </row>
    <row r="633" ht="15.75">
      <c r="C633" s="308"/>
    </row>
    <row r="634" ht="15.75">
      <c r="C634" s="308"/>
    </row>
    <row r="635" ht="15.75">
      <c r="C635" s="308"/>
    </row>
    <row r="636" ht="15.75">
      <c r="C636" s="308"/>
    </row>
    <row r="637" ht="15.75">
      <c r="C637" s="308"/>
    </row>
    <row r="638" ht="15.75">
      <c r="C638" s="308"/>
    </row>
    <row r="639" ht="15.75">
      <c r="C639" s="308"/>
    </row>
    <row r="640" ht="15.75">
      <c r="C640" s="308"/>
    </row>
    <row r="641" ht="15.75">
      <c r="C641" s="308"/>
    </row>
    <row r="642" ht="15.75">
      <c r="C642" s="308"/>
    </row>
    <row r="643" ht="15.75">
      <c r="C643" s="308"/>
    </row>
    <row r="644" ht="15.75">
      <c r="C644" s="308"/>
    </row>
    <row r="645" ht="15.75">
      <c r="C645" s="308"/>
    </row>
    <row r="646" ht="15.75">
      <c r="C646" s="308"/>
    </row>
    <row r="647" ht="15.75">
      <c r="C647" s="308"/>
    </row>
    <row r="648" ht="15.75">
      <c r="C648" s="308"/>
    </row>
    <row r="649" ht="15.75">
      <c r="C649" s="308"/>
    </row>
    <row r="650" ht="15.75">
      <c r="C650" s="308"/>
    </row>
    <row r="651" ht="15.75">
      <c r="C651" s="308"/>
    </row>
    <row r="652" ht="15.75">
      <c r="C652" s="308"/>
    </row>
    <row r="653" ht="15.75">
      <c r="C653" s="308"/>
    </row>
    <row r="654" ht="15.75">
      <c r="C654" s="308"/>
    </row>
    <row r="655" ht="15.75">
      <c r="C655" s="308"/>
    </row>
    <row r="656" ht="15.75">
      <c r="C656" s="308"/>
    </row>
    <row r="657" ht="15.75">
      <c r="C657" s="308"/>
    </row>
    <row r="658" ht="15.75">
      <c r="C658" s="308"/>
    </row>
    <row r="659" ht="15.75">
      <c r="C659" s="308"/>
    </row>
    <row r="660" ht="15.75">
      <c r="C660" s="308"/>
    </row>
    <row r="661" ht="15.75">
      <c r="C661" s="308"/>
    </row>
    <row r="662" ht="15.75">
      <c r="C662" s="308"/>
    </row>
    <row r="663" ht="15.75">
      <c r="C663" s="308"/>
    </row>
    <row r="664" ht="15.75">
      <c r="C664" s="308"/>
    </row>
    <row r="665" ht="15.75">
      <c r="C665" s="308"/>
    </row>
    <row r="666" ht="15.75">
      <c r="C666" s="308"/>
    </row>
    <row r="667" ht="15.75">
      <c r="C667" s="308"/>
    </row>
    <row r="668" ht="15.75">
      <c r="C668" s="308"/>
    </row>
    <row r="669" ht="15.75">
      <c r="C669" s="308"/>
    </row>
    <row r="670" ht="15.75">
      <c r="C670" s="308"/>
    </row>
    <row r="671" ht="15.75">
      <c r="C671" s="308"/>
    </row>
    <row r="672" ht="15.75">
      <c r="C672" s="308"/>
    </row>
    <row r="673" ht="15.75">
      <c r="C673" s="308"/>
    </row>
    <row r="674" ht="15.75">
      <c r="C674" s="308"/>
    </row>
    <row r="675" ht="15.75">
      <c r="C675" s="308"/>
    </row>
    <row r="676" ht="15.75">
      <c r="C676" s="308"/>
    </row>
    <row r="677" ht="15.75">
      <c r="C677" s="308"/>
    </row>
    <row r="678" ht="15.75">
      <c r="C678" s="308"/>
    </row>
    <row r="679" ht="15.75">
      <c r="C679" s="308"/>
    </row>
    <row r="680" ht="15.75">
      <c r="C680" s="308"/>
    </row>
    <row r="681" ht="15.75">
      <c r="C681" s="308"/>
    </row>
    <row r="682" ht="15.75">
      <c r="C682" s="308"/>
    </row>
    <row r="683" ht="15.75">
      <c r="C683" s="308"/>
    </row>
    <row r="684" ht="15.75">
      <c r="C684" s="308"/>
    </row>
    <row r="685" ht="15.75">
      <c r="C685" s="308"/>
    </row>
    <row r="686" ht="15.75">
      <c r="C686" s="308"/>
    </row>
    <row r="687" ht="15.75">
      <c r="C687" s="308"/>
    </row>
    <row r="688" ht="15.75">
      <c r="C688" s="308"/>
    </row>
    <row r="689" ht="15.75">
      <c r="C689" s="308"/>
    </row>
    <row r="690" ht="15.75">
      <c r="C690" s="308"/>
    </row>
    <row r="691" ht="15.75">
      <c r="C691" s="308"/>
    </row>
    <row r="692" ht="15.75">
      <c r="C692" s="308"/>
    </row>
    <row r="693" ht="15.75">
      <c r="C693" s="308"/>
    </row>
    <row r="694" ht="15.75">
      <c r="C694" s="308"/>
    </row>
    <row r="695" ht="15.75">
      <c r="C695" s="308"/>
    </row>
    <row r="696" ht="15.75">
      <c r="C696" s="308"/>
    </row>
    <row r="697" ht="15.75">
      <c r="C697" s="308"/>
    </row>
    <row r="698" ht="15.75">
      <c r="C698" s="308"/>
    </row>
    <row r="699" ht="15.75">
      <c r="C699" s="308"/>
    </row>
    <row r="700" ht="15.75">
      <c r="C700" s="308"/>
    </row>
    <row r="701" ht="15.75">
      <c r="C701" s="308"/>
    </row>
    <row r="702" ht="15.75">
      <c r="C702" s="308"/>
    </row>
    <row r="703" ht="15.75">
      <c r="C703" s="308"/>
    </row>
    <row r="704" ht="15.75">
      <c r="C704" s="308"/>
    </row>
    <row r="705" ht="15.75">
      <c r="C705" s="308"/>
    </row>
    <row r="706" ht="15.75">
      <c r="C706" s="308"/>
    </row>
    <row r="707" ht="15.75">
      <c r="C707" s="308"/>
    </row>
    <row r="708" ht="15.75">
      <c r="C708" s="308"/>
    </row>
    <row r="709" ht="15.75">
      <c r="C709" s="308"/>
    </row>
    <row r="710" ht="15.75">
      <c r="C710" s="308"/>
    </row>
    <row r="711" ht="15.75">
      <c r="C711" s="308"/>
    </row>
    <row r="712" ht="15.75">
      <c r="C712" s="308"/>
    </row>
    <row r="713" ht="15.75">
      <c r="C713" s="308"/>
    </row>
    <row r="714" ht="15.75">
      <c r="C714" s="308"/>
    </row>
    <row r="715" ht="15.75">
      <c r="C715" s="308"/>
    </row>
    <row r="716" ht="15.75">
      <c r="C716" s="308"/>
    </row>
    <row r="717" ht="15.75">
      <c r="C717" s="308"/>
    </row>
    <row r="718" ht="15.75">
      <c r="C718" s="308"/>
    </row>
    <row r="719" ht="15.75">
      <c r="C719" s="308"/>
    </row>
    <row r="720" ht="15.75">
      <c r="C720" s="308"/>
    </row>
    <row r="721" ht="15.75">
      <c r="C721" s="308"/>
    </row>
    <row r="722" ht="15.75">
      <c r="C722" s="308"/>
    </row>
    <row r="723" ht="15.75">
      <c r="C723" s="308"/>
    </row>
    <row r="724" ht="15.75">
      <c r="C724" s="308"/>
    </row>
    <row r="725" ht="15.75">
      <c r="C725" s="308"/>
    </row>
    <row r="726" ht="15.75">
      <c r="C726" s="308"/>
    </row>
    <row r="727" ht="15.75">
      <c r="C727" s="308"/>
    </row>
    <row r="728" ht="15.75">
      <c r="C728" s="308"/>
    </row>
    <row r="729" ht="15.75">
      <c r="C729" s="308"/>
    </row>
    <row r="730" ht="15.75">
      <c r="C730" s="308"/>
    </row>
    <row r="731" ht="15.75">
      <c r="C731" s="308"/>
    </row>
    <row r="732" ht="15.75">
      <c r="C732" s="308"/>
    </row>
    <row r="733" ht="15.75">
      <c r="C733" s="308"/>
    </row>
    <row r="734" ht="15.75">
      <c r="C734" s="308"/>
    </row>
    <row r="735" ht="15.75">
      <c r="C735" s="308"/>
    </row>
    <row r="736" ht="15.75">
      <c r="C736" s="308"/>
    </row>
    <row r="737" ht="15.75">
      <c r="C737" s="308"/>
    </row>
    <row r="738" ht="15.75">
      <c r="C738" s="308"/>
    </row>
    <row r="739" ht="15.75">
      <c r="C739" s="308"/>
    </row>
    <row r="740" ht="15.75">
      <c r="C740" s="308"/>
    </row>
    <row r="741" ht="15.75">
      <c r="C741" s="308"/>
    </row>
    <row r="742" ht="15.75">
      <c r="C742" s="308"/>
    </row>
    <row r="743" ht="15.75">
      <c r="C743" s="308"/>
    </row>
    <row r="744" ht="15.75">
      <c r="C744" s="308"/>
    </row>
    <row r="745" ht="15.75">
      <c r="C745" s="308"/>
    </row>
    <row r="746" ht="15.75">
      <c r="C746" s="308"/>
    </row>
    <row r="747" ht="15.75">
      <c r="C747" s="308"/>
    </row>
    <row r="748" ht="15.75">
      <c r="C748" s="308"/>
    </row>
    <row r="749" ht="15.75">
      <c r="C749" s="308"/>
    </row>
    <row r="750" ht="15.75">
      <c r="C750" s="308"/>
    </row>
    <row r="751" ht="15.75">
      <c r="C751" s="308"/>
    </row>
    <row r="752" ht="15.75">
      <c r="C752" s="308"/>
    </row>
    <row r="753" ht="15.75">
      <c r="C753" s="308"/>
    </row>
    <row r="754" ht="15.75">
      <c r="C754" s="308"/>
    </row>
    <row r="755" ht="15.75">
      <c r="C755" s="308"/>
    </row>
    <row r="756" ht="15.75">
      <c r="C756" s="308"/>
    </row>
    <row r="757" ht="15.75">
      <c r="C757" s="308"/>
    </row>
    <row r="758" ht="15.75">
      <c r="C758" s="308"/>
    </row>
    <row r="759" ht="15.75">
      <c r="C759" s="308"/>
    </row>
    <row r="760" ht="15.75">
      <c r="C760" s="308"/>
    </row>
    <row r="761" ht="15.75">
      <c r="C761" s="308"/>
    </row>
    <row r="762" ht="15.75">
      <c r="C762" s="308"/>
    </row>
    <row r="763" ht="15.75">
      <c r="C763" s="308"/>
    </row>
    <row r="764" ht="15.75">
      <c r="C764" s="308"/>
    </row>
    <row r="765" ht="15.75">
      <c r="C765" s="308"/>
    </row>
    <row r="766" ht="15.75">
      <c r="C766" s="308"/>
    </row>
    <row r="767" ht="15.75">
      <c r="C767" s="308"/>
    </row>
    <row r="768" ht="15.75">
      <c r="C768" s="308"/>
    </row>
    <row r="769" ht="15.75">
      <c r="C769" s="308"/>
    </row>
    <row r="770" ht="15.75">
      <c r="C770" s="308"/>
    </row>
    <row r="771" ht="15.75">
      <c r="C771" s="308"/>
    </row>
    <row r="772" ht="15.75">
      <c r="C772" s="308"/>
    </row>
    <row r="773" ht="15.75">
      <c r="C773" s="308"/>
    </row>
    <row r="774" ht="15.75">
      <c r="C774" s="308"/>
    </row>
    <row r="775" ht="15.75">
      <c r="C775" s="308"/>
    </row>
    <row r="776" ht="15.75">
      <c r="C776" s="308"/>
    </row>
    <row r="777" ht="15.75">
      <c r="C777" s="308"/>
    </row>
    <row r="778" ht="15.75">
      <c r="C778" s="308"/>
    </row>
    <row r="779" ht="15.75">
      <c r="C779" s="308"/>
    </row>
    <row r="780" ht="15.75">
      <c r="C780" s="308"/>
    </row>
    <row r="781" ht="15.75">
      <c r="C781" s="308"/>
    </row>
    <row r="782" ht="15.75">
      <c r="C782" s="308"/>
    </row>
    <row r="783" ht="15.75">
      <c r="C783" s="308"/>
    </row>
    <row r="784" ht="15.75">
      <c r="C784" s="308"/>
    </row>
    <row r="785" ht="15.75">
      <c r="C785" s="308"/>
    </row>
    <row r="786" ht="15.75">
      <c r="C786" s="308"/>
    </row>
    <row r="787" ht="15.75">
      <c r="C787" s="308"/>
    </row>
    <row r="788" ht="15.75">
      <c r="C788" s="308"/>
    </row>
    <row r="789" ht="15.75">
      <c r="C789" s="308"/>
    </row>
    <row r="790" ht="15.75">
      <c r="C790" s="308"/>
    </row>
    <row r="791" ht="15.75">
      <c r="C791" s="308"/>
    </row>
    <row r="792" ht="15.75">
      <c r="C792" s="308"/>
    </row>
    <row r="793" ht="15.75">
      <c r="C793" s="308"/>
    </row>
    <row r="794" ht="15.75">
      <c r="C794" s="308"/>
    </row>
    <row r="795" ht="15.75">
      <c r="C795" s="308"/>
    </row>
    <row r="796" ht="15.75">
      <c r="C796" s="308"/>
    </row>
    <row r="797" ht="15.75">
      <c r="C797" s="308"/>
    </row>
    <row r="798" ht="15.75">
      <c r="C798" s="308"/>
    </row>
    <row r="799" ht="15.75">
      <c r="C799" s="308"/>
    </row>
    <row r="800" ht="15.75">
      <c r="C800" s="308"/>
    </row>
    <row r="801" ht="15.75">
      <c r="C801" s="308"/>
    </row>
    <row r="802" ht="15.75">
      <c r="C802" s="308"/>
    </row>
    <row r="803" ht="15.75">
      <c r="C803" s="308"/>
    </row>
    <row r="804" ht="15.75">
      <c r="C804" s="308"/>
    </row>
    <row r="805" ht="15.75">
      <c r="C805" s="308"/>
    </row>
    <row r="806" ht="15.75">
      <c r="C806" s="308"/>
    </row>
    <row r="807" ht="15.75">
      <c r="C807" s="308"/>
    </row>
    <row r="808" ht="15.75">
      <c r="C808" s="308"/>
    </row>
    <row r="809" ht="15.75">
      <c r="C809" s="308"/>
    </row>
    <row r="810" ht="15.75">
      <c r="C810" s="308"/>
    </row>
    <row r="811" ht="15.75">
      <c r="C811" s="308"/>
    </row>
    <row r="812" ht="15.75">
      <c r="C812" s="308"/>
    </row>
    <row r="813" ht="15.75">
      <c r="C813" s="308"/>
    </row>
    <row r="814" ht="15.75">
      <c r="C814" s="308"/>
    </row>
    <row r="815" ht="15.75">
      <c r="C815" s="308"/>
    </row>
    <row r="816" ht="15.75">
      <c r="C816" s="308"/>
    </row>
    <row r="817" ht="15.75">
      <c r="C817" s="308"/>
    </row>
    <row r="818" ht="15.75">
      <c r="C818" s="308"/>
    </row>
    <row r="819" ht="15.75">
      <c r="C819" s="308"/>
    </row>
    <row r="820" ht="15.75">
      <c r="C820" s="308"/>
    </row>
    <row r="821" ht="15.75">
      <c r="C821" s="308"/>
    </row>
    <row r="822" ht="15.75">
      <c r="C822" s="308"/>
    </row>
    <row r="823" ht="15.75">
      <c r="C823" s="308"/>
    </row>
    <row r="824" ht="15.75">
      <c r="C824" s="308"/>
    </row>
    <row r="825" ht="15.75">
      <c r="C825" s="308"/>
    </row>
    <row r="826" ht="15.75">
      <c r="C826" s="308"/>
    </row>
    <row r="827" ht="15.75">
      <c r="C827" s="308"/>
    </row>
    <row r="828" ht="15.75">
      <c r="C828" s="308"/>
    </row>
    <row r="829" ht="15.75">
      <c r="C829" s="308"/>
    </row>
    <row r="830" ht="15.75">
      <c r="C830" s="308"/>
    </row>
    <row r="831" ht="15.75">
      <c r="C831" s="308"/>
    </row>
    <row r="832" ht="15.75">
      <c r="C832" s="308"/>
    </row>
    <row r="833" ht="15.75">
      <c r="C833" s="308"/>
    </row>
    <row r="834" ht="15.75">
      <c r="C834" s="308"/>
    </row>
    <row r="835" ht="15.75">
      <c r="C835" s="308"/>
    </row>
    <row r="836" ht="15.75">
      <c r="C836" s="308"/>
    </row>
    <row r="837" ht="15.75">
      <c r="C837" s="308"/>
    </row>
    <row r="838" ht="15.75">
      <c r="C838" s="308"/>
    </row>
    <row r="839" ht="15.75">
      <c r="C839" s="308"/>
    </row>
    <row r="840" ht="15.75">
      <c r="C840" s="308"/>
    </row>
    <row r="841" ht="15.75">
      <c r="C841" s="308"/>
    </row>
    <row r="842" ht="15.75">
      <c r="C842" s="308"/>
    </row>
    <row r="843" ht="15.75">
      <c r="C843" s="308"/>
    </row>
    <row r="844" ht="15.75">
      <c r="C844" s="308"/>
    </row>
    <row r="845" ht="15.75">
      <c r="C845" s="308"/>
    </row>
    <row r="846" ht="15.75">
      <c r="C846" s="308"/>
    </row>
    <row r="847" ht="15.75">
      <c r="C847" s="308"/>
    </row>
    <row r="848" ht="15.75">
      <c r="C848" s="308"/>
    </row>
    <row r="849" ht="15.75">
      <c r="C849" s="308"/>
    </row>
    <row r="850" ht="15.75">
      <c r="C850" s="308"/>
    </row>
    <row r="851" ht="15.75">
      <c r="C851" s="308"/>
    </row>
    <row r="852" ht="15.75">
      <c r="C852" s="308"/>
    </row>
    <row r="853" ht="15.75">
      <c r="C853" s="308"/>
    </row>
    <row r="854" ht="15.75">
      <c r="C854" s="308"/>
    </row>
    <row r="855" ht="15.75">
      <c r="C855" s="308"/>
    </row>
    <row r="856" ht="15.75">
      <c r="C856" s="308"/>
    </row>
    <row r="857" ht="15.75">
      <c r="C857" s="308"/>
    </row>
    <row r="858" ht="15.75">
      <c r="C858" s="308"/>
    </row>
    <row r="859" ht="15.75">
      <c r="C859" s="308"/>
    </row>
    <row r="860" ht="15.75">
      <c r="C860" s="308"/>
    </row>
    <row r="861" ht="15.75">
      <c r="C861" s="308"/>
    </row>
    <row r="862" ht="15.75">
      <c r="C862" s="308"/>
    </row>
    <row r="863" ht="15.75">
      <c r="C863" s="308"/>
    </row>
    <row r="864" ht="15.75">
      <c r="C864" s="308"/>
    </row>
    <row r="865" ht="15.75">
      <c r="C865" s="308"/>
    </row>
    <row r="866" ht="15.75">
      <c r="C866" s="308"/>
    </row>
    <row r="867" ht="15.75">
      <c r="C867" s="308"/>
    </row>
    <row r="868" ht="15.75">
      <c r="C868" s="308"/>
    </row>
    <row r="869" ht="15.75">
      <c r="C869" s="308"/>
    </row>
    <row r="870" ht="15.75">
      <c r="C870" s="308"/>
    </row>
    <row r="871" ht="15.75">
      <c r="C871" s="308"/>
    </row>
    <row r="872" ht="15.75">
      <c r="C872" s="308"/>
    </row>
    <row r="873" ht="15.75">
      <c r="C873" s="308"/>
    </row>
    <row r="874" ht="15.75">
      <c r="C874" s="308"/>
    </row>
    <row r="875" ht="15.75">
      <c r="C875" s="308"/>
    </row>
    <row r="876" ht="15.75">
      <c r="C876" s="308"/>
    </row>
    <row r="877" ht="15.75">
      <c r="C877" s="308"/>
    </row>
    <row r="878" ht="15.75">
      <c r="C878" s="308"/>
    </row>
    <row r="879" ht="15.75">
      <c r="C879" s="308"/>
    </row>
    <row r="880" ht="15.75">
      <c r="C880" s="308"/>
    </row>
    <row r="881" ht="15.75">
      <c r="C881" s="308"/>
    </row>
    <row r="882" ht="15.75">
      <c r="C882" s="308"/>
    </row>
    <row r="883" ht="15.75">
      <c r="C883" s="308"/>
    </row>
    <row r="884" ht="15.75">
      <c r="C884" s="308"/>
    </row>
    <row r="885" ht="15.75">
      <c r="C885" s="308"/>
    </row>
    <row r="886" ht="15.75">
      <c r="C886" s="308"/>
    </row>
    <row r="887" ht="15.75">
      <c r="C887" s="308"/>
    </row>
    <row r="888" ht="15.75">
      <c r="C888" s="308"/>
    </row>
    <row r="889" ht="15.75">
      <c r="C889" s="308"/>
    </row>
    <row r="890" ht="15.75">
      <c r="C890" s="308"/>
    </row>
    <row r="891" ht="15.75">
      <c r="C891" s="308"/>
    </row>
    <row r="892" ht="15.75">
      <c r="C892" s="308"/>
    </row>
    <row r="893" ht="15.75">
      <c r="C893" s="308"/>
    </row>
    <row r="894" ht="15.75">
      <c r="C894" s="308"/>
    </row>
    <row r="895" ht="15.75">
      <c r="C895" s="308"/>
    </row>
    <row r="896" ht="15.75">
      <c r="C896" s="308"/>
    </row>
    <row r="897" ht="15.75">
      <c r="C897" s="308"/>
    </row>
    <row r="898" ht="15.75">
      <c r="C898" s="308"/>
    </row>
    <row r="899" ht="15.75">
      <c r="C899" s="308"/>
    </row>
    <row r="900" ht="15.75">
      <c r="C900" s="308"/>
    </row>
    <row r="901" ht="15.75">
      <c r="C901" s="308"/>
    </row>
    <row r="902" ht="15.75">
      <c r="C902" s="308"/>
    </row>
    <row r="903" ht="15.75">
      <c r="C903" s="308"/>
    </row>
    <row r="904" ht="15.75">
      <c r="C904" s="308"/>
    </row>
    <row r="905" ht="15.75">
      <c r="C905" s="308"/>
    </row>
    <row r="906" ht="15.75">
      <c r="C906" s="308"/>
    </row>
    <row r="907" ht="15.75">
      <c r="C907" s="308"/>
    </row>
    <row r="908" ht="15.75">
      <c r="C908" s="308"/>
    </row>
    <row r="909" ht="15.75">
      <c r="C909" s="308"/>
    </row>
    <row r="910" ht="15.75">
      <c r="C910" s="308"/>
    </row>
    <row r="911" ht="15.75">
      <c r="C911" s="308"/>
    </row>
    <row r="912" ht="15.75">
      <c r="C912" s="308"/>
    </row>
    <row r="913" ht="15.75">
      <c r="C913" s="308"/>
    </row>
    <row r="914" ht="15.75">
      <c r="C914" s="308"/>
    </row>
    <row r="915" ht="15.75">
      <c r="C915" s="308"/>
    </row>
    <row r="916" ht="15.75">
      <c r="C916" s="308"/>
    </row>
    <row r="917" ht="15.75">
      <c r="C917" s="308"/>
    </row>
    <row r="918" ht="15.75">
      <c r="C918" s="308"/>
    </row>
    <row r="919" ht="15.75">
      <c r="C919" s="308"/>
    </row>
    <row r="920" ht="15.75">
      <c r="C920" s="308"/>
    </row>
    <row r="921" ht="15.75">
      <c r="C921" s="308"/>
    </row>
    <row r="922" ht="15.75">
      <c r="C922" s="308"/>
    </row>
    <row r="923" ht="15.75">
      <c r="C923" s="308"/>
    </row>
    <row r="924" ht="15.75">
      <c r="C924" s="308"/>
    </row>
    <row r="925" ht="15.75">
      <c r="C925" s="308"/>
    </row>
    <row r="926" ht="15.75">
      <c r="C926" s="308"/>
    </row>
    <row r="927" ht="15.75">
      <c r="C927" s="308"/>
    </row>
    <row r="928" ht="15.75">
      <c r="C928" s="308"/>
    </row>
    <row r="929" ht="15.75">
      <c r="C929" s="308"/>
    </row>
    <row r="930" ht="15.75">
      <c r="C930" s="308"/>
    </row>
    <row r="931" ht="15.75">
      <c r="C931" s="308"/>
    </row>
    <row r="932" ht="15.75">
      <c r="C932" s="308"/>
    </row>
    <row r="933" ht="15.75">
      <c r="C933" s="308"/>
    </row>
    <row r="934" ht="15.75">
      <c r="C934" s="308"/>
    </row>
    <row r="935" ht="15.75">
      <c r="C935" s="308"/>
    </row>
    <row r="936" ht="15.75">
      <c r="C936" s="308"/>
    </row>
    <row r="937" ht="15.75">
      <c r="C937" s="308"/>
    </row>
    <row r="938" ht="15.75">
      <c r="C938" s="308"/>
    </row>
    <row r="939" ht="15.75">
      <c r="C939" s="308"/>
    </row>
    <row r="940" ht="15.75">
      <c r="C940" s="308"/>
    </row>
    <row r="941" ht="15.75">
      <c r="C941" s="308"/>
    </row>
    <row r="942" ht="15.75">
      <c r="C942" s="308"/>
    </row>
    <row r="943" ht="15.75">
      <c r="C943" s="308"/>
    </row>
    <row r="944" ht="15.75">
      <c r="C944" s="308"/>
    </row>
    <row r="945" ht="15.75">
      <c r="C945" s="308"/>
    </row>
    <row r="946" ht="15.75">
      <c r="C946" s="308"/>
    </row>
    <row r="947" ht="15.75">
      <c r="C947" s="308"/>
    </row>
    <row r="948" ht="15.75">
      <c r="C948" s="308"/>
    </row>
    <row r="949" ht="15.75">
      <c r="C949" s="308"/>
    </row>
    <row r="950" ht="15.75">
      <c r="C950" s="308"/>
    </row>
    <row r="951" ht="15.75">
      <c r="C951" s="308"/>
    </row>
    <row r="952" ht="15.75">
      <c r="C952" s="308"/>
    </row>
    <row r="953" ht="15.75">
      <c r="C953" s="308"/>
    </row>
    <row r="954" ht="15.75">
      <c r="C954" s="308"/>
    </row>
    <row r="955" ht="15.75">
      <c r="C955" s="308"/>
    </row>
    <row r="956" ht="15.75">
      <c r="C956" s="308"/>
    </row>
    <row r="957" ht="15.75">
      <c r="C957" s="308"/>
    </row>
    <row r="958" ht="15.75">
      <c r="C958" s="308"/>
    </row>
  </sheetData>
  <sheetProtection password="EEDF" sheet="1"/>
  <mergeCells count="12">
    <mergeCell ref="B8:C8"/>
    <mergeCell ref="B9:C9"/>
    <mergeCell ref="B11:C11"/>
    <mergeCell ref="B12:C12"/>
    <mergeCell ref="B13:C13"/>
    <mergeCell ref="B14:C14"/>
    <mergeCell ref="B1:C1"/>
    <mergeCell ref="B2:C2"/>
    <mergeCell ref="B3:C3"/>
    <mergeCell ref="B4:C4"/>
    <mergeCell ref="B6:C6"/>
    <mergeCell ref="B7:C7"/>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B1:I29"/>
  <sheetViews>
    <sheetView zoomScalePageLayoutView="0" workbookViewId="0" topLeftCell="A1">
      <selection activeCell="B4" sqref="B4:C4"/>
    </sheetView>
  </sheetViews>
  <sheetFormatPr defaultColWidth="9.00390625" defaultRowHeight="12.75"/>
  <cols>
    <col min="1" max="1" width="9.125" style="1" customWidth="1"/>
    <col min="2" max="2" width="59.00390625" style="1" customWidth="1"/>
    <col min="3" max="3" width="12.625" style="1" customWidth="1"/>
    <col min="4" max="6" width="0" style="1" hidden="1" customWidth="1"/>
    <col min="7" max="16384" width="9.125" style="1" customWidth="1"/>
  </cols>
  <sheetData>
    <row r="1" spans="2:3" ht="18.75">
      <c r="B1" s="391" t="s">
        <v>895</v>
      </c>
      <c r="C1" s="391"/>
    </row>
    <row r="2" spans="2:3" ht="18.75">
      <c r="B2" s="391" t="s">
        <v>877</v>
      </c>
      <c r="C2" s="391"/>
    </row>
    <row r="3" spans="2:3" ht="18.75">
      <c r="B3" s="391" t="s">
        <v>878</v>
      </c>
      <c r="C3" s="391"/>
    </row>
    <row r="4" spans="2:3" ht="18.75">
      <c r="B4" s="391" t="s">
        <v>930</v>
      </c>
      <c r="C4" s="391"/>
    </row>
    <row r="6" spans="2:3" ht="18.75">
      <c r="B6" s="391" t="s">
        <v>909</v>
      </c>
      <c r="C6" s="391"/>
    </row>
    <row r="7" spans="2:3" ht="18.75">
      <c r="B7" s="391" t="s">
        <v>877</v>
      </c>
      <c r="C7" s="391"/>
    </row>
    <row r="8" spans="2:3" ht="18.75">
      <c r="B8" s="391" t="s">
        <v>878</v>
      </c>
      <c r="C8" s="391"/>
    </row>
    <row r="9" spans="2:3" ht="18.75">
      <c r="B9" s="391" t="s">
        <v>783</v>
      </c>
      <c r="C9" s="391"/>
    </row>
    <row r="10" spans="2:3" ht="18.75">
      <c r="B10" s="39"/>
      <c r="C10" s="39"/>
    </row>
    <row r="11" spans="2:3" ht="18.75">
      <c r="B11" s="391" t="s">
        <v>910</v>
      </c>
      <c r="C11" s="393"/>
    </row>
    <row r="12" spans="2:3" ht="18.75">
      <c r="B12" s="391"/>
      <c r="C12" s="391"/>
    </row>
    <row r="13" spans="2:3" ht="14.25" customHeight="1">
      <c r="B13" s="392" t="s">
        <v>911</v>
      </c>
      <c r="C13" s="393"/>
    </row>
    <row r="14" spans="2:3" ht="112.5" customHeight="1">
      <c r="B14" s="394" t="s">
        <v>912</v>
      </c>
      <c r="C14" s="393"/>
    </row>
    <row r="15" spans="2:3" ht="18.75">
      <c r="B15" s="326"/>
      <c r="C15" s="39"/>
    </row>
    <row r="16" spans="2:9" ht="56.25">
      <c r="B16" s="286" t="s">
        <v>884</v>
      </c>
      <c r="C16" s="286" t="s">
        <v>171</v>
      </c>
      <c r="F16" s="306"/>
      <c r="G16" s="306"/>
      <c r="H16" s="306"/>
      <c r="I16" s="306"/>
    </row>
    <row r="17" spans="2:9" ht="18.75">
      <c r="B17" s="287" t="s">
        <v>885</v>
      </c>
      <c r="C17" s="327">
        <f>SUM(C19:C27)</f>
        <v>1166.95</v>
      </c>
      <c r="E17" s="306"/>
      <c r="F17" s="306"/>
      <c r="G17" s="2"/>
      <c r="H17" s="306"/>
      <c r="I17" s="2"/>
    </row>
    <row r="18" spans="2:9" ht="13.5" customHeight="1">
      <c r="B18" s="284"/>
      <c r="C18" s="328"/>
      <c r="E18" s="306"/>
      <c r="F18" s="306"/>
      <c r="G18" s="329"/>
      <c r="H18" s="306"/>
      <c r="I18" s="2"/>
    </row>
    <row r="19" spans="2:9" ht="18.75">
      <c r="B19" s="290" t="s">
        <v>913</v>
      </c>
      <c r="C19" s="328">
        <v>383.23</v>
      </c>
      <c r="E19" s="352">
        <v>39.013</v>
      </c>
      <c r="F19" s="330"/>
      <c r="G19"/>
      <c r="H19" s="306"/>
      <c r="I19" s="2"/>
    </row>
    <row r="20" spans="2:9" ht="18.75">
      <c r="B20" s="331" t="s">
        <v>886</v>
      </c>
      <c r="C20" s="332">
        <v>211.31</v>
      </c>
      <c r="E20" s="352"/>
      <c r="F20" s="330"/>
      <c r="G20"/>
      <c r="H20" s="306"/>
      <c r="I20" s="2"/>
    </row>
    <row r="21" spans="2:9" ht="18.75">
      <c r="B21" s="290" t="s">
        <v>887</v>
      </c>
      <c r="C21" s="328">
        <v>122.13</v>
      </c>
      <c r="E21" s="352">
        <v>9.915</v>
      </c>
      <c r="F21" s="330"/>
      <c r="G21"/>
      <c r="H21" s="306"/>
      <c r="I21" s="2"/>
    </row>
    <row r="22" spans="2:9" ht="18.75">
      <c r="B22" s="290" t="s">
        <v>888</v>
      </c>
      <c r="C22" s="328">
        <v>68.93</v>
      </c>
      <c r="E22" s="352">
        <v>5.594</v>
      </c>
      <c r="F22" s="330"/>
      <c r="G22"/>
      <c r="H22" s="306"/>
      <c r="I22" s="2"/>
    </row>
    <row r="23" spans="2:9" ht="18.75">
      <c r="B23" s="290" t="s">
        <v>889</v>
      </c>
      <c r="C23" s="328">
        <v>39.7</v>
      </c>
      <c r="E23" s="352"/>
      <c r="F23" s="330"/>
      <c r="G23"/>
      <c r="H23" s="306"/>
      <c r="I23" s="2"/>
    </row>
    <row r="24" spans="2:9" ht="18.75">
      <c r="B24" s="331" t="s">
        <v>890</v>
      </c>
      <c r="C24" s="328">
        <v>23.98</v>
      </c>
      <c r="E24" s="352">
        <v>1.95</v>
      </c>
      <c r="F24" s="330"/>
      <c r="G24"/>
      <c r="H24" s="306"/>
      <c r="I24" s="2"/>
    </row>
    <row r="25" spans="2:9" ht="18.75">
      <c r="B25" s="331" t="s">
        <v>891</v>
      </c>
      <c r="C25" s="328">
        <v>50.95</v>
      </c>
      <c r="E25" s="352"/>
      <c r="F25" s="330"/>
      <c r="G25"/>
      <c r="H25" s="306"/>
      <c r="I25" s="306"/>
    </row>
    <row r="26" spans="2:9" ht="18.75">
      <c r="B26" s="331" t="s">
        <v>893</v>
      </c>
      <c r="C26" s="328">
        <v>216.52</v>
      </c>
      <c r="E26" s="352">
        <v>17.562</v>
      </c>
      <c r="F26" s="330"/>
      <c r="G26"/>
      <c r="H26" s="306"/>
      <c r="I26" s="306"/>
    </row>
    <row r="27" spans="2:9" ht="18.75">
      <c r="B27" s="331" t="s">
        <v>892</v>
      </c>
      <c r="C27" s="328">
        <v>50.2</v>
      </c>
      <c r="E27" s="352"/>
      <c r="F27" s="330"/>
      <c r="G27"/>
      <c r="H27" s="306"/>
      <c r="I27" s="306"/>
    </row>
    <row r="28" spans="2:9" ht="18.75">
      <c r="B28" s="39"/>
      <c r="C28" s="333"/>
      <c r="E28" s="306"/>
      <c r="F28" s="2"/>
      <c r="G28"/>
      <c r="H28" s="306"/>
      <c r="I28" s="306"/>
    </row>
    <row r="29" spans="2:7" ht="18.75">
      <c r="B29" s="39"/>
      <c r="C29" s="39"/>
      <c r="F29"/>
      <c r="G29"/>
    </row>
  </sheetData>
  <sheetProtection/>
  <mergeCells count="12">
    <mergeCell ref="B8:C8"/>
    <mergeCell ref="B9:C9"/>
    <mergeCell ref="B11:C11"/>
    <mergeCell ref="B12:C12"/>
    <mergeCell ref="B13:C13"/>
    <mergeCell ref="B14:C14"/>
    <mergeCell ref="B1:C1"/>
    <mergeCell ref="B2:C2"/>
    <mergeCell ref="B3:C3"/>
    <mergeCell ref="B4:C4"/>
    <mergeCell ref="B6:C6"/>
    <mergeCell ref="B7:C7"/>
  </mergeCells>
  <printOptions/>
  <pageMargins left="0.7086614173228347" right="0.7086614173228347" top="0.7480314960629921" bottom="0.7480314960629921" header="0.31496062992125984" footer="0.31496062992125984"/>
  <pageSetup fitToHeight="5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24"/>
  <sheetViews>
    <sheetView zoomScalePageLayoutView="0" workbookViewId="0" topLeftCell="A1">
      <selection activeCell="A4" sqref="A4:D4"/>
    </sheetView>
  </sheetViews>
  <sheetFormatPr defaultColWidth="9.00390625" defaultRowHeight="12.75"/>
  <cols>
    <col min="1" max="1" width="57.375" style="1" customWidth="1"/>
    <col min="2" max="2" width="12.625" style="1" hidden="1" customWidth="1"/>
    <col min="3" max="3" width="12.25390625" style="1" hidden="1" customWidth="1"/>
    <col min="4" max="4" width="27.875" style="0" customWidth="1"/>
  </cols>
  <sheetData>
    <row r="1" spans="1:4" ht="18.75">
      <c r="A1" s="391" t="s">
        <v>922</v>
      </c>
      <c r="B1" s="391"/>
      <c r="C1" s="371"/>
      <c r="D1" s="371"/>
    </row>
    <row r="2" spans="1:4" ht="18.75">
      <c r="A2" s="391" t="s">
        <v>877</v>
      </c>
      <c r="B2" s="391"/>
      <c r="C2" s="371"/>
      <c r="D2" s="371"/>
    </row>
    <row r="3" spans="1:4" ht="18.75">
      <c r="A3" s="391" t="s">
        <v>878</v>
      </c>
      <c r="B3" s="391"/>
      <c r="C3" s="371"/>
      <c r="D3" s="371"/>
    </row>
    <row r="4" spans="1:4" ht="18.75">
      <c r="A4" s="391" t="s">
        <v>929</v>
      </c>
      <c r="B4" s="391"/>
      <c r="C4" s="371"/>
      <c r="D4" s="371"/>
    </row>
    <row r="6" spans="1:4" ht="18.75">
      <c r="A6" s="391" t="s">
        <v>879</v>
      </c>
      <c r="B6" s="391"/>
      <c r="C6" s="391"/>
      <c r="D6" s="391"/>
    </row>
    <row r="7" spans="1:4" ht="18.75">
      <c r="A7" s="391" t="s">
        <v>880</v>
      </c>
      <c r="B7" s="391"/>
      <c r="C7" s="391"/>
      <c r="D7" s="391"/>
    </row>
    <row r="8" spans="1:4" ht="18.75">
      <c r="A8" s="391" t="s">
        <v>170</v>
      </c>
      <c r="B8" s="391"/>
      <c r="C8" s="391"/>
      <c r="D8" s="391"/>
    </row>
    <row r="9" spans="1:4" ht="18.75">
      <c r="A9" s="391" t="s">
        <v>783</v>
      </c>
      <c r="B9" s="391"/>
      <c r="C9" s="391"/>
      <c r="D9" s="391"/>
    </row>
    <row r="10" spans="1:4" ht="18.75">
      <c r="A10" s="39"/>
      <c r="B10" s="39"/>
      <c r="C10" s="39"/>
      <c r="D10" s="311"/>
    </row>
    <row r="11" spans="1:4" ht="15.75" customHeight="1">
      <c r="A11" s="40"/>
      <c r="B11" s="40"/>
      <c r="C11" s="40"/>
      <c r="D11" s="282" t="s">
        <v>896</v>
      </c>
    </row>
    <row r="12" spans="1:4" ht="18.75">
      <c r="A12" s="40"/>
      <c r="B12" s="40"/>
      <c r="C12" s="40"/>
      <c r="D12" s="311"/>
    </row>
    <row r="13" spans="1:4" ht="18.75">
      <c r="A13" s="392" t="s">
        <v>897</v>
      </c>
      <c r="B13" s="392"/>
      <c r="C13" s="392"/>
      <c r="D13" s="396"/>
    </row>
    <row r="14" spans="1:4" ht="52.5" customHeight="1">
      <c r="A14" s="397" t="s">
        <v>898</v>
      </c>
      <c r="B14" s="398"/>
      <c r="C14" s="398"/>
      <c r="D14" s="398"/>
    </row>
    <row r="15" spans="1:4" ht="9" customHeight="1">
      <c r="A15" s="312"/>
      <c r="B15" s="313"/>
      <c r="C15" s="313"/>
      <c r="D15" s="311"/>
    </row>
    <row r="16" spans="1:4" ht="54.75" customHeight="1">
      <c r="A16" s="314" t="s">
        <v>884</v>
      </c>
      <c r="B16" s="314" t="s">
        <v>171</v>
      </c>
      <c r="C16" s="315" t="s">
        <v>899</v>
      </c>
      <c r="D16" s="314" t="s">
        <v>171</v>
      </c>
    </row>
    <row r="17" spans="1:4" ht="18.75">
      <c r="A17" s="309" t="s">
        <v>885</v>
      </c>
      <c r="B17" s="316">
        <f>SUM(B19:B19)</f>
        <v>0</v>
      </c>
      <c r="C17" s="317">
        <f>SUM(C19:C19)</f>
        <v>2500</v>
      </c>
      <c r="D17" s="318">
        <f>D19+D21+D20</f>
        <v>197</v>
      </c>
    </row>
    <row r="18" spans="1:4" ht="16.5" customHeight="1">
      <c r="A18" s="310"/>
      <c r="B18" s="284"/>
      <c r="C18" s="284"/>
      <c r="D18" s="319"/>
    </row>
    <row r="19" spans="1:4" ht="18.75">
      <c r="A19" s="320" t="s">
        <v>894</v>
      </c>
      <c r="B19" s="321">
        <v>0</v>
      </c>
      <c r="C19" s="321">
        <v>2500</v>
      </c>
      <c r="D19" s="322">
        <v>0</v>
      </c>
    </row>
    <row r="20" spans="1:4" ht="18.75">
      <c r="A20" s="320" t="s">
        <v>890</v>
      </c>
      <c r="B20" s="321"/>
      <c r="C20" s="321"/>
      <c r="D20" s="322">
        <v>32</v>
      </c>
    </row>
    <row r="21" spans="1:4" ht="18.75">
      <c r="A21" s="323" t="s">
        <v>900</v>
      </c>
      <c r="B21" s="324"/>
      <c r="C21" s="324"/>
      <c r="D21" s="325">
        <v>165</v>
      </c>
    </row>
    <row r="22" spans="1:4" ht="18.75">
      <c r="A22" s="39"/>
      <c r="B22" s="39"/>
      <c r="C22" s="39"/>
      <c r="D22" s="311"/>
    </row>
    <row r="23" spans="1:4" ht="18.75">
      <c r="A23" s="39"/>
      <c r="B23" s="39"/>
      <c r="C23" s="39"/>
      <c r="D23" s="311"/>
    </row>
    <row r="24" spans="1:4" ht="18.75">
      <c r="A24" s="39"/>
      <c r="B24" s="39"/>
      <c r="C24" s="39"/>
      <c r="D24" s="311"/>
    </row>
  </sheetData>
  <sheetProtection/>
  <mergeCells count="10">
    <mergeCell ref="A8:D8"/>
    <mergeCell ref="A9:D9"/>
    <mergeCell ref="A13:D13"/>
    <mergeCell ref="A14:D14"/>
    <mergeCell ref="A1:D1"/>
    <mergeCell ref="A2:D2"/>
    <mergeCell ref="A3:D3"/>
    <mergeCell ref="A4:D4"/>
    <mergeCell ref="A6:D6"/>
    <mergeCell ref="A7:D7"/>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24"/>
  <sheetViews>
    <sheetView zoomScalePageLayoutView="0" workbookViewId="0" topLeftCell="A1">
      <selection activeCell="B4" sqref="B4:D4"/>
    </sheetView>
  </sheetViews>
  <sheetFormatPr defaultColWidth="9.00390625" defaultRowHeight="12.75"/>
  <cols>
    <col min="1" max="1" width="59.125" style="1" customWidth="1"/>
    <col min="2" max="2" width="12.625" style="1" hidden="1" customWidth="1"/>
    <col min="3" max="3" width="12.25390625" style="1" hidden="1" customWidth="1"/>
    <col min="4" max="4" width="29.375" style="0" customWidth="1"/>
  </cols>
  <sheetData>
    <row r="1" spans="2:4" ht="18.75">
      <c r="B1" s="376" t="s">
        <v>923</v>
      </c>
      <c r="C1" s="376"/>
      <c r="D1" s="376"/>
    </row>
    <row r="2" spans="2:4" ht="18.75">
      <c r="B2" s="376" t="s">
        <v>880</v>
      </c>
      <c r="C2" s="376"/>
      <c r="D2" s="376"/>
    </row>
    <row r="3" spans="1:4" ht="14.25" customHeight="1">
      <c r="A3" s="391" t="s">
        <v>170</v>
      </c>
      <c r="B3" s="371"/>
      <c r="C3" s="371"/>
      <c r="D3" s="371"/>
    </row>
    <row r="4" spans="2:4" ht="18.75">
      <c r="B4" s="376" t="s">
        <v>929</v>
      </c>
      <c r="C4" s="376"/>
      <c r="D4" s="376"/>
    </row>
    <row r="6" spans="1:4" ht="18.75">
      <c r="A6" s="391" t="s">
        <v>879</v>
      </c>
      <c r="B6" s="391"/>
      <c r="C6" s="391"/>
      <c r="D6" s="391"/>
    </row>
    <row r="7" spans="1:4" ht="18.75">
      <c r="A7" s="391" t="s">
        <v>880</v>
      </c>
      <c r="B7" s="391"/>
      <c r="C7" s="391"/>
      <c r="D7" s="391"/>
    </row>
    <row r="8" spans="1:4" ht="18.75">
      <c r="A8" s="391" t="s">
        <v>170</v>
      </c>
      <c r="B8" s="391"/>
      <c r="C8" s="391"/>
      <c r="D8" s="391"/>
    </row>
    <row r="9" spans="1:4" ht="18.75">
      <c r="A9" s="391" t="s">
        <v>914</v>
      </c>
      <c r="B9" s="391"/>
      <c r="C9" s="391"/>
      <c r="D9" s="391"/>
    </row>
    <row r="10" spans="1:4" ht="18.75">
      <c r="A10" s="39"/>
      <c r="B10" s="39"/>
      <c r="C10" s="39"/>
      <c r="D10" s="311"/>
    </row>
    <row r="11" spans="1:4" ht="15.75" customHeight="1">
      <c r="A11" s="40"/>
      <c r="B11" s="40"/>
      <c r="C11" s="40"/>
      <c r="D11" s="282" t="s">
        <v>915</v>
      </c>
    </row>
    <row r="12" spans="1:4" ht="18.75">
      <c r="A12" s="40"/>
      <c r="B12" s="40"/>
      <c r="C12" s="40"/>
      <c r="D12" s="311"/>
    </row>
    <row r="13" spans="1:4" ht="18.75">
      <c r="A13" s="392" t="s">
        <v>897</v>
      </c>
      <c r="B13" s="392"/>
      <c r="C13" s="392"/>
      <c r="D13" s="396"/>
    </row>
    <row r="14" spans="1:4" ht="34.5" customHeight="1">
      <c r="A14" s="397" t="s">
        <v>916</v>
      </c>
      <c r="B14" s="398"/>
      <c r="C14" s="398"/>
      <c r="D14" s="398"/>
    </row>
    <row r="15" spans="1:4" ht="9" customHeight="1">
      <c r="A15" s="312"/>
      <c r="B15" s="313"/>
      <c r="C15" s="313"/>
      <c r="D15" s="311"/>
    </row>
    <row r="16" spans="1:4" ht="54.75" customHeight="1">
      <c r="A16" s="314" t="s">
        <v>884</v>
      </c>
      <c r="B16" s="314" t="s">
        <v>171</v>
      </c>
      <c r="C16" s="315" t="s">
        <v>899</v>
      </c>
      <c r="D16" s="314" t="s">
        <v>171</v>
      </c>
    </row>
    <row r="17" spans="1:4" ht="18.75">
      <c r="A17" s="309" t="s">
        <v>885</v>
      </c>
      <c r="B17" s="316">
        <f>SUM(B19:B19)</f>
        <v>0</v>
      </c>
      <c r="C17" s="317">
        <f>SUM(C19:C19)</f>
        <v>2500</v>
      </c>
      <c r="D17" s="318">
        <f>D19+D20+D21</f>
        <v>785.52</v>
      </c>
    </row>
    <row r="18" spans="1:4" ht="16.5" customHeight="1">
      <c r="A18" s="310"/>
      <c r="B18" s="284"/>
      <c r="C18" s="284"/>
      <c r="D18" s="319"/>
    </row>
    <row r="19" spans="1:4" ht="18.75">
      <c r="A19" s="320" t="s">
        <v>894</v>
      </c>
      <c r="B19" s="321">
        <v>0</v>
      </c>
      <c r="C19" s="321">
        <v>2500</v>
      </c>
      <c r="D19" s="322">
        <f>1006-220.48</f>
        <v>785.52</v>
      </c>
    </row>
    <row r="20" spans="1:4" ht="18.75">
      <c r="A20" s="334"/>
      <c r="B20" s="335"/>
      <c r="C20" s="335"/>
      <c r="D20" s="336"/>
    </row>
    <row r="21" spans="1:4" ht="18.75">
      <c r="A21" s="323"/>
      <c r="B21" s="324"/>
      <c r="C21" s="324"/>
      <c r="D21" s="337"/>
    </row>
    <row r="22" spans="1:4" ht="18.75">
      <c r="A22" s="39"/>
      <c r="B22" s="39"/>
      <c r="C22" s="39"/>
      <c r="D22" s="311"/>
    </row>
    <row r="23" spans="1:4" ht="18.75">
      <c r="A23" s="39"/>
      <c r="B23" s="39"/>
      <c r="C23" s="39"/>
      <c r="D23" s="311"/>
    </row>
    <row r="24" spans="1:4" ht="18.75">
      <c r="A24" s="39"/>
      <c r="B24" s="39"/>
      <c r="C24" s="39"/>
      <c r="D24" s="311"/>
    </row>
  </sheetData>
  <sheetProtection/>
  <mergeCells count="10">
    <mergeCell ref="A8:D8"/>
    <mergeCell ref="A9:D9"/>
    <mergeCell ref="A13:D13"/>
    <mergeCell ref="A14:D14"/>
    <mergeCell ref="B1:D1"/>
    <mergeCell ref="B2:D2"/>
    <mergeCell ref="A3:D3"/>
    <mergeCell ref="B4:D4"/>
    <mergeCell ref="A6:D6"/>
    <mergeCell ref="A7:D7"/>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D42"/>
  <sheetViews>
    <sheetView zoomScalePageLayoutView="0" workbookViewId="0" topLeftCell="A1">
      <selection activeCell="J16" sqref="J16"/>
    </sheetView>
  </sheetViews>
  <sheetFormatPr defaultColWidth="9.00390625" defaultRowHeight="12.75"/>
  <cols>
    <col min="1" max="1" width="38.625" style="4" customWidth="1"/>
    <col min="2" max="2" width="7.25390625" style="3" customWidth="1"/>
    <col min="3" max="3" width="12.875" style="3" customWidth="1"/>
    <col min="4" max="4" width="21.00390625" style="3" customWidth="1"/>
    <col min="5" max="16384" width="9.125" style="3" customWidth="1"/>
  </cols>
  <sheetData>
    <row r="1" spans="3:4" ht="18.75">
      <c r="C1" s="376" t="s">
        <v>924</v>
      </c>
      <c r="D1" s="376"/>
    </row>
    <row r="2" spans="3:4" ht="18.75">
      <c r="C2" s="376" t="s">
        <v>880</v>
      </c>
      <c r="D2" s="376"/>
    </row>
    <row r="3" spans="2:4" ht="16.5">
      <c r="B3" s="391" t="s">
        <v>170</v>
      </c>
      <c r="C3" s="371"/>
      <c r="D3" s="371"/>
    </row>
    <row r="4" spans="3:4" ht="18.75">
      <c r="C4" s="376" t="s">
        <v>929</v>
      </c>
      <c r="D4" s="376"/>
    </row>
    <row r="6" spans="1:4" ht="18.75">
      <c r="A6" s="381" t="s">
        <v>879</v>
      </c>
      <c r="B6" s="399"/>
      <c r="C6" s="399"/>
      <c r="D6" s="399"/>
    </row>
    <row r="7" spans="1:4" ht="18.75">
      <c r="A7" s="381" t="s">
        <v>880</v>
      </c>
      <c r="B7" s="399"/>
      <c r="C7" s="399"/>
      <c r="D7" s="399"/>
    </row>
    <row r="8" spans="1:4" ht="18.75">
      <c r="A8" s="381" t="s">
        <v>170</v>
      </c>
      <c r="B8" s="399"/>
      <c r="C8" s="399"/>
      <c r="D8" s="399"/>
    </row>
    <row r="9" spans="1:4" ht="18.75">
      <c r="A9" s="381" t="s">
        <v>783</v>
      </c>
      <c r="B9" s="399"/>
      <c r="C9" s="399"/>
      <c r="D9" s="399"/>
    </row>
    <row r="10" spans="1:4" ht="18.75">
      <c r="A10" s="338"/>
      <c r="B10" s="339"/>
      <c r="C10" s="339"/>
      <c r="D10" s="339"/>
    </row>
    <row r="11" spans="1:4" ht="18" customHeight="1">
      <c r="A11" s="340"/>
      <c r="B11" s="381" t="s">
        <v>917</v>
      </c>
      <c r="C11" s="407"/>
      <c r="D11" s="407"/>
    </row>
    <row r="12" spans="1:4" ht="15.75" customHeight="1">
      <c r="A12" s="408"/>
      <c r="B12" s="408"/>
      <c r="C12" s="339"/>
      <c r="D12" s="339"/>
    </row>
    <row r="13" spans="1:4" ht="18.75">
      <c r="A13" s="392" t="s">
        <v>918</v>
      </c>
      <c r="B13" s="407"/>
      <c r="C13" s="407"/>
      <c r="D13" s="407"/>
    </row>
    <row r="14" spans="1:4" ht="18" customHeight="1">
      <c r="A14" s="394" t="s">
        <v>919</v>
      </c>
      <c r="B14" s="407"/>
      <c r="C14" s="407"/>
      <c r="D14" s="407"/>
    </row>
    <row r="15" spans="1:4" ht="18.75">
      <c r="A15" s="284"/>
      <c r="B15" s="339"/>
      <c r="C15" s="339"/>
      <c r="D15" s="339"/>
    </row>
    <row r="16" spans="1:4" ht="18.75">
      <c r="A16" s="341"/>
      <c r="B16" s="406" t="s">
        <v>920</v>
      </c>
      <c r="C16" s="406"/>
      <c r="D16" s="406"/>
    </row>
    <row r="17" spans="1:4" ht="96" customHeight="1">
      <c r="A17" s="342" t="s">
        <v>884</v>
      </c>
      <c r="B17" s="400" t="s">
        <v>927</v>
      </c>
      <c r="C17" s="401"/>
      <c r="D17" s="402"/>
    </row>
    <row r="18" spans="1:4" ht="18.75">
      <c r="A18" s="309" t="s">
        <v>885</v>
      </c>
      <c r="B18" s="356"/>
      <c r="C18" s="343"/>
      <c r="D18" s="357"/>
    </row>
    <row r="19" spans="1:4" ht="9" customHeight="1">
      <c r="A19" s="310"/>
      <c r="B19" s="358"/>
      <c r="C19" s="344"/>
      <c r="D19" s="345"/>
    </row>
    <row r="20" spans="1:4" ht="18.75">
      <c r="A20" s="346" t="s">
        <v>894</v>
      </c>
      <c r="B20" s="403">
        <v>400.365</v>
      </c>
      <c r="C20" s="404"/>
      <c r="D20" s="405"/>
    </row>
    <row r="21" spans="1:4" ht="18.75">
      <c r="A21" s="347"/>
      <c r="B21" s="359"/>
      <c r="C21" s="348"/>
      <c r="D21" s="349"/>
    </row>
    <row r="22" ht="15.75">
      <c r="A22" s="295"/>
    </row>
    <row r="23" ht="15.75">
      <c r="A23" s="295"/>
    </row>
    <row r="24" ht="15.75">
      <c r="A24" s="295"/>
    </row>
    <row r="25" ht="15.75">
      <c r="A25" s="295"/>
    </row>
    <row r="26" ht="15.75">
      <c r="A26" s="295"/>
    </row>
    <row r="27" ht="15.75">
      <c r="A27" s="295"/>
    </row>
    <row r="28" ht="15.75">
      <c r="A28" s="295"/>
    </row>
    <row r="29" ht="15.75">
      <c r="A29" s="295"/>
    </row>
    <row r="30" ht="15.75">
      <c r="A30" s="350"/>
    </row>
    <row r="31" ht="15.75">
      <c r="A31" s="350"/>
    </row>
    <row r="32" ht="15.75">
      <c r="A32" s="295"/>
    </row>
    <row r="33" ht="15.75">
      <c r="A33" s="295"/>
    </row>
    <row r="34" ht="15.75">
      <c r="A34" s="350"/>
    </row>
    <row r="35" ht="15.75">
      <c r="A35" s="350"/>
    </row>
    <row r="36" ht="15.75">
      <c r="A36" s="350"/>
    </row>
    <row r="37" ht="15.75">
      <c r="A37" s="350"/>
    </row>
    <row r="38" ht="15.75">
      <c r="A38" s="350"/>
    </row>
    <row r="39" ht="15.75">
      <c r="A39" s="350"/>
    </row>
    <row r="40" ht="15.75">
      <c r="A40" s="350"/>
    </row>
    <row r="41" ht="15.75">
      <c r="A41" s="30"/>
    </row>
    <row r="42" ht="15.75">
      <c r="A42" s="351"/>
    </row>
  </sheetData>
  <sheetProtection/>
  <mergeCells count="15">
    <mergeCell ref="B17:D17"/>
    <mergeCell ref="B20:D20"/>
    <mergeCell ref="B16:D16"/>
    <mergeCell ref="A8:D8"/>
    <mergeCell ref="A9:D9"/>
    <mergeCell ref="B11:D11"/>
    <mergeCell ref="A12:B12"/>
    <mergeCell ref="A13:D13"/>
    <mergeCell ref="A14:D14"/>
    <mergeCell ref="C1:D1"/>
    <mergeCell ref="C2:D2"/>
    <mergeCell ref="B3:D3"/>
    <mergeCell ref="C4:D4"/>
    <mergeCell ref="A6:D6"/>
    <mergeCell ref="A7:D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Синельни</cp:lastModifiedBy>
  <cp:lastPrinted>2015-12-23T16:30:59Z</cp:lastPrinted>
  <dcterms:created xsi:type="dcterms:W3CDTF">2006-05-15T07:22:37Z</dcterms:created>
  <dcterms:modified xsi:type="dcterms:W3CDTF">2015-12-29T09:30:03Z</dcterms:modified>
  <cp:category/>
  <cp:version/>
  <cp:contentType/>
  <cp:contentStatus/>
</cp:coreProperties>
</file>