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изм на 30.03.16" sheetId="1" r:id="rId1"/>
    <sheet name="изм.4 на 30.03.16" sheetId="2" r:id="rId2"/>
  </sheets>
  <definedNames>
    <definedName name="_xlnm.Print_Area" localSheetId="0">'прил.1изм на 30.03.16'!$A$2:$P$74</definedName>
  </definedNames>
  <calcPr fullCalcOnLoad="1"/>
</workbook>
</file>

<file path=xl/sharedStrings.xml><?xml version="1.0" encoding="utf-8"?>
<sst xmlns="http://schemas.openxmlformats.org/spreadsheetml/2006/main" count="154" uniqueCount="106">
  <si>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</si>
  <si>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</si>
  <si>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</si>
  <si>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</si>
  <si>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</si>
  <si>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</si>
  <si>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</si>
  <si>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</si>
  <si>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</si>
  <si>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</si>
  <si>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</si>
  <si>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</si>
  <si>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удельная стоимость 1 кв. м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</si>
  <si>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</si>
  <si>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</si>
  <si>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</si>
  <si>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</si>
  <si>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</si>
  <si>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</si>
  <si>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</si>
  <si>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</si>
  <si>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</si>
  <si>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</si>
  <si>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</si>
  <si>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9</t>
  </si>
  <si>
    <t>г. Емва, ул. Хвойная, дом 13</t>
  </si>
  <si>
    <t>г. Емва, ул. Хвойная, дом 14</t>
  </si>
  <si>
    <t>г. Емва, ул. 60 лет Октября, дом 6</t>
  </si>
  <si>
    <t>г. Емва, ул. 60 лет Октября, дом 18</t>
  </si>
  <si>
    <t>г.Емва, ул. Песчаная, дом 6</t>
  </si>
  <si>
    <t>г.Емва, ул. Песчаная, дом 23</t>
  </si>
  <si>
    <t>г.Емва, ул. Песчаная, дом 32</t>
  </si>
  <si>
    <t>г.Емва, ул. Песчаная, дом 36</t>
  </si>
  <si>
    <t>пст. Чиньяворык, ул.Железнодорожная, дом 12</t>
  </si>
  <si>
    <t>пст. Чиньяворык, ул.Железнодорожная, дом 14</t>
  </si>
  <si>
    <t>пст. Чиньяворык, ул.Железнодорожная, дом 30</t>
  </si>
  <si>
    <t>пст. Вожаель, ул.50 лет ВЛКСМ, дом 18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</si>
  <si>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</si>
  <si>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</si>
  <si>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</si>
  <si>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</si>
  <si>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</si>
  <si>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г. Емва, ул. Хвойная, дом 16</t>
  </si>
  <si>
    <t>г. Емва, ул. Вымская, дом 18</t>
  </si>
  <si>
    <t>г. Емва, ул. Московская, дом 5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</si>
  <si>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</si>
  <si>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</si>
  <si>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</si>
  <si>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</si>
  <si>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Кирова, дом 12</t>
  </si>
  <si>
    <t>пст. Тракт, ул. Кирова, дом 14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</si>
  <si>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</si>
  <si>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</si>
  <si>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</si>
  <si>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</si>
  <si>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</si>
  <si>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</si>
  <si>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</si>
  <si>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</si>
  <si>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</si>
  <si>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ул. Песчаная, дом 2</t>
  </si>
  <si>
    <t>г. Емва, ул. Песчаная, дом 24</t>
  </si>
  <si>
    <t>г. Емва, ул. Песчаная, дом 34</t>
  </si>
  <si>
    <t>п. Вожаёль, ул. Юбилейная, дом 14</t>
  </si>
  <si>
    <t>п. Вожаёль, ул. Юбилейная, дом 17</t>
  </si>
  <si>
    <t>п. Чиньяворык, ул. Северная, дом 8</t>
  </si>
  <si>
    <t>г.Емва, ул.Калинина,дом 33</t>
  </si>
  <si>
    <t>г.Емва, ул.Дзержтнского,дом 122</t>
  </si>
  <si>
    <t>Итого по I этапу программы:</t>
  </si>
  <si>
    <t>Итого по II этапу программы:</t>
  </si>
  <si>
    <t>2016г.</t>
  </si>
  <si>
    <t>2017г.</t>
  </si>
  <si>
    <t>г. Емва, ул. Хвойная, дом 19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</si>
  <si>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</si>
  <si>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</si>
  <si>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</si>
  <si>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</si>
  <si>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</si>
  <si>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</si>
  <si>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>г. Емва,ул. Коммунистическая, дом 8</t>
  </si>
  <si>
    <t>г. Емва,ул. Коммунистическая, дом 25</t>
  </si>
  <si>
    <t>г. Емва,ул. Одесская, дом 10</t>
  </si>
  <si>
    <t>г. Емва,ул. Октябрьская, дом 28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</si>
  <si>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</si>
  <si>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</si>
  <si>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</si>
  <si>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</si>
  <si>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</si>
  <si>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</si>
  <si>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( I этап 2013-2014 гг., II этап 2014-2015 гг., III этап 2015 - 2016 гг.,</t>
  </si>
  <si>
    <t>IV этап 2016-2017гг.,V этап 2017г. (до 1 сентября 2017г.))"</t>
  </si>
  <si>
    <t>."</t>
  </si>
  <si>
    <t>III этап 2015-2016г.,IV этап 2016-2017г., V этап 2017г. (до 1 сентября 2017г.))"</t>
  </si>
  <si>
    <t>пст. Чиньяворык, ул.Железнодорожная, дом 20</t>
  </si>
  <si>
    <t>Общий итог по Программе</t>
  </si>
  <si>
    <t>в том числе:</t>
  </si>
  <si>
    <t>II этап 2014-2015 гг.</t>
  </si>
  <si>
    <t>I этап 2013 - 2014гг</t>
  </si>
  <si>
    <t>пст. Чиньяворык, ул.Шевченко, дом 8</t>
  </si>
  <si>
    <t>пст. Чиньяворык, ул.Свердлова, дом 2</t>
  </si>
  <si>
    <t>п.Тракт, ул. Железнодорожная, дом 13</t>
  </si>
  <si>
    <t>к адресной программе</t>
  </si>
  <si>
    <t>на территории муниципального района "Княжпогостский" на 2013-2017 годы</t>
  </si>
  <si>
    <t>Планируемые показатели выполнения адресной программы</t>
  </si>
  <si>
    <t xml:space="preserve">к адресной программе </t>
  </si>
  <si>
    <t>пст. Тракт, ул.Лесная, дом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</si>
</sst>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1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Border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189" fontId="11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3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8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4"/>
  <sheetViews>
    <sheetView tabSelected="1" view="pageBreakPreview" zoomScaleSheetLayoutView="100" zoomScalePageLayoutView="0" workbookViewId="0" topLeftCell="D4">
      <selection activeCell="D66" sqref="D66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1.7109375" style="0" customWidth="1"/>
    <col min="4" max="4" width="18.28125" style="0" customWidth="1"/>
    <col min="5" max="5" width="11.421875" style="0" customWidth="1"/>
    <col min="6" max="6" width="17.8515625" style="0" customWidth="1"/>
    <col min="7" max="7" width="13.140625" style="0" customWidth="1"/>
    <col min="8" max="16" width="12.28125" style="0" customWidth="1"/>
    <col min="17" max="17" width="9.140625" style="0" hidden="1" customWidth="1"/>
  </cols>
  <sheetData>
    <row r="2" spans="1:16" ht="18.75" customHeight="1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8.75" customHeight="1">
      <c r="A3" s="66" t="s">
        <v>104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1" customHeight="1">
      <c r="A4" s="66" t="s">
        <v>83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20.25" customHeight="1">
      <c r="A5" s="66" t="s">
        <v>84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9.5" customHeight="1">
      <c r="A6" s="66" t="s">
        <v>85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21" customHeight="1">
      <c r="A7" s="66" t="s">
        <v>92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6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2.75">
      <c r="A9" s="54" t="s">
        <v>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1:17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6"/>
    </row>
    <row r="11" spans="1:18" ht="22.5" customHeight="1">
      <c r="A11" s="57" t="s">
        <v>1</v>
      </c>
      <c r="B11" s="57" t="s">
        <v>2</v>
      </c>
      <c r="C11" s="60" t="s">
        <v>3</v>
      </c>
      <c r="D11" s="61"/>
      <c r="E11" s="62" t="s">
        <v>15</v>
      </c>
      <c r="F11" s="62"/>
      <c r="G11" s="62"/>
      <c r="H11" s="62" t="s">
        <v>16</v>
      </c>
      <c r="I11" s="62"/>
      <c r="J11" s="62"/>
      <c r="K11" s="62" t="s">
        <v>10</v>
      </c>
      <c r="L11" s="62"/>
      <c r="M11" s="62"/>
      <c r="N11" s="51" t="s">
        <v>11</v>
      </c>
      <c r="O11" s="63"/>
      <c r="P11" s="64"/>
      <c r="Q11" s="65"/>
      <c r="R11" s="13"/>
    </row>
    <row r="12" spans="1:18" ht="12.75">
      <c r="A12" s="58"/>
      <c r="B12" s="58"/>
      <c r="C12" s="52" t="s">
        <v>77</v>
      </c>
      <c r="D12" s="46" t="s">
        <v>78</v>
      </c>
      <c r="E12" s="46" t="s">
        <v>86</v>
      </c>
      <c r="F12" s="46" t="s">
        <v>87</v>
      </c>
      <c r="G12" s="47" t="s">
        <v>12</v>
      </c>
      <c r="H12" s="46" t="s">
        <v>13</v>
      </c>
      <c r="I12" s="46" t="s">
        <v>14</v>
      </c>
      <c r="J12" s="47" t="s">
        <v>12</v>
      </c>
      <c r="K12" s="46" t="s">
        <v>13</v>
      </c>
      <c r="L12" s="46" t="s">
        <v>14</v>
      </c>
      <c r="M12" s="47" t="s">
        <v>12</v>
      </c>
      <c r="N12" s="46" t="s">
        <v>13</v>
      </c>
      <c r="O12" s="46" t="s">
        <v>14</v>
      </c>
      <c r="P12" s="47" t="s">
        <v>12</v>
      </c>
      <c r="Q12" s="65"/>
      <c r="R12" s="13"/>
    </row>
    <row r="13" spans="1:18" ht="63" customHeight="1">
      <c r="A13" s="59"/>
      <c r="B13" s="59"/>
      <c r="C13" s="53"/>
      <c r="D13" s="46" t="s">
        <v>4</v>
      </c>
      <c r="E13" s="46"/>
      <c r="F13" s="46"/>
      <c r="G13" s="47"/>
      <c r="H13" s="46"/>
      <c r="I13" s="46"/>
      <c r="J13" s="47"/>
      <c r="K13" s="46"/>
      <c r="L13" s="46"/>
      <c r="M13" s="47"/>
      <c r="N13" s="46"/>
      <c r="O13" s="46"/>
      <c r="P13" s="47"/>
      <c r="Q13" s="65"/>
      <c r="R13" s="13"/>
    </row>
    <row r="14" spans="1:18" ht="12.75">
      <c r="A14" s="20"/>
      <c r="B14" s="20"/>
      <c r="C14" s="20" t="s">
        <v>6</v>
      </c>
      <c r="D14" s="20" t="s">
        <v>6</v>
      </c>
      <c r="E14" s="20" t="s">
        <v>6</v>
      </c>
      <c r="F14" s="20" t="s">
        <v>8</v>
      </c>
      <c r="G14" s="20" t="s">
        <v>8</v>
      </c>
      <c r="H14" s="20" t="s">
        <v>6</v>
      </c>
      <c r="I14" s="20" t="s">
        <v>8</v>
      </c>
      <c r="J14" s="20" t="s">
        <v>8</v>
      </c>
      <c r="K14" s="20" t="s">
        <v>6</v>
      </c>
      <c r="L14" s="20" t="s">
        <v>8</v>
      </c>
      <c r="M14" s="20" t="s">
        <v>8</v>
      </c>
      <c r="N14" s="20" t="s">
        <v>6</v>
      </c>
      <c r="O14" s="20" t="s">
        <v>8</v>
      </c>
      <c r="P14" s="20" t="s">
        <v>8</v>
      </c>
      <c r="Q14" s="4"/>
      <c r="R14" s="13"/>
    </row>
    <row r="15" spans="1:18" ht="12.7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3"/>
      <c r="R15" s="13"/>
    </row>
    <row r="16" spans="1:18" ht="27.75" customHeight="1">
      <c r="A16" s="48" t="s">
        <v>94</v>
      </c>
      <c r="B16" s="49"/>
      <c r="C16" s="28">
        <f>C18+C60</f>
        <v>5525</v>
      </c>
      <c r="D16" s="28">
        <f aca="true" t="shared" si="0" ref="D16:P16">D18+D60</f>
        <v>205877874.45999998</v>
      </c>
      <c r="E16" s="28">
        <f t="shared" si="0"/>
        <v>5525</v>
      </c>
      <c r="F16" s="28">
        <f t="shared" si="0"/>
        <v>205877874.45999998</v>
      </c>
      <c r="G16" s="28"/>
      <c r="H16" s="28">
        <f t="shared" si="0"/>
        <v>0.00026972353337828726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6"/>
      <c r="R16" s="13"/>
    </row>
    <row r="17" spans="1:18" ht="15" customHeight="1">
      <c r="A17" s="48" t="s">
        <v>95</v>
      </c>
      <c r="B17" s="49"/>
      <c r="C17" s="21"/>
      <c r="D17" s="27"/>
      <c r="E17" s="21"/>
      <c r="F17" s="27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6"/>
      <c r="R17" s="13"/>
    </row>
    <row r="18" spans="1:18" ht="15.75">
      <c r="A18" s="50" t="s">
        <v>97</v>
      </c>
      <c r="B18" s="50"/>
      <c r="C18" s="28">
        <f>C19+C20+C21+C22+C23+C24+C25+C26+C27+C28+C29+C30+C31+C32+C33+C34+C35+C36+C37+C38+C39+C40+C41+C42+C43+C44+C45+C46+C47+C48+C49+C50+C51+C52+C53+C54+C55+C56+C57+C58</f>
        <v>3707.5</v>
      </c>
      <c r="D18" s="28">
        <f>D19+D20+D21+D22+D23+D24+D25+D26+D27+D28+D29+D30+D31+D32+D33+D34+D35+D36+D37+D38+D39+D40+D41+D42+D43+D44+D45+D46+D47+D48+D49+D50+D51+D52+D53+D54+D55+D56+D57+D58</f>
        <v>127272288.65999995</v>
      </c>
      <c r="E18" s="28">
        <f>E19+E20+E21+E22+E23+E24+E25+E26+E27+E28+E29+E30+E31+E32+E33+E34+E35+E36+E37+E38+E39+E40+E41+E42+E43+E44+E45+E46+E47+E48+E49+E50+E51+E52+E53+E54+E55+E56+E57+E58</f>
        <v>3707.5</v>
      </c>
      <c r="F18" s="28">
        <f>F19+F20+F21+F22+F23+F24+F25+F26+F27+F28+F29+F30+F31+F32+F33+F34+F35+F36+F37+F38+F39+F40+F41+F42+F43+F44+F45+F46+F47+F48+F49+F50+F51+F52+F53+F54+F55+F56+F57+F58</f>
        <v>127272288.65999995</v>
      </c>
      <c r="G18" s="21">
        <f>F18/E18</f>
        <v>34328.33139851651</v>
      </c>
      <c r="H18" s="21">
        <f>G18/F18</f>
        <v>0.00026972353337828726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"/>
      <c r="R18" s="13"/>
    </row>
    <row r="19" spans="1:18" ht="12.75">
      <c r="A19" s="22">
        <v>1</v>
      </c>
      <c r="B19" s="23" t="s">
        <v>79</v>
      </c>
      <c r="C19" s="22">
        <v>242.1</v>
      </c>
      <c r="D19" s="41">
        <v>8350491.26</v>
      </c>
      <c r="E19" s="22">
        <v>242.1</v>
      </c>
      <c r="F19" s="41">
        <f>D19</f>
        <v>8350491.26</v>
      </c>
      <c r="G19" s="29">
        <f aca="true" t="shared" si="1" ref="G19:G73">F19/E19</f>
        <v>34491.90937629079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"/>
      <c r="R19" s="13"/>
    </row>
    <row r="20" spans="1:17" ht="12.75">
      <c r="A20" s="22">
        <v>2</v>
      </c>
      <c r="B20" s="23" t="s">
        <v>30</v>
      </c>
      <c r="C20" s="22">
        <v>121.8</v>
      </c>
      <c r="D20" s="41">
        <v>4201114.56</v>
      </c>
      <c r="E20" s="22">
        <v>121.8</v>
      </c>
      <c r="F20" s="41">
        <f aca="true" t="shared" si="2" ref="F20:F58">D20</f>
        <v>4201114.56</v>
      </c>
      <c r="G20" s="29">
        <f t="shared" si="1"/>
        <v>34491.90935960591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/>
    </row>
    <row r="21" spans="1:17" ht="12.75">
      <c r="A21" s="22">
        <v>3</v>
      </c>
      <c r="B21" s="23" t="s">
        <v>31</v>
      </c>
      <c r="C21" s="22">
        <v>78.8</v>
      </c>
      <c r="D21" s="41">
        <v>2717962.45</v>
      </c>
      <c r="E21" s="22">
        <v>78.8</v>
      </c>
      <c r="F21" s="41">
        <f t="shared" si="2"/>
        <v>2717962.45</v>
      </c>
      <c r="G21" s="29">
        <f t="shared" si="1"/>
        <v>34491.909263959395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/>
    </row>
    <row r="22" spans="1:17" ht="12.75">
      <c r="A22" s="22">
        <v>4</v>
      </c>
      <c r="B22" s="23" t="s">
        <v>32</v>
      </c>
      <c r="C22" s="22">
        <v>76.4</v>
      </c>
      <c r="D22" s="41">
        <v>2635181.87</v>
      </c>
      <c r="E22" s="22">
        <v>76.4</v>
      </c>
      <c r="F22" s="41">
        <f t="shared" si="2"/>
        <v>2635181.87</v>
      </c>
      <c r="G22" s="29">
        <f t="shared" si="1"/>
        <v>34491.90929319372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"/>
    </row>
    <row r="23" spans="1:17" ht="12.75">
      <c r="A23" s="22">
        <v>5</v>
      </c>
      <c r="B23" s="23" t="s">
        <v>27</v>
      </c>
      <c r="C23" s="22">
        <v>74.8</v>
      </c>
      <c r="D23" s="41">
        <v>2579994.81</v>
      </c>
      <c r="E23" s="22">
        <v>74.8</v>
      </c>
      <c r="F23" s="41">
        <f t="shared" si="2"/>
        <v>2579994.81</v>
      </c>
      <c r="G23" s="29">
        <f t="shared" si="1"/>
        <v>34491.90922459893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"/>
    </row>
    <row r="24" spans="1:17" ht="12.75">
      <c r="A24" s="22">
        <v>6</v>
      </c>
      <c r="B24" s="23" t="s">
        <v>55</v>
      </c>
      <c r="C24" s="22">
        <v>55.4</v>
      </c>
      <c r="D24" s="41">
        <v>1910851.77</v>
      </c>
      <c r="E24" s="22">
        <v>55.4</v>
      </c>
      <c r="F24" s="41">
        <f t="shared" si="2"/>
        <v>1910851.77</v>
      </c>
      <c r="G24" s="29">
        <f t="shared" si="1"/>
        <v>34491.90920577617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"/>
    </row>
    <row r="25" spans="1:17" ht="12.75">
      <c r="A25" s="22">
        <v>7</v>
      </c>
      <c r="B25" s="23" t="s">
        <v>40</v>
      </c>
      <c r="C25" s="22">
        <v>53.7</v>
      </c>
      <c r="D25" s="41">
        <v>1852215.53</v>
      </c>
      <c r="E25" s="22">
        <v>53.7</v>
      </c>
      <c r="F25" s="41">
        <f t="shared" si="2"/>
        <v>1852215.53</v>
      </c>
      <c r="G25" s="29">
        <f t="shared" si="1"/>
        <v>34491.909310986965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"/>
    </row>
    <row r="26" spans="1:17" ht="12.75">
      <c r="A26" s="22">
        <v>8</v>
      </c>
      <c r="B26" s="23" t="s">
        <v>36</v>
      </c>
      <c r="C26" s="22">
        <v>188.6</v>
      </c>
      <c r="D26" s="41">
        <v>6505174.09</v>
      </c>
      <c r="E26" s="22">
        <v>188.6</v>
      </c>
      <c r="F26" s="41">
        <f t="shared" si="2"/>
        <v>6505174.09</v>
      </c>
      <c r="G26" s="29">
        <f t="shared" si="1"/>
        <v>34491.90927889714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"/>
    </row>
    <row r="27" spans="1:23" ht="12.75">
      <c r="A27" s="22">
        <v>9</v>
      </c>
      <c r="B27" s="38" t="s">
        <v>80</v>
      </c>
      <c r="C27" s="37">
        <v>348.7</v>
      </c>
      <c r="D27" s="42">
        <v>11982329.27</v>
      </c>
      <c r="E27" s="37">
        <v>348.7</v>
      </c>
      <c r="F27" s="41">
        <f t="shared" si="2"/>
        <v>11982329.27</v>
      </c>
      <c r="G27" s="39">
        <f t="shared" si="1"/>
        <v>34362.85996558647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3">
        <v>0</v>
      </c>
      <c r="R27" s="34"/>
      <c r="S27" s="34"/>
      <c r="T27" s="34"/>
      <c r="U27" s="34"/>
      <c r="V27" s="35"/>
      <c r="W27" s="32"/>
    </row>
    <row r="28" spans="1:18" ht="12.75">
      <c r="A28" s="22">
        <v>10</v>
      </c>
      <c r="B28" s="23" t="s">
        <v>66</v>
      </c>
      <c r="C28" s="22">
        <v>77.7</v>
      </c>
      <c r="D28" s="41">
        <v>2669994.22</v>
      </c>
      <c r="E28" s="22">
        <v>77.7</v>
      </c>
      <c r="F28" s="41">
        <f t="shared" si="2"/>
        <v>2669994.22</v>
      </c>
      <c r="G28" s="29">
        <f t="shared" si="1"/>
        <v>34362.859974259976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3"/>
      <c r="R28" s="13"/>
    </row>
    <row r="29" spans="1:17" ht="12.75">
      <c r="A29" s="22">
        <v>11</v>
      </c>
      <c r="B29" s="23" t="s">
        <v>57</v>
      </c>
      <c r="C29" s="22">
        <v>73.9</v>
      </c>
      <c r="D29" s="41">
        <f>3686299.52-1146884.17</f>
        <v>2539415.35</v>
      </c>
      <c r="E29" s="22">
        <v>73.9</v>
      </c>
      <c r="F29" s="41">
        <f t="shared" si="2"/>
        <v>2539415.35</v>
      </c>
      <c r="G29" s="29">
        <f t="shared" si="1"/>
        <v>34362.8599458728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3"/>
    </row>
    <row r="30" spans="1:17" ht="12.75">
      <c r="A30" s="22">
        <v>12</v>
      </c>
      <c r="B30" s="23" t="s">
        <v>28</v>
      </c>
      <c r="C30" s="22">
        <v>73.9</v>
      </c>
      <c r="D30" s="41">
        <f>3216959.23-677543.88</f>
        <v>2539415.35</v>
      </c>
      <c r="E30" s="22">
        <v>73.9</v>
      </c>
      <c r="F30" s="41">
        <f t="shared" si="2"/>
        <v>2539415.35</v>
      </c>
      <c r="G30" s="29">
        <f t="shared" si="1"/>
        <v>34362.8599458728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3"/>
    </row>
    <row r="31" spans="1:17" ht="12.75">
      <c r="A31" s="22">
        <v>13</v>
      </c>
      <c r="B31" s="23" t="s">
        <v>29</v>
      </c>
      <c r="C31" s="22">
        <v>41.1</v>
      </c>
      <c r="D31" s="41">
        <f>1412313.55-0</f>
        <v>1412313.55</v>
      </c>
      <c r="E31" s="22">
        <v>41.1</v>
      </c>
      <c r="F31" s="41">
        <f t="shared" si="2"/>
        <v>1412313.55</v>
      </c>
      <c r="G31" s="29">
        <f t="shared" si="1"/>
        <v>34362.8600973236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3"/>
    </row>
    <row r="32" spans="1:17" ht="12.75">
      <c r="A32" s="22">
        <v>14</v>
      </c>
      <c r="B32" s="23" t="s">
        <v>41</v>
      </c>
      <c r="C32" s="22">
        <v>103.9</v>
      </c>
      <c r="D32" s="41">
        <f>3580887.77-10586.62</f>
        <v>3570301.15</v>
      </c>
      <c r="E32" s="22">
        <v>103.9</v>
      </c>
      <c r="F32" s="41">
        <f t="shared" si="2"/>
        <v>3570301.15</v>
      </c>
      <c r="G32" s="29">
        <f t="shared" si="1"/>
        <v>34362.85996150144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3"/>
    </row>
    <row r="33" spans="1:17" ht="12.75">
      <c r="A33" s="22">
        <v>15</v>
      </c>
      <c r="B33" s="23" t="s">
        <v>49</v>
      </c>
      <c r="C33" s="24">
        <v>40</v>
      </c>
      <c r="D33" s="41">
        <f>1413332.02-38817.62</f>
        <v>1374514.4</v>
      </c>
      <c r="E33" s="24">
        <v>40</v>
      </c>
      <c r="F33" s="41">
        <f t="shared" si="2"/>
        <v>1374514.4</v>
      </c>
      <c r="G33" s="29">
        <f>F33/E33</f>
        <v>34362.86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3"/>
    </row>
    <row r="34" spans="1:17" ht="25.5">
      <c r="A34" s="22">
        <v>16</v>
      </c>
      <c r="B34" s="43" t="s">
        <v>93</v>
      </c>
      <c r="C34" s="44">
        <v>176.6</v>
      </c>
      <c r="D34" s="41">
        <f>6938225.74-930327.46</f>
        <v>6007898.28</v>
      </c>
      <c r="E34" s="44">
        <v>176.6</v>
      </c>
      <c r="F34" s="41">
        <f t="shared" si="2"/>
        <v>6007898.28</v>
      </c>
      <c r="G34" s="29">
        <f>F34/E34</f>
        <v>34019.80906002265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3"/>
    </row>
    <row r="35" spans="1:17" ht="25.5">
      <c r="A35" s="22">
        <v>17</v>
      </c>
      <c r="B35" s="23" t="s">
        <v>35</v>
      </c>
      <c r="C35" s="22">
        <v>93.6</v>
      </c>
      <c r="D35" s="41">
        <f>3897436.43-681072.74</f>
        <v>3216363.6900000004</v>
      </c>
      <c r="E35" s="22">
        <v>93.6</v>
      </c>
      <c r="F35" s="41">
        <f t="shared" si="2"/>
        <v>3216363.6900000004</v>
      </c>
      <c r="G35" s="29">
        <f t="shared" si="1"/>
        <v>34362.85993589744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3"/>
    </row>
    <row r="36" spans="1:17" ht="12.75">
      <c r="A36" s="22">
        <v>18</v>
      </c>
      <c r="B36" s="23" t="s">
        <v>98</v>
      </c>
      <c r="C36" s="22">
        <v>62.6</v>
      </c>
      <c r="D36" s="41">
        <f>2257409.82-113692.36</f>
        <v>2143717.46</v>
      </c>
      <c r="E36" s="22">
        <v>62.6</v>
      </c>
      <c r="F36" s="41">
        <f t="shared" si="2"/>
        <v>2143717.46</v>
      </c>
      <c r="G36" s="29">
        <f t="shared" si="1"/>
        <v>34244.68785942492</v>
      </c>
      <c r="H36" s="24"/>
      <c r="I36" s="24"/>
      <c r="J36" s="24"/>
      <c r="K36" s="24"/>
      <c r="L36" s="24"/>
      <c r="M36" s="24"/>
      <c r="N36" s="24"/>
      <c r="O36" s="24"/>
      <c r="P36" s="24"/>
      <c r="Q36" s="3"/>
    </row>
    <row r="37" spans="1:17" ht="12.75">
      <c r="A37" s="22">
        <v>19</v>
      </c>
      <c r="B37" s="23" t="s">
        <v>26</v>
      </c>
      <c r="C37" s="22">
        <v>180.8</v>
      </c>
      <c r="D37" s="41">
        <f>6778631.11-581338.92</f>
        <v>6197292.19</v>
      </c>
      <c r="E37" s="22">
        <v>180.8</v>
      </c>
      <c r="F37" s="41">
        <f t="shared" si="2"/>
        <v>6197292.19</v>
      </c>
      <c r="G37" s="29">
        <f t="shared" si="1"/>
        <v>34277.05857300885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3"/>
    </row>
    <row r="38" spans="1:17" ht="12.75">
      <c r="A38" s="22">
        <v>20</v>
      </c>
      <c r="B38" s="23" t="s">
        <v>51</v>
      </c>
      <c r="C38" s="22">
        <v>150.1</v>
      </c>
      <c r="D38" s="41">
        <f>5648859.25-503872.76</f>
        <v>5144986.49</v>
      </c>
      <c r="E38" s="22">
        <v>150.1</v>
      </c>
      <c r="F38" s="41">
        <f t="shared" si="2"/>
        <v>5144986.49</v>
      </c>
      <c r="G38" s="29">
        <f t="shared" si="1"/>
        <v>34277.05856095936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3"/>
    </row>
    <row r="39" spans="1:18" ht="12.75">
      <c r="A39" s="22">
        <v>21</v>
      </c>
      <c r="B39" s="23" t="s">
        <v>81</v>
      </c>
      <c r="C39" s="22">
        <v>130.9</v>
      </c>
      <c r="D39" s="41">
        <f>4550622.3-63755.33</f>
        <v>4486866.97</v>
      </c>
      <c r="E39" s="22">
        <v>130.9</v>
      </c>
      <c r="F39" s="41">
        <f t="shared" si="2"/>
        <v>4486866.97</v>
      </c>
      <c r="G39" s="29">
        <f t="shared" si="1"/>
        <v>34277.058594346825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3"/>
      <c r="R39" s="13"/>
    </row>
    <row r="40" spans="1:17" ht="12.75">
      <c r="A40" s="22">
        <v>22</v>
      </c>
      <c r="B40" s="23" t="s">
        <v>39</v>
      </c>
      <c r="C40" s="25">
        <v>41</v>
      </c>
      <c r="D40" s="41">
        <f>1458831.62-53472.21</f>
        <v>1405359.4100000001</v>
      </c>
      <c r="E40" s="25">
        <v>41</v>
      </c>
      <c r="F40" s="41">
        <f t="shared" si="2"/>
        <v>1405359.4100000001</v>
      </c>
      <c r="G40" s="29">
        <f t="shared" si="1"/>
        <v>34277.05878048781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3"/>
    </row>
    <row r="41" spans="1:17" ht="12.75">
      <c r="A41" s="22">
        <v>23</v>
      </c>
      <c r="B41" s="23" t="s">
        <v>45</v>
      </c>
      <c r="C41" s="22">
        <v>33.3</v>
      </c>
      <c r="D41" s="41">
        <f>1161306.75-19880.69</f>
        <v>1141426.06</v>
      </c>
      <c r="E41" s="22">
        <v>33.3</v>
      </c>
      <c r="F41" s="41">
        <f t="shared" si="2"/>
        <v>1141426.06</v>
      </c>
      <c r="G41" s="29">
        <f t="shared" si="1"/>
        <v>34277.058858858865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3"/>
    </row>
    <row r="42" spans="1:17" ht="12.75">
      <c r="A42" s="22">
        <v>24</v>
      </c>
      <c r="B42" s="23" t="s">
        <v>46</v>
      </c>
      <c r="C42" s="22">
        <v>79.6</v>
      </c>
      <c r="D42" s="41">
        <f>2871046.42-142592.56</f>
        <v>2728453.86</v>
      </c>
      <c r="E42" s="22">
        <v>79.6</v>
      </c>
      <c r="F42" s="41">
        <f t="shared" si="2"/>
        <v>2728453.86</v>
      </c>
      <c r="G42" s="29">
        <f t="shared" si="1"/>
        <v>34277.05854271357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3"/>
    </row>
    <row r="43" spans="1:17" ht="12.75">
      <c r="A43" s="22">
        <v>25</v>
      </c>
      <c r="B43" s="23" t="s">
        <v>47</v>
      </c>
      <c r="C43" s="22">
        <v>80.3</v>
      </c>
      <c r="D43" s="41">
        <f>2841568.15-89120.35</f>
        <v>2752447.8</v>
      </c>
      <c r="E43" s="22">
        <v>80.3</v>
      </c>
      <c r="F43" s="41">
        <f t="shared" si="2"/>
        <v>2752447.8</v>
      </c>
      <c r="G43" s="29">
        <f t="shared" si="1"/>
        <v>34277.058530510585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3"/>
    </row>
    <row r="44" spans="1:17" ht="12.75">
      <c r="A44" s="22">
        <v>26</v>
      </c>
      <c r="B44" s="23" t="s">
        <v>48</v>
      </c>
      <c r="C44" s="22">
        <v>39.6</v>
      </c>
      <c r="D44" s="41">
        <f>1406044.94-48673.42</f>
        <v>1357371.52</v>
      </c>
      <c r="E44" s="22">
        <v>39.6</v>
      </c>
      <c r="F44" s="41">
        <f t="shared" si="2"/>
        <v>1357371.52</v>
      </c>
      <c r="G44" s="29">
        <f t="shared" si="1"/>
        <v>34277.058585858584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3"/>
    </row>
    <row r="45" spans="1:17" ht="25.5">
      <c r="A45" s="22">
        <v>27</v>
      </c>
      <c r="B45" s="23" t="s">
        <v>33</v>
      </c>
      <c r="C45" s="25">
        <v>43</v>
      </c>
      <c r="D45" s="41">
        <f>1483511.11-9597.58</f>
        <v>1473913.53</v>
      </c>
      <c r="E45" s="25">
        <v>43</v>
      </c>
      <c r="F45" s="41">
        <f t="shared" si="2"/>
        <v>1473913.53</v>
      </c>
      <c r="G45" s="29">
        <f t="shared" si="1"/>
        <v>34277.058837209304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3"/>
    </row>
    <row r="46" spans="1:17" ht="25.5">
      <c r="A46" s="22">
        <v>28</v>
      </c>
      <c r="B46" s="23" t="s">
        <v>34</v>
      </c>
      <c r="C46" s="22">
        <v>43.1</v>
      </c>
      <c r="D46" s="41">
        <f>1483511.09-6169.88</f>
        <v>1477341.2100000002</v>
      </c>
      <c r="E46" s="22">
        <v>43.1</v>
      </c>
      <c r="F46" s="41">
        <f t="shared" si="2"/>
        <v>1477341.2100000002</v>
      </c>
      <c r="G46" s="29">
        <f t="shared" si="1"/>
        <v>34277.05823665894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3"/>
    </row>
    <row r="47" spans="1:17" ht="12.75">
      <c r="A47" s="22">
        <v>29</v>
      </c>
      <c r="B47" s="23" t="s">
        <v>99</v>
      </c>
      <c r="C47" s="22">
        <v>61.3</v>
      </c>
      <c r="D47" s="41">
        <f>2258476.75-158277.13</f>
        <v>2100199.62</v>
      </c>
      <c r="E47" s="22">
        <v>61.3</v>
      </c>
      <c r="F47" s="41">
        <f t="shared" si="2"/>
        <v>2100199.62</v>
      </c>
      <c r="G47" s="29">
        <f t="shared" si="1"/>
        <v>34261.00522022839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3"/>
    </row>
    <row r="48" spans="1:17" ht="12.75">
      <c r="A48" s="22">
        <v>30</v>
      </c>
      <c r="B48" s="23" t="s">
        <v>100</v>
      </c>
      <c r="C48" s="22">
        <v>31.6</v>
      </c>
      <c r="D48" s="41">
        <f>1129771.85-46616.8</f>
        <v>1083155.05</v>
      </c>
      <c r="E48" s="22">
        <v>31.6</v>
      </c>
      <c r="F48" s="41">
        <f t="shared" si="2"/>
        <v>1083155.05</v>
      </c>
      <c r="G48" s="29">
        <f t="shared" si="1"/>
        <v>34277.0585443038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3"/>
    </row>
    <row r="49" spans="1:17" ht="12.75">
      <c r="A49" s="75">
        <v>31</v>
      </c>
      <c r="B49" s="76" t="s">
        <v>25</v>
      </c>
      <c r="C49" s="75">
        <f>181.7-30.2</f>
        <v>151.5</v>
      </c>
      <c r="D49" s="77">
        <f>5643524.56-455454.34</f>
        <v>5188070.22</v>
      </c>
      <c r="E49" s="75">
        <v>151.5</v>
      </c>
      <c r="F49" s="77">
        <f t="shared" si="2"/>
        <v>5188070.22</v>
      </c>
      <c r="G49" s="77">
        <f t="shared" si="1"/>
        <v>34244.68792079208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3"/>
    </row>
    <row r="50" spans="1:17" ht="12.75">
      <c r="A50" s="75">
        <v>32</v>
      </c>
      <c r="B50" s="76" t="s">
        <v>42</v>
      </c>
      <c r="C50" s="75">
        <v>150.8</v>
      </c>
      <c r="D50" s="77">
        <f>5643524.56-479425.63</f>
        <v>5164098.93</v>
      </c>
      <c r="E50" s="75">
        <v>150.8</v>
      </c>
      <c r="F50" s="77">
        <f t="shared" si="2"/>
        <v>5164098.93</v>
      </c>
      <c r="G50" s="77">
        <f t="shared" si="1"/>
        <v>34244.68786472148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3"/>
    </row>
    <row r="51" spans="1:17" ht="12.75">
      <c r="A51" s="75">
        <v>33</v>
      </c>
      <c r="B51" s="76" t="s">
        <v>52</v>
      </c>
      <c r="C51" s="75">
        <v>181.5</v>
      </c>
      <c r="D51" s="77">
        <f>6772229.47-556818.62</f>
        <v>6215410.85</v>
      </c>
      <c r="E51" s="75">
        <v>181.5</v>
      </c>
      <c r="F51" s="77">
        <f t="shared" si="2"/>
        <v>6215410.85</v>
      </c>
      <c r="G51" s="77">
        <f t="shared" si="1"/>
        <v>34244.687878787874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3"/>
    </row>
    <row r="52" spans="1:17" ht="12.75">
      <c r="A52" s="75">
        <v>34</v>
      </c>
      <c r="B52" s="76" t="s">
        <v>24</v>
      </c>
      <c r="C52" s="75">
        <v>41.5</v>
      </c>
      <c r="D52" s="77">
        <f>1439304.23-18149.68</f>
        <v>1421154.55</v>
      </c>
      <c r="E52" s="75">
        <v>41.5</v>
      </c>
      <c r="F52" s="77">
        <f t="shared" si="2"/>
        <v>1421154.55</v>
      </c>
      <c r="G52" s="77">
        <f t="shared" si="1"/>
        <v>34244.68795180723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3"/>
    </row>
    <row r="53" spans="1:17" ht="12.75">
      <c r="A53" s="75">
        <v>35</v>
      </c>
      <c r="B53" s="76" t="s">
        <v>50</v>
      </c>
      <c r="C53" s="75">
        <v>42.5</v>
      </c>
      <c r="D53" s="77">
        <f>1471836.69-16437.46</f>
        <v>1455399.23</v>
      </c>
      <c r="E53" s="75">
        <v>42.5</v>
      </c>
      <c r="F53" s="77">
        <f t="shared" si="2"/>
        <v>1455399.23</v>
      </c>
      <c r="G53" s="77">
        <f t="shared" si="1"/>
        <v>34244.68776470588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3"/>
    </row>
    <row r="54" spans="1:17" ht="12.75">
      <c r="A54" s="75">
        <v>36</v>
      </c>
      <c r="B54" s="76" t="s">
        <v>38</v>
      </c>
      <c r="C54" s="75">
        <v>79.9</v>
      </c>
      <c r="D54" s="77">
        <f>2863540.8-127390.24</f>
        <v>2736150.5599999996</v>
      </c>
      <c r="E54" s="75">
        <v>79.9</v>
      </c>
      <c r="F54" s="77">
        <f t="shared" si="2"/>
        <v>2736150.5599999996</v>
      </c>
      <c r="G54" s="77">
        <f t="shared" si="1"/>
        <v>34244.68785982477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3"/>
    </row>
    <row r="55" spans="1:17" ht="12.75">
      <c r="A55" s="75">
        <v>37</v>
      </c>
      <c r="B55" s="76" t="s">
        <v>37</v>
      </c>
      <c r="C55" s="75">
        <v>41.7</v>
      </c>
      <c r="D55" s="77">
        <f>1439304.25-11300.77</f>
        <v>1428003.48</v>
      </c>
      <c r="E55" s="75">
        <v>41.7</v>
      </c>
      <c r="F55" s="77">
        <f t="shared" si="2"/>
        <v>1428003.48</v>
      </c>
      <c r="G55" s="77">
        <f t="shared" si="1"/>
        <v>34244.68776978417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3"/>
    </row>
    <row r="56" spans="1:17" ht="12.75">
      <c r="A56" s="75">
        <v>38</v>
      </c>
      <c r="B56" s="76" t="s">
        <v>65</v>
      </c>
      <c r="C56" s="78">
        <v>47.7</v>
      </c>
      <c r="D56" s="77">
        <f>1643060.13-9588.52</f>
        <v>1633471.6099999999</v>
      </c>
      <c r="E56" s="78">
        <v>47.7</v>
      </c>
      <c r="F56" s="77">
        <f t="shared" si="2"/>
        <v>1633471.6099999999</v>
      </c>
      <c r="G56" s="77">
        <f>F56/E56</f>
        <v>34244.68784067086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3"/>
    </row>
    <row r="57" spans="1:17" ht="15">
      <c r="A57" s="75">
        <v>39</v>
      </c>
      <c r="B57" s="79" t="s">
        <v>59</v>
      </c>
      <c r="C57" s="78">
        <v>31</v>
      </c>
      <c r="D57" s="77">
        <f>1128704.9-67119.58</f>
        <v>1061585.3199999998</v>
      </c>
      <c r="E57" s="78">
        <v>31</v>
      </c>
      <c r="F57" s="77">
        <f t="shared" si="2"/>
        <v>1061585.3199999998</v>
      </c>
      <c r="G57" s="77">
        <f>F57/E57</f>
        <v>34244.68774193548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3"/>
    </row>
    <row r="58" spans="1:17" ht="15">
      <c r="A58" s="75">
        <v>40</v>
      </c>
      <c r="B58" s="79" t="s">
        <v>105</v>
      </c>
      <c r="C58" s="78">
        <v>41.2</v>
      </c>
      <c r="D58" s="77">
        <f>1471836.69-60955.55</f>
        <v>1410881.14</v>
      </c>
      <c r="E58" s="78">
        <v>41.2</v>
      </c>
      <c r="F58" s="77">
        <f t="shared" si="2"/>
        <v>1410881.14</v>
      </c>
      <c r="G58" s="77">
        <f>F58/E58</f>
        <v>34244.68786407766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3"/>
    </row>
    <row r="59" spans="1:17" ht="13.5" customHeight="1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2"/>
      <c r="Q59" s="3"/>
    </row>
    <row r="60" spans="1:17" ht="15.75">
      <c r="A60" s="45" t="s">
        <v>96</v>
      </c>
      <c r="B60" s="45"/>
      <c r="C60" s="30">
        <f>C61+C62+C63+C64+C65+C66+C67+C68+C69+C70+C71+C72+C73+C74</f>
        <v>1817.5</v>
      </c>
      <c r="D60" s="30">
        <f>D61+D62+D63+D64+D65+D66+D67+D68+D69+D70+D71+D72+D73+D74</f>
        <v>78605585.80000001</v>
      </c>
      <c r="E60" s="30">
        <f>E61+E62+E63+E64+E65+E66+E67+E68+E69+E70+E71+E72+E73+E74</f>
        <v>1817.5</v>
      </c>
      <c r="F60" s="30">
        <f>F61+F62+F63+F64+F65+F66+F67+F68+F69+F70+F71+F72+F73+F74</f>
        <v>78605585.80000001</v>
      </c>
      <c r="G60" s="30">
        <f>F60/E60</f>
        <v>43249.29067400276</v>
      </c>
      <c r="H60" s="26">
        <f aca="true" t="shared" si="3" ref="H60:P60">H61+H62+H63+H64+H65+H66+H67+H68+H69+H70+H71+H72+H73+H74</f>
        <v>0</v>
      </c>
      <c r="I60" s="26">
        <f t="shared" si="3"/>
        <v>0</v>
      </c>
      <c r="J60" s="26">
        <f t="shared" si="3"/>
        <v>0</v>
      </c>
      <c r="K60" s="26">
        <f t="shared" si="3"/>
        <v>0</v>
      </c>
      <c r="L60" s="26">
        <f t="shared" si="3"/>
        <v>0</v>
      </c>
      <c r="M60" s="26">
        <f t="shared" si="3"/>
        <v>0</v>
      </c>
      <c r="N60" s="26">
        <f t="shared" si="3"/>
        <v>0</v>
      </c>
      <c r="O60" s="26">
        <f t="shared" si="3"/>
        <v>0</v>
      </c>
      <c r="P60" s="26">
        <f t="shared" si="3"/>
        <v>0</v>
      </c>
      <c r="Q60" s="3"/>
    </row>
    <row r="61" spans="1:17" ht="12.75">
      <c r="A61" s="22">
        <v>1</v>
      </c>
      <c r="B61" s="23" t="s">
        <v>82</v>
      </c>
      <c r="C61" s="22">
        <v>28.1</v>
      </c>
      <c r="D61" s="29">
        <v>1111166.3</v>
      </c>
      <c r="E61" s="22">
        <v>28.1</v>
      </c>
      <c r="F61" s="29">
        <f>D61</f>
        <v>1111166.3</v>
      </c>
      <c r="G61" s="29">
        <f>F61/E61</f>
        <v>39543.2846975089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3"/>
    </row>
    <row r="62" spans="1:17" ht="12.75">
      <c r="A62" s="22">
        <v>2</v>
      </c>
      <c r="B62" s="23" t="s">
        <v>67</v>
      </c>
      <c r="C62" s="24">
        <v>614.1</v>
      </c>
      <c r="D62" s="29">
        <v>24006276.19</v>
      </c>
      <c r="E62" s="24">
        <v>614.1</v>
      </c>
      <c r="F62" s="29">
        <f aca="true" t="shared" si="4" ref="F62:F74">D62</f>
        <v>24006276.19</v>
      </c>
      <c r="G62" s="29">
        <f t="shared" si="1"/>
        <v>39091.802947402706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"/>
    </row>
    <row r="63" spans="1:17" ht="12.75">
      <c r="A63" s="22">
        <v>3</v>
      </c>
      <c r="B63" s="23" t="s">
        <v>60</v>
      </c>
      <c r="C63" s="24">
        <v>108.9</v>
      </c>
      <c r="D63" s="29">
        <v>4321202.34</v>
      </c>
      <c r="E63" s="24">
        <v>108.9</v>
      </c>
      <c r="F63" s="29">
        <f t="shared" si="4"/>
        <v>4321202.34</v>
      </c>
      <c r="G63" s="29">
        <f t="shared" si="1"/>
        <v>39680.462258953165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3"/>
    </row>
    <row r="64" spans="1:17" ht="12.75">
      <c r="A64" s="22">
        <v>4</v>
      </c>
      <c r="B64" s="23" t="s">
        <v>61</v>
      </c>
      <c r="C64" s="24">
        <v>58.2</v>
      </c>
      <c r="D64" s="29">
        <v>2298589.16</v>
      </c>
      <c r="E64" s="24">
        <v>58.2</v>
      </c>
      <c r="F64" s="29">
        <f t="shared" si="4"/>
        <v>2298589.16</v>
      </c>
      <c r="G64" s="29">
        <f t="shared" si="1"/>
        <v>39494.65910652921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3"/>
    </row>
    <row r="65" spans="1:17" ht="12.75">
      <c r="A65" s="22">
        <v>5</v>
      </c>
      <c r="B65" s="23" t="s">
        <v>62</v>
      </c>
      <c r="C65" s="24">
        <v>58.1</v>
      </c>
      <c r="D65" s="29">
        <v>2222332.62</v>
      </c>
      <c r="E65" s="24">
        <v>58.1</v>
      </c>
      <c r="F65" s="29">
        <f t="shared" si="4"/>
        <v>2222332.62</v>
      </c>
      <c r="G65" s="29">
        <f t="shared" si="1"/>
        <v>38250.131153184164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3"/>
    </row>
    <row r="66" spans="1:17" ht="12.75">
      <c r="A66" s="22">
        <v>6</v>
      </c>
      <c r="B66" s="23" t="s">
        <v>53</v>
      </c>
      <c r="C66" s="24">
        <v>121.3</v>
      </c>
      <c r="D66" s="29">
        <v>5936895.72</v>
      </c>
      <c r="E66" s="24">
        <v>121.3</v>
      </c>
      <c r="F66" s="29">
        <f t="shared" si="4"/>
        <v>5936895.72</v>
      </c>
      <c r="G66" s="29">
        <f t="shared" si="1"/>
        <v>48943.905358615004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3"/>
    </row>
    <row r="67" spans="1:17" ht="12.75">
      <c r="A67" s="22">
        <v>7</v>
      </c>
      <c r="B67" s="23" t="s">
        <v>72</v>
      </c>
      <c r="C67" s="24">
        <v>178.4</v>
      </c>
      <c r="D67" s="29">
        <v>8394999.21</v>
      </c>
      <c r="E67" s="24">
        <v>178.4</v>
      </c>
      <c r="F67" s="29">
        <f t="shared" si="4"/>
        <v>8394999.21</v>
      </c>
      <c r="G67" s="29">
        <f t="shared" si="1"/>
        <v>47057.17045964126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3"/>
    </row>
    <row r="68" spans="1:17" ht="12.75">
      <c r="A68" s="22">
        <v>8</v>
      </c>
      <c r="B68" s="23" t="s">
        <v>44</v>
      </c>
      <c r="C68" s="24">
        <v>107.3</v>
      </c>
      <c r="D68" s="29">
        <v>4487468</v>
      </c>
      <c r="E68" s="24">
        <v>107.3</v>
      </c>
      <c r="F68" s="29">
        <f t="shared" si="4"/>
        <v>4487468</v>
      </c>
      <c r="G68" s="29">
        <f t="shared" si="1"/>
        <v>41821.69617893756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3"/>
    </row>
    <row r="69" spans="1:17" ht="12.75">
      <c r="A69" s="22">
        <v>9</v>
      </c>
      <c r="B69" s="23" t="s">
        <v>43</v>
      </c>
      <c r="C69" s="24">
        <v>150.5</v>
      </c>
      <c r="D69" s="29">
        <v>6916988.88</v>
      </c>
      <c r="E69" s="24">
        <v>150.5</v>
      </c>
      <c r="F69" s="29">
        <f t="shared" si="4"/>
        <v>6916988.88</v>
      </c>
      <c r="G69" s="29">
        <f t="shared" si="1"/>
        <v>45960.05900332226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3"/>
    </row>
    <row r="70" spans="1:17" ht="12.75">
      <c r="A70" s="22">
        <v>10</v>
      </c>
      <c r="B70" s="23" t="s">
        <v>54</v>
      </c>
      <c r="C70" s="24">
        <v>75.4</v>
      </c>
      <c r="D70" s="29">
        <v>3680113.14</v>
      </c>
      <c r="E70" s="24">
        <v>75.4</v>
      </c>
      <c r="F70" s="29">
        <f t="shared" si="4"/>
        <v>3680113.14</v>
      </c>
      <c r="G70" s="29">
        <f t="shared" si="1"/>
        <v>48807.86657824933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3"/>
    </row>
    <row r="71" spans="1:17" ht="12.75">
      <c r="A71" s="22">
        <v>11</v>
      </c>
      <c r="B71" s="23" t="s">
        <v>56</v>
      </c>
      <c r="C71" s="24">
        <v>37.3</v>
      </c>
      <c r="D71" s="29">
        <v>1984626.54</v>
      </c>
      <c r="E71" s="24">
        <v>37.3</v>
      </c>
      <c r="F71" s="29">
        <f t="shared" si="4"/>
        <v>1984626.54</v>
      </c>
      <c r="G71" s="29">
        <f t="shared" si="1"/>
        <v>53207.145844504026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3"/>
    </row>
    <row r="72" spans="1:17" ht="12.75">
      <c r="A72" s="22">
        <v>12</v>
      </c>
      <c r="B72" s="23" t="s">
        <v>58</v>
      </c>
      <c r="C72" s="24">
        <v>55.8</v>
      </c>
      <c r="D72" s="29">
        <v>2930751.97</v>
      </c>
      <c r="E72" s="24">
        <v>55.8</v>
      </c>
      <c r="F72" s="29">
        <f t="shared" si="4"/>
        <v>2930751.97</v>
      </c>
      <c r="G72" s="29">
        <f t="shared" si="1"/>
        <v>52522.43673835126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3"/>
    </row>
    <row r="73" spans="1:17" ht="12.75">
      <c r="A73" s="22">
        <v>13</v>
      </c>
      <c r="B73" s="23" t="s">
        <v>63</v>
      </c>
      <c r="C73" s="24">
        <v>126.3</v>
      </c>
      <c r="D73" s="29">
        <v>6014772.95</v>
      </c>
      <c r="E73" s="24">
        <v>126.3</v>
      </c>
      <c r="F73" s="29">
        <f t="shared" si="4"/>
        <v>6014772.95</v>
      </c>
      <c r="G73" s="29">
        <f t="shared" si="1"/>
        <v>47622.905384006335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3"/>
    </row>
    <row r="74" spans="1:17" ht="12.75">
      <c r="A74" s="22">
        <v>14</v>
      </c>
      <c r="B74" s="23" t="s">
        <v>64</v>
      </c>
      <c r="C74" s="24">
        <v>97.8</v>
      </c>
      <c r="D74" s="29">
        <v>4299402.78</v>
      </c>
      <c r="E74" s="24">
        <v>97.8</v>
      </c>
      <c r="F74" s="29">
        <f t="shared" si="4"/>
        <v>4299402.78</v>
      </c>
      <c r="G74" s="29">
        <f>F74/E74</f>
        <v>43961.1736196319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3"/>
    </row>
  </sheetData>
  <sheetProtection/>
  <mergeCells count="35">
    <mergeCell ref="A2:P2"/>
    <mergeCell ref="A3:P3"/>
    <mergeCell ref="A4:P4"/>
    <mergeCell ref="A5:P5"/>
    <mergeCell ref="A6:P6"/>
    <mergeCell ref="A7:P7"/>
    <mergeCell ref="A9:P10"/>
    <mergeCell ref="Q9:Q10"/>
    <mergeCell ref="A11:A13"/>
    <mergeCell ref="B11:B13"/>
    <mergeCell ref="C11:D11"/>
    <mergeCell ref="E11:G11"/>
    <mergeCell ref="H11:J11"/>
    <mergeCell ref="K11:M11"/>
    <mergeCell ref="N11:P11"/>
    <mergeCell ref="Q11:Q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A60:B60"/>
    <mergeCell ref="O12:O13"/>
    <mergeCell ref="P12:P13"/>
    <mergeCell ref="A16:B16"/>
    <mergeCell ref="A17:B17"/>
    <mergeCell ref="A18:B18"/>
    <mergeCell ref="A59:P59"/>
    <mergeCell ref="I12:I13"/>
    <mergeCell ref="J12:J13"/>
    <mergeCell ref="K12:K13"/>
  </mergeCell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0"/>
  <sheetViews>
    <sheetView view="pageBreakPreview" zoomScale="90" zoomScaleSheetLayoutView="90" zoomScalePageLayoutView="0" workbookViewId="0" topLeftCell="C1">
      <selection activeCell="Q25" sqref="Q25"/>
    </sheetView>
  </sheetViews>
  <sheetFormatPr defaultColWidth="9.140625" defaultRowHeight="12.75"/>
  <cols>
    <col min="1" max="1" width="4.7109375" style="0" customWidth="1"/>
    <col min="2" max="2" width="29.8515625" style="0" customWidth="1"/>
    <col min="3" max="3" width="9.28125" style="0" bestFit="1" customWidth="1"/>
    <col min="4" max="6" width="9.421875" style="0" bestFit="1" customWidth="1"/>
    <col min="7" max="7" width="9.28125" style="0" bestFit="1" customWidth="1"/>
    <col min="8" max="8" width="12.8515625" style="0" customWidth="1"/>
    <col min="9" max="13" width="9.28125" style="0" bestFit="1" customWidth="1"/>
    <col min="14" max="14" width="9.421875" style="0" customWidth="1"/>
    <col min="15" max="19" width="9.28125" style="0" bestFit="1" customWidth="1"/>
    <col min="20" max="20" width="8.00390625" style="0" customWidth="1"/>
  </cols>
  <sheetData>
    <row r="3" spans="1:20" ht="16.5" customHeight="1">
      <c r="A3" s="74" t="s">
        <v>74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6.5" customHeight="1">
      <c r="A4" s="74" t="s">
        <v>101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6.5" customHeight="1">
      <c r="A5" s="74" t="s">
        <v>88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16.5" customHeight="1">
      <c r="A6" s="74" t="s">
        <v>102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19.5" customHeight="1">
      <c r="A7" s="74" t="s">
        <v>89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1" ht="17.25" customHeight="1">
      <c r="A8" s="74" t="s">
        <v>90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5"/>
    </row>
    <row r="9" spans="1:21" ht="1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5"/>
    </row>
    <row r="10" spans="1:21" ht="15" customHeight="1">
      <c r="A10" s="68" t="s">
        <v>103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"/>
    </row>
    <row r="11" spans="1:21" ht="21" customHeight="1">
      <c r="A11" s="68" t="s">
        <v>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5"/>
    </row>
    <row r="12" spans="1:2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"/>
    </row>
    <row r="13" spans="1:21" ht="18.75">
      <c r="A13" s="69" t="s">
        <v>1</v>
      </c>
      <c r="B13" s="70" t="s">
        <v>73</v>
      </c>
      <c r="C13" s="73" t="s">
        <v>17</v>
      </c>
      <c r="D13" s="73"/>
      <c r="E13" s="73"/>
      <c r="F13" s="73"/>
      <c r="G13" s="73"/>
      <c r="H13" s="73"/>
      <c r="I13" s="73" t="s">
        <v>18</v>
      </c>
      <c r="J13" s="73"/>
      <c r="K13" s="73"/>
      <c r="L13" s="73"/>
      <c r="M13" s="73"/>
      <c r="N13" s="73"/>
      <c r="O13" s="73" t="s">
        <v>19</v>
      </c>
      <c r="P13" s="73"/>
      <c r="Q13" s="73"/>
      <c r="R13" s="73"/>
      <c r="S13" s="73"/>
      <c r="T13" s="73"/>
      <c r="U13" s="1"/>
    </row>
    <row r="14" spans="1:21" ht="18.75">
      <c r="A14" s="69"/>
      <c r="B14" s="71"/>
      <c r="C14" s="8" t="s">
        <v>20</v>
      </c>
      <c r="D14" s="8" t="s">
        <v>21</v>
      </c>
      <c r="E14" s="8" t="s">
        <v>22</v>
      </c>
      <c r="F14" s="8" t="s">
        <v>70</v>
      </c>
      <c r="G14" s="8" t="s">
        <v>71</v>
      </c>
      <c r="H14" s="8" t="s">
        <v>3</v>
      </c>
      <c r="I14" s="8" t="s">
        <v>20</v>
      </c>
      <c r="J14" s="8" t="s">
        <v>21</v>
      </c>
      <c r="K14" s="8" t="s">
        <v>23</v>
      </c>
      <c r="L14" s="8" t="s">
        <v>70</v>
      </c>
      <c r="M14" s="8" t="s">
        <v>71</v>
      </c>
      <c r="N14" s="8" t="s">
        <v>3</v>
      </c>
      <c r="O14" s="8" t="s">
        <v>20</v>
      </c>
      <c r="P14" s="8" t="s">
        <v>21</v>
      </c>
      <c r="Q14" s="8" t="s">
        <v>22</v>
      </c>
      <c r="R14" s="8" t="s">
        <v>70</v>
      </c>
      <c r="S14" s="8" t="s">
        <v>71</v>
      </c>
      <c r="T14" s="8" t="s">
        <v>3</v>
      </c>
      <c r="U14" s="1"/>
    </row>
    <row r="15" spans="1:21" ht="18.75">
      <c r="A15" s="69"/>
      <c r="B15" s="72"/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1"/>
    </row>
    <row r="16" spans="1:21" ht="18.75">
      <c r="A16" s="14">
        <v>1</v>
      </c>
      <c r="B16" s="14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1"/>
    </row>
    <row r="17" spans="1:21" ht="18.75">
      <c r="A17" s="15"/>
      <c r="B17" s="16" t="s">
        <v>76</v>
      </c>
      <c r="C17" s="11">
        <f>C18+C19</f>
        <v>0</v>
      </c>
      <c r="D17" s="11">
        <f aca="true" t="shared" si="0" ref="D17:T17">D18+D19</f>
        <v>3707.5</v>
      </c>
      <c r="E17" s="11">
        <f t="shared" si="0"/>
        <v>1817.5</v>
      </c>
      <c r="F17" s="11">
        <f t="shared" si="0"/>
        <v>0</v>
      </c>
      <c r="G17" s="11">
        <f t="shared" si="0"/>
        <v>0</v>
      </c>
      <c r="H17" s="11">
        <f t="shared" si="0"/>
        <v>5525</v>
      </c>
      <c r="I17" s="11">
        <f t="shared" si="0"/>
        <v>0</v>
      </c>
      <c r="J17" s="11">
        <f t="shared" si="0"/>
        <v>112</v>
      </c>
      <c r="K17" s="11">
        <f t="shared" si="0"/>
        <v>48</v>
      </c>
      <c r="L17" s="11">
        <f t="shared" si="0"/>
        <v>0</v>
      </c>
      <c r="M17" s="11">
        <f t="shared" si="0"/>
        <v>0</v>
      </c>
      <c r="N17" s="11">
        <f t="shared" si="0"/>
        <v>160</v>
      </c>
      <c r="O17" s="11">
        <f t="shared" si="0"/>
        <v>0</v>
      </c>
      <c r="P17" s="11">
        <f t="shared" si="0"/>
        <v>253</v>
      </c>
      <c r="Q17" s="11">
        <f t="shared" si="0"/>
        <v>108</v>
      </c>
      <c r="R17" s="11">
        <f t="shared" si="0"/>
        <v>0</v>
      </c>
      <c r="S17" s="11">
        <f t="shared" si="0"/>
        <v>0</v>
      </c>
      <c r="T17" s="11">
        <f t="shared" si="0"/>
        <v>361</v>
      </c>
      <c r="U17" s="1"/>
    </row>
    <row r="18" spans="1:21" ht="18.75">
      <c r="A18" s="14">
        <v>1</v>
      </c>
      <c r="B18" s="17" t="s">
        <v>68</v>
      </c>
      <c r="C18" s="10">
        <v>0</v>
      </c>
      <c r="D18" s="10">
        <v>3707.5</v>
      </c>
      <c r="E18" s="10">
        <v>0</v>
      </c>
      <c r="F18" s="10">
        <v>0</v>
      </c>
      <c r="G18" s="10">
        <v>0</v>
      </c>
      <c r="H18" s="11">
        <f>D18</f>
        <v>3707.5</v>
      </c>
      <c r="I18" s="18">
        <v>0</v>
      </c>
      <c r="J18" s="18">
        <v>112</v>
      </c>
      <c r="K18" s="18">
        <v>0</v>
      </c>
      <c r="L18" s="18">
        <v>0</v>
      </c>
      <c r="M18" s="18">
        <v>0</v>
      </c>
      <c r="N18" s="12">
        <v>112</v>
      </c>
      <c r="O18" s="9">
        <v>0</v>
      </c>
      <c r="P18" s="9">
        <v>253</v>
      </c>
      <c r="Q18" s="9">
        <v>0</v>
      </c>
      <c r="R18" s="9">
        <v>0</v>
      </c>
      <c r="S18" s="9">
        <v>0</v>
      </c>
      <c r="T18" s="9">
        <f>O18+P18+Q18+R18+S18</f>
        <v>253</v>
      </c>
      <c r="U18" s="1"/>
    </row>
    <row r="19" spans="1:21" ht="19.5" customHeight="1">
      <c r="A19" s="14">
        <v>2</v>
      </c>
      <c r="B19" s="17" t="s">
        <v>69</v>
      </c>
      <c r="C19" s="10">
        <v>0</v>
      </c>
      <c r="D19" s="10">
        <v>0</v>
      </c>
      <c r="E19" s="10">
        <v>1817.5</v>
      </c>
      <c r="F19" s="10">
        <v>0</v>
      </c>
      <c r="G19" s="10">
        <v>0</v>
      </c>
      <c r="H19" s="11">
        <f>E19</f>
        <v>1817.5</v>
      </c>
      <c r="I19" s="18">
        <v>0</v>
      </c>
      <c r="J19" s="18">
        <v>0</v>
      </c>
      <c r="K19" s="18">
        <v>48</v>
      </c>
      <c r="L19" s="18">
        <v>0</v>
      </c>
      <c r="M19" s="18">
        <v>0</v>
      </c>
      <c r="N19" s="12">
        <v>48</v>
      </c>
      <c r="O19" s="9">
        <v>0</v>
      </c>
      <c r="P19" s="9">
        <v>0</v>
      </c>
      <c r="Q19" s="9">
        <v>108</v>
      </c>
      <c r="R19" s="9">
        <v>0</v>
      </c>
      <c r="S19" s="9">
        <v>0</v>
      </c>
      <c r="T19" s="9">
        <f>O19+P19+Q19+R19+S19</f>
        <v>108</v>
      </c>
      <c r="U19" s="1"/>
    </row>
    <row r="20" ht="12.75">
      <c r="T20" s="36" t="s">
        <v>91</v>
      </c>
    </row>
  </sheetData>
  <sheetProtection/>
  <mergeCells count="14"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3:A15"/>
    <mergeCell ref="B13:B15"/>
    <mergeCell ref="C13:H13"/>
    <mergeCell ref="I13:N13"/>
    <mergeCell ref="O13:T13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2016-04-04T07:12:22Z</cp:lastPrinted>
  <dcterms:created xsi:type="dcterms:W3CDTF">1996-10-08T23:32:33Z</dcterms:created>
  <dcterms:modified xsi:type="dcterms:W3CDTF">2016-04-04T07:12:26Z</dcterms:modified>
  <cp:category/>
  <cp:version/>
  <cp:contentType/>
  <cp:contentStatus/>
</cp:coreProperties>
</file>