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75" windowWidth="12975" windowHeight="11280" activeTab="0"/>
  </bookViews>
  <sheets>
    <sheet name="Приложение 3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'Приложение 3'!$A$1:$L$128</definedName>
  </definedNames>
  <calcPr fullCalcOnLoad="1"/>
</workbook>
</file>

<file path=xl/sharedStrings.xml><?xml version="1.0" encoding="utf-8"?>
<sst xmlns="http://schemas.openxmlformats.org/spreadsheetml/2006/main" count="339" uniqueCount="154">
  <si>
    <t>Статус</t>
  </si>
  <si>
    <t>2014г.</t>
  </si>
  <si>
    <t>2015г.</t>
  </si>
  <si>
    <t>Муниципальная программа</t>
  </si>
  <si>
    <t xml:space="preserve">Развитие жилищного строительства и жилищно-коммунального хозяйства в Княжпогостском районе </t>
  </si>
  <si>
    <t>всего</t>
  </si>
  <si>
    <t>Подпрограмма 1</t>
  </si>
  <si>
    <t>Создание условий для обеспечения доступным и комфортным жильем населения</t>
  </si>
  <si>
    <t>Основное мероприятие 1.1</t>
  </si>
  <si>
    <t>Реализация муниципальной программы «Переселение  граждан из аварийного жилищного фонда муниципального района «Княжпогостский»  на 2013-2017 годы (I этап 2013-2014г.,II этап 2014-2015г., III этап 2015-2016г., IV этап 2016-2017г., V этап 2017г. (до 1 сентября 2017 г.))</t>
  </si>
  <si>
    <t>Основное мероприятие 1.2</t>
  </si>
  <si>
    <t>Основное мероприятие 1.3</t>
  </si>
  <si>
    <t>Формирование и проведение государственного кадастрового учета земельных участков под многоквартирными жилыми домами и муниципальными объектами, паспортизация муниципальных объектов</t>
  </si>
  <si>
    <t>Основное мероприятие 1.4</t>
  </si>
  <si>
    <t>Основное мероприятие 1.5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</si>
  <si>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</si>
  <si>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Основное мероприятие 1.6</t>
  </si>
  <si>
    <t>Подпрограмма 2</t>
  </si>
  <si>
    <t>Обеспечение качественными жилищно-коммунальными услугами населения</t>
  </si>
  <si>
    <t>Основное мероприятие 2.1</t>
  </si>
  <si>
    <t xml:space="preserve">Газификация населенных пунктов </t>
  </si>
  <si>
    <t>Основное мероприятие 2.2</t>
  </si>
  <si>
    <t>Обеспечение населения муниципального образования питьевой водой, соответствующей требованиям безопасности, установленным санитарно-эпидемиологическими правилами</t>
  </si>
  <si>
    <t>Основное мероприятие 2.3</t>
  </si>
  <si>
    <t>Подпрограмма 3</t>
  </si>
  <si>
    <t>Градостроительная деятельность</t>
  </si>
  <si>
    <t>Основное мероприятие 3.1</t>
  </si>
  <si>
    <t xml:space="preserve">Разработка и корректировка документов территориального планирования муниципальных образований </t>
  </si>
  <si>
    <t>Основное мероприятие 3.2</t>
  </si>
  <si>
    <t>Внедрение информационной системы обеспечения градостроительной деятельности на территории муниципального района</t>
  </si>
  <si>
    <t>Основное мероприятие 1.8</t>
  </si>
  <si>
    <t xml:space="preserve">Завершение муниципальной программы «Переселение  граждан из аварийного жилищного фонда муниципального района «Княжпогостский»  на 2012-2013 годы </t>
  </si>
  <si>
    <t>Основное мероприятие 1.9</t>
  </si>
  <si>
    <t>Переселение граждан из неперспективных населенных пунктов</t>
  </si>
  <si>
    <t>Основное мероприятие 1.10</t>
  </si>
  <si>
    <t>Основное мероприятие 2.4</t>
  </si>
  <si>
    <t>Основное мероприятие 2.5</t>
  </si>
  <si>
    <t>Оплата коммунальных услуг по муниципальному жилищному фонду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</si>
  <si>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</si>
  <si>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Основное мероприятие 1.7</t>
  </si>
  <si>
    <t>Исполнение судебных решений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</si>
  <si>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>Основное мероприятие 2.6</t>
  </si>
  <si>
    <t>Обеспечение мероприятий по проведению капитального ремонта жилищного фонда на территории муниципального района  «Княжпогостский» на 2014-2016 годы</t>
  </si>
  <si>
    <t>2017г.</t>
  </si>
  <si>
    <t>Основное мероприятие 3.3</t>
  </si>
  <si>
    <t>Разработка нормативов градостроительного проектирования</t>
  </si>
  <si>
    <t>Наименование муниципальной программы, подпрограммы муниципальной программы, ведомственной целевой программы, основного мероприятия</t>
  </si>
  <si>
    <t>Источник финансирования</t>
  </si>
  <si>
    <t>Ответственный исполнитель, соисполнители, заказчик - координатор</t>
  </si>
  <si>
    <t>Код бюджетной классификации</t>
  </si>
  <si>
    <t>ГРБС</t>
  </si>
  <si>
    <t>Рз, Пр</t>
  </si>
  <si>
    <t>ЦСР</t>
  </si>
  <si>
    <t>ВР</t>
  </si>
  <si>
    <t>Подготовка и перевод на природный газ муницпального жилищного фонда</t>
  </si>
  <si>
    <t>2018г.</t>
  </si>
  <si>
    <t>Приложение № 4 к Программе</t>
  </si>
  <si>
    <t xml:space="preserve">             администрации МР "Княжпогостский" </t>
  </si>
  <si>
    <t>03 1 00 00000</t>
  </si>
  <si>
    <t>03 0 00 00000</t>
  </si>
  <si>
    <t>03 1 1В 00000</t>
  </si>
  <si>
    <t>03 1 1Г 00000</t>
  </si>
  <si>
    <t>03 1 1И 00000</t>
  </si>
  <si>
    <t>03 2 00 00000</t>
  </si>
  <si>
    <t>03 2 2А 00000</t>
  </si>
  <si>
    <t>03 2 2В 00000</t>
  </si>
  <si>
    <t>03 3 00 00000</t>
  </si>
  <si>
    <t>03 3 3А 00000</t>
  </si>
  <si>
    <t>923, 963</t>
  </si>
  <si>
    <t>местный б-т</t>
  </si>
  <si>
    <t>ср-ва респ. б-та</t>
  </si>
  <si>
    <t>ср-ва фед. б-та</t>
  </si>
  <si>
    <t>Основное мероприятие 2.7</t>
  </si>
  <si>
    <t>Приведение в нормативное состояние канализкационных и иженерных сетей, находящихся в муниципальной собственности</t>
  </si>
  <si>
    <t>03 2 2Д 00000</t>
  </si>
  <si>
    <t>Содержание муниципального жилищного фонда</t>
  </si>
  <si>
    <t>Приложение № 5 к Программе</t>
  </si>
  <si>
    <t xml:space="preserve">РЕСУРСНОЕ ОБЕСПЕЧЕНИЕ И ПРОГНОЗНАЯ (СПРАВОЧНАЯ) ОЦЕНКА РАСХОДОВ ФЕДЕРАЛЬНОГО
БЮДЖЕТА, РЕСПУБЛИКАНСКОГО БЮДЖЕТА РЕСПУБЛИКИ КОМИ, БЮДЖЕТА МО МР "КНЯЖПОГОСТСКИЙ" И ЮРИДИЧЕСКИХ ЛИЦ НА РЕАЛИЗАЦИЮ ЦЕЛЕЙ МУНИЦИПАЛЬНОЙ ПРОГРАММЫ, (ТЫС. РУБ.)
</t>
  </si>
  <si>
    <t>Приложение № 3 к постановлению</t>
  </si>
  <si>
    <t>Предоставление земельных участков отдельным категориям граждан</t>
  </si>
  <si>
    <t>Расходы (тыс.руб.), годы</t>
  </si>
  <si>
    <t>Реализация муниципальной программы «Переселение  граждан из аварийного жилищного фонда муниципального района «Княжпогостский»  на 2013-2017 годы (I этап 2013-2014г., II этап 2014-2015г., III этап 2015-2016г.,  IV этап 2016-2017г., V этап 2017г. (до 1 сентября 2017 г.))</t>
  </si>
  <si>
    <t>Основное мероприятие 2.8</t>
  </si>
  <si>
    <t>2019г.</t>
  </si>
  <si>
    <t>Оценка расходов (тыс. руб.), года</t>
  </si>
  <si>
    <t>2016г.</t>
  </si>
  <si>
    <t>Подпрограмма 4</t>
  </si>
  <si>
    <t>Формирование городской среды</t>
  </si>
  <si>
    <t>Основное мероприятие 4.1</t>
  </si>
  <si>
    <t>Реализация проектов по формированию городской среды</t>
  </si>
  <si>
    <t>14-18</t>
  </si>
  <si>
    <r>
      <t xml:space="preserve"> </t>
    </r>
    <r>
      <rPr>
        <sz val="12"/>
        <color indexed="8"/>
        <rFont val="Times New Roman"/>
        <family val="1"/>
      </rPr>
      <t xml:space="preserve">    Приложение № 3 </t>
    </r>
  </si>
  <si>
    <t xml:space="preserve">к постановлению администрации </t>
  </si>
  <si>
    <t xml:space="preserve">МР "Княжпогостский" </t>
  </si>
  <si>
    <t>РЕСУРСНОЕ ОБЕСПЕЧЕНИЕ РЕАЛИЗАЦИИ МУНИЦИПАЛЬНОЙ ПРОГРАММЫ ЗА СЧЕТ СРЕДСТВ</t>
  </si>
  <si>
    <t xml:space="preserve">ФЕДЕРАЛЬНОГО БЮДЖЕТА, РЕСПУБЛИКАНСКОГО БЮДЖЕТА РЕСПУБЛИКИ КОМИ, БЮДЖЕТА </t>
  </si>
  <si>
    <t>МО МР "КНЯЖПОГОСТСКИЙ" (ТЫС. РУБ.)</t>
  </si>
  <si>
    <t>03 1 1А 09502</t>
  </si>
  <si>
    <t>03 1 1Б S9601</t>
  </si>
  <si>
    <r>
      <t>Исполнитель</t>
    </r>
    <r>
      <rPr>
        <sz val="6.5"/>
        <color indexed="8"/>
        <rFont val="Times New Roman"/>
        <family val="1"/>
      </rPr>
      <t xml:space="preserve"> - управление муниципальным имуществом, землями и природными ресурсами</t>
    </r>
  </si>
  <si>
    <r>
      <t>Исполнители</t>
    </r>
    <r>
      <rPr>
        <sz val="6.5"/>
        <color indexed="8"/>
        <rFont val="Times New Roman"/>
        <family val="1"/>
      </rPr>
      <t xml:space="preserve"> - управление муниципальным имуществом, землями и природными ресурсами; администрации поселений МР "Княжпогостский"</t>
    </r>
  </si>
  <si>
    <r>
      <t>Исполнители</t>
    </r>
    <r>
      <rPr>
        <sz val="6.5"/>
        <color indexed="8"/>
        <rFont val="Times New Roman"/>
        <family val="1"/>
      </rPr>
      <t xml:space="preserve"> - управление муниципальным имуществом, землями и природными ресурсами; отдел жилищно-коммунального хозяйства</t>
    </r>
  </si>
  <si>
    <r>
      <t>Исполнитель</t>
    </r>
    <r>
      <rPr>
        <sz val="6.5"/>
        <color indexed="8"/>
        <rFont val="Times New Roman"/>
        <family val="1"/>
      </rPr>
      <t xml:space="preserve"> – управление муниципальным имуществом, землями и природными ресурсами</t>
    </r>
  </si>
  <si>
    <r>
      <t xml:space="preserve">Исполнитель </t>
    </r>
    <r>
      <rPr>
        <sz val="6.5"/>
        <color indexed="8"/>
        <rFont val="Times New Roman"/>
        <family val="1"/>
      </rPr>
      <t xml:space="preserve"> - администрации поселений</t>
    </r>
  </si>
  <si>
    <t>Подготовка и перевод на природный газ муниципального жилищного фонда</t>
  </si>
  <si>
    <t>Приведение в нормативное состояние канализационных и инженерных сетей, находящихся в муниципальной собственности</t>
  </si>
  <si>
    <r>
      <t xml:space="preserve">Исполнитель </t>
    </r>
    <r>
      <rPr>
        <sz val="6.5"/>
        <color indexed="8"/>
        <rFont val="Times New Roman"/>
        <family val="1"/>
      </rPr>
      <t xml:space="preserve"> - отдел социально-экономического развития, предпринимательства и потребительского рынка, Управление образования</t>
    </r>
  </si>
  <si>
    <t xml:space="preserve">03 1 1А 00000    03 1 1А 09502    03 1 1А 09602  03 1 1А 09603   03 1 1А S9602 </t>
  </si>
  <si>
    <t>03 4 00 00000</t>
  </si>
  <si>
    <t>1365,089     12285,799</t>
  </si>
  <si>
    <t>8084                                                       1911,3</t>
  </si>
  <si>
    <t>5861,7           3380,4</t>
  </si>
  <si>
    <t>987,1                          344,2</t>
  </si>
  <si>
    <t>Субвенция на обеспечение жильем отдельных категорий граждан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</si>
  <si>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</si>
  <si>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03 1 1Е 73030  03 1 1Е R0820   0 31 1К 50820</t>
  </si>
  <si>
    <t xml:space="preserve">3 351,20                4 192,30         </t>
  </si>
  <si>
    <t>03 2 2Ж 00000</t>
  </si>
  <si>
    <t>2020г.</t>
  </si>
  <si>
    <t>Основное мероприятие 1.11</t>
  </si>
  <si>
    <t>Снос аварийных  домов, расселённых по программе переселения граждан из ветхого и аварийного жилищного фонда</t>
  </si>
  <si>
    <t>Реализация народных проектов в сфере благоустройства</t>
  </si>
  <si>
    <t xml:space="preserve">Разработка документации по планировке территории муниципального района </t>
  </si>
  <si>
    <t>2020г</t>
  </si>
  <si>
    <r>
      <t>Исполнители-</t>
    </r>
    <r>
      <rPr>
        <sz val="6.5"/>
        <color indexed="8"/>
        <rFont val="Times New Roman"/>
        <family val="1"/>
      </rPr>
      <t>администрации поселений МР "Княжпогостский"</t>
    </r>
  </si>
  <si>
    <t>03 2 2E S0000 03 2 2Е S2480</t>
  </si>
  <si>
    <t>Основное мероприятие 2.9</t>
  </si>
  <si>
    <t>Разработка и утверждение схемводоснабжения, водоотведения</t>
  </si>
  <si>
    <t>Основное мероприятие 3.4</t>
  </si>
  <si>
    <t>Осуществление полномочий в области градостроительной деятельности</t>
  </si>
  <si>
    <r>
      <t>Исполнитель</t>
    </r>
    <r>
      <rPr>
        <sz val="6.5"/>
        <color indexed="8"/>
        <rFont val="Times New Roman"/>
        <family val="1"/>
      </rPr>
      <t xml:space="preserve"> - УМИЗиПР</t>
    </r>
  </si>
  <si>
    <t>Исполнители -  Управление архитектуры, строительства, ЖКиД хозяйства; управление  муниципальным имуществом, землями и природными ресурсами; администрации поселений МР "Княжпогостский"</t>
  </si>
  <si>
    <t>Исполнитель - Управление архитектуры, строительства, ЖКиД хозяйства; управление муниципальным имуществом, землями и природными ресурсами</t>
  </si>
  <si>
    <t>Исполнители - Управление архитектуры, строительства, ЖКиД хозяйства; отдел социально-экономического развития, предпринимательства и потребительского рынка</t>
  </si>
  <si>
    <t>Исполнители - Управление архитектуры, строительства, ЖКиД хозяйства; администрации поселений МР «Княжпогостский»</t>
  </si>
  <si>
    <t>Исполнитель - Управление архитектуры, строительства, ЖКиД хозяйства</t>
  </si>
  <si>
    <t>Исполнители -  , Управление архитектуры, строительства, ЖКиД хозяйства;  управление  муниципальным имуществом, землями и природными ресурсами; ; отдел социально-экономического развития и потребительского рынка; Управление образованием, администрации поселений МР "Княжпогостский"</t>
  </si>
  <si>
    <t xml:space="preserve"> Исполнители -  Отдел жилищно-коммунального хозяйства УАСЖКиДХ; Управление архитектуры, строительства, ЖКиД хозяйства;  управление  муниципальным имуществом, землями и природными ресурсами; Управление образования; администрации поселений МР "Княжпогостский"</t>
  </si>
  <si>
    <t>Исполнители - Отдел жилищно-коммунального хозяйства УАСЖКиДХ; администрации поселений МР "Княжпогостский"</t>
  </si>
  <si>
    <t>Исполнители -   Отдел жилищно-коммунального хозяйства УАСЖКиДХ; Управление архитектуры, строительства, ЖКиД хозяйства;  управление  муниципальным имуществом, землями и природными ресурсами;  отдел социально-экономического развития и потребительского рынка; администрации поселений МР "Княжпогостский"</t>
  </si>
  <si>
    <t>Исполнитель  - Отдел жилищно-коммунального хозяйства УАСЖКиДХ</t>
  </si>
  <si>
    <t>Исполнитель - Отдел жилищно-коммунального хозяйства УАСЖКиДХ</t>
  </si>
  <si>
    <t>Исполнитель -  Отдел жилищно-коммунального хозяйства УАСЖКиДХ; администрация городского поселения "Емва" «Княжпогостский»</t>
  </si>
  <si>
    <t>Исполнитель - Отдел жилищно-коммунального хозяйства УАСЖКиДХ; администрация городского поселения "Емва"</t>
  </si>
  <si>
    <t>Разработка и утверждение схем водоснабжения, водоотведения</t>
  </si>
  <si>
    <t>03 1 1Д 00000 03 1 1Д 51350 03 1 1Д 51760</t>
  </si>
  <si>
    <t>03 1 1М 00000</t>
  </si>
  <si>
    <t>03 2 2И 00000</t>
  </si>
  <si>
    <t>03 3 3Г 00502</t>
  </si>
  <si>
    <t>03 4 1А 85550    03 4 1A R5550</t>
  </si>
  <si>
    <t>8300,974  1042,837    724,400  370,208      6163,529</t>
  </si>
  <si>
    <t>Модернизация и ремонт коммунальных систем инженерной инфраструктуры и другого имущества</t>
  </si>
  <si>
    <t xml:space="preserve">от    12 апреля 2018г. №115    </t>
  </si>
  <si>
    <t xml:space="preserve">                   от 12 апреля 2018г. №115      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</si>
</sst>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  <numFmt numFmtId="178" formatCode="#,##0.0"/>
    <numFmt numFmtId="179" formatCode="0.0"/>
    <numFmt numFmtId="180" formatCode="0.00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u val="single"/>
      <sz val="8"/>
      <name val="Times New Roman"/>
      <family val="1"/>
    </font>
    <font>
      <b/>
      <i/>
      <sz val="8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6.5"/>
      <color indexed="8"/>
      <name val="Times New Roman"/>
      <family val="1"/>
    </font>
    <font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0"/>
      <color indexed="8"/>
      <name val="Times New Roman"/>
      <family val="1"/>
    </font>
    <font>
      <b/>
      <sz val="6.5"/>
      <color indexed="8"/>
      <name val="Times New Roman"/>
      <family val="1"/>
    </font>
    <font>
      <b/>
      <i/>
      <u val="single"/>
      <sz val="6.5"/>
      <color indexed="8"/>
      <name val="Times New Roman"/>
      <family val="1"/>
    </font>
    <font>
      <b/>
      <i/>
      <sz val="6.5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u val="single"/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theme="1"/>
      <name val="Times New Roman"/>
      <family val="1"/>
    </font>
    <font>
      <b/>
      <sz val="6.5"/>
      <color rgb="FF000000"/>
      <name val="Times New Roman"/>
      <family val="1"/>
    </font>
    <font>
      <sz val="6.5"/>
      <color rgb="FF000000"/>
      <name val="Times New Roman"/>
      <family val="1"/>
    </font>
    <font>
      <b/>
      <i/>
      <u val="single"/>
      <sz val="6.5"/>
      <color rgb="FF000000"/>
      <name val="Times New Roman"/>
      <family val="1"/>
    </font>
    <font>
      <b/>
      <i/>
      <sz val="6.5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sz val="8"/>
      <color theme="1"/>
      <name val="Times New Roman"/>
      <family val="1"/>
    </font>
    <font>
      <sz val="6.5"/>
      <color theme="1"/>
      <name val="Times New Roman"/>
      <family val="1"/>
    </font>
    <font>
      <b/>
      <sz val="8"/>
      <color theme="1"/>
      <name val="Times New Roman"/>
      <family val="1"/>
    </font>
    <font>
      <b/>
      <sz val="6.5"/>
      <color theme="1"/>
      <name val="Times New Roman"/>
      <family val="1"/>
    </font>
    <font>
      <sz val="8"/>
      <color rgb="FF000000"/>
      <name val="Times New Roman"/>
      <family val="1"/>
    </font>
    <font>
      <b/>
      <i/>
      <sz val="7"/>
      <color theme="1"/>
      <name val="Times New Roman"/>
      <family val="1"/>
    </font>
    <font>
      <b/>
      <sz val="7"/>
      <color theme="1"/>
      <name val="Times New Roman"/>
      <family val="1"/>
    </font>
    <font>
      <b/>
      <i/>
      <u val="single"/>
      <sz val="7"/>
      <color theme="1"/>
      <name val="Times New Roman"/>
      <family val="1"/>
    </font>
    <font>
      <sz val="12"/>
      <color rgb="FF00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 style="medium"/>
      <top style="medium">
        <color rgb="FF000000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9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3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0" fillId="0" borderId="0" xfId="0" applyNumberFormat="1" applyFont="1" applyFill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176" fontId="5" fillId="34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35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vertical="center"/>
    </xf>
    <xf numFmtId="176" fontId="5" fillId="36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176" fontId="5" fillId="37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76" fontId="5" fillId="0" borderId="10" xfId="0" applyNumberFormat="1" applyFont="1" applyBorder="1" applyAlignment="1">
      <alignment horizontal="center" vertical="center"/>
    </xf>
    <xf numFmtId="0" fontId="5" fillId="38" borderId="10" xfId="0" applyFont="1" applyFill="1" applyBorder="1" applyAlignment="1">
      <alignment vertical="center"/>
    </xf>
    <xf numFmtId="176" fontId="5" fillId="38" borderId="10" xfId="0" applyNumberFormat="1" applyFont="1" applyFill="1" applyBorder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176" fontId="3" fillId="0" borderId="0" xfId="0" applyNumberFormat="1" applyFont="1" applyAlignment="1">
      <alignment/>
    </xf>
    <xf numFmtId="3" fontId="5" fillId="0" borderId="10" xfId="0" applyNumberFormat="1" applyFont="1" applyBorder="1" applyAlignment="1">
      <alignment horizontal="center" vertical="center"/>
    </xf>
    <xf numFmtId="0" fontId="61" fillId="0" borderId="0" xfId="0" applyFont="1" applyAlignment="1">
      <alignment vertical="center" wrapText="1"/>
    </xf>
    <xf numFmtId="0" fontId="62" fillId="0" borderId="12" xfId="0" applyFont="1" applyBorder="1" applyAlignment="1">
      <alignment horizontal="center" vertical="center"/>
    </xf>
    <xf numFmtId="0" fontId="62" fillId="39" borderId="12" xfId="0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3" fillId="39" borderId="12" xfId="0" applyFont="1" applyFill="1" applyBorder="1" applyAlignment="1">
      <alignment horizontal="center" vertical="center"/>
    </xf>
    <xf numFmtId="0" fontId="63" fillId="0" borderId="12" xfId="0" applyFont="1" applyBorder="1" applyAlignment="1">
      <alignment horizontal="center" vertical="center" wrapText="1"/>
    </xf>
    <xf numFmtId="0" fontId="64" fillId="40" borderId="14" xfId="0" applyFont="1" applyFill="1" applyBorder="1" applyAlignment="1">
      <alignment horizontal="center" vertical="center" wrapText="1"/>
    </xf>
    <xf numFmtId="0" fontId="62" fillId="40" borderId="12" xfId="0" applyFont="1" applyFill="1" applyBorder="1" applyAlignment="1">
      <alignment horizontal="center" vertical="center" wrapText="1"/>
    </xf>
    <xf numFmtId="0" fontId="64" fillId="40" borderId="12" xfId="0" applyFont="1" applyFill="1" applyBorder="1" applyAlignment="1">
      <alignment vertical="center" wrapText="1"/>
    </xf>
    <xf numFmtId="0" fontId="65" fillId="40" borderId="12" xfId="0" applyFont="1" applyFill="1" applyBorder="1" applyAlignment="1">
      <alignment horizontal="center" vertical="center" wrapText="1"/>
    </xf>
    <xf numFmtId="4" fontId="63" fillId="37" borderId="12" xfId="0" applyNumberFormat="1" applyFont="1" applyFill="1" applyBorder="1" applyAlignment="1">
      <alignment horizontal="center" vertical="center"/>
    </xf>
    <xf numFmtId="4" fontId="63" fillId="37" borderId="12" xfId="0" applyNumberFormat="1" applyFont="1" applyFill="1" applyBorder="1" applyAlignment="1">
      <alignment horizontal="center" vertical="center" wrapText="1"/>
    </xf>
    <xf numFmtId="0" fontId="64" fillId="40" borderId="15" xfId="0" applyFont="1" applyFill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4" fontId="63" fillId="37" borderId="10" xfId="0" applyNumberFormat="1" applyFont="1" applyFill="1" applyBorder="1" applyAlignment="1">
      <alignment horizontal="center" vertical="center"/>
    </xf>
    <xf numFmtId="0" fontId="63" fillId="37" borderId="10" xfId="0" applyFont="1" applyFill="1" applyBorder="1" applyAlignment="1">
      <alignment horizontal="center" vertical="center"/>
    </xf>
    <xf numFmtId="0" fontId="63" fillId="37" borderId="10" xfId="0" applyFont="1" applyFill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3" fillId="37" borderId="12" xfId="0" applyFont="1" applyFill="1" applyBorder="1" applyAlignment="1">
      <alignment horizontal="center" vertical="center"/>
    </xf>
    <xf numFmtId="0" fontId="63" fillId="37" borderId="12" xfId="0" applyFont="1" applyFill="1" applyBorder="1" applyAlignment="1">
      <alignment horizontal="center" vertical="center" wrapText="1"/>
    </xf>
    <xf numFmtId="0" fontId="66" fillId="0" borderId="12" xfId="0" applyFont="1" applyBorder="1" applyAlignment="1">
      <alignment vertical="center" wrapText="1"/>
    </xf>
    <xf numFmtId="0" fontId="65" fillId="0" borderId="14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0" fontId="64" fillId="40" borderId="13" xfId="0" applyFont="1" applyFill="1" applyBorder="1" applyAlignment="1">
      <alignment horizontal="center" vertical="center" wrapText="1"/>
    </xf>
    <xf numFmtId="0" fontId="64" fillId="40" borderId="12" xfId="0" applyFont="1" applyFill="1" applyBorder="1" applyAlignment="1">
      <alignment horizontal="center" vertical="center"/>
    </xf>
    <xf numFmtId="0" fontId="65" fillId="40" borderId="16" xfId="0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1" fillId="0" borderId="0" xfId="0" applyFont="1" applyAlignment="1">
      <alignment vertical="center" wrapText="1"/>
    </xf>
    <xf numFmtId="4" fontId="3" fillId="0" borderId="0" xfId="0" applyNumberFormat="1" applyFont="1" applyAlignment="1">
      <alignment/>
    </xf>
    <xf numFmtId="49" fontId="65" fillId="0" borderId="12" xfId="0" applyNumberFormat="1" applyFont="1" applyBorder="1" applyAlignment="1">
      <alignment horizontal="center" vertical="center" wrapText="1"/>
    </xf>
    <xf numFmtId="0" fontId="63" fillId="36" borderId="12" xfId="0" applyFont="1" applyFill="1" applyBorder="1" applyAlignment="1">
      <alignment horizontal="center" vertical="center"/>
    </xf>
    <xf numFmtId="0" fontId="63" fillId="36" borderId="12" xfId="0" applyFont="1" applyFill="1" applyBorder="1" applyAlignment="1">
      <alignment horizontal="center" vertical="center" wrapText="1"/>
    </xf>
    <xf numFmtId="4" fontId="63" fillId="36" borderId="12" xfId="0" applyNumberFormat="1" applyFont="1" applyFill="1" applyBorder="1" applyAlignment="1">
      <alignment horizontal="center" vertical="center"/>
    </xf>
    <xf numFmtId="176" fontId="63" fillId="36" borderId="12" xfId="0" applyNumberFormat="1" applyFont="1" applyFill="1" applyBorder="1" applyAlignment="1">
      <alignment horizontal="center" vertical="center"/>
    </xf>
    <xf numFmtId="176" fontId="5" fillId="41" borderId="0" xfId="0" applyNumberFormat="1" applyFont="1" applyFill="1" applyAlignment="1">
      <alignment horizontal="right" vertical="center"/>
    </xf>
    <xf numFmtId="0" fontId="61" fillId="0" borderId="0" xfId="0" applyFont="1" applyAlignment="1">
      <alignment vertical="center" wrapText="1"/>
    </xf>
    <xf numFmtId="0" fontId="62" fillId="0" borderId="12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4" fontId="63" fillId="36" borderId="12" xfId="0" applyNumberFormat="1" applyFont="1" applyFill="1" applyBorder="1" applyAlignment="1">
      <alignment horizontal="center" vertical="center" wrapText="1"/>
    </xf>
    <xf numFmtId="0" fontId="63" fillId="42" borderId="10" xfId="0" applyFont="1" applyFill="1" applyBorder="1" applyAlignment="1">
      <alignment horizontal="center" vertical="center"/>
    </xf>
    <xf numFmtId="0" fontId="63" fillId="42" borderId="12" xfId="0" applyFont="1" applyFill="1" applyBorder="1" applyAlignment="1">
      <alignment horizontal="center" vertical="center"/>
    </xf>
    <xf numFmtId="2" fontId="63" fillId="37" borderId="12" xfId="0" applyNumberFormat="1" applyFont="1" applyFill="1" applyBorder="1" applyAlignment="1">
      <alignment horizontal="center" vertical="center"/>
    </xf>
    <xf numFmtId="176" fontId="5" fillId="42" borderId="10" xfId="0" applyNumberFormat="1" applyFont="1" applyFill="1" applyBorder="1" applyAlignment="1">
      <alignment horizontal="center" vertical="center"/>
    </xf>
    <xf numFmtId="176" fontId="12" fillId="42" borderId="10" xfId="0" applyNumberFormat="1" applyFont="1" applyFill="1" applyBorder="1" applyAlignment="1">
      <alignment horizontal="center" vertical="center"/>
    </xf>
    <xf numFmtId="4" fontId="63" fillId="42" borderId="12" xfId="0" applyNumberFormat="1" applyFont="1" applyFill="1" applyBorder="1" applyAlignment="1">
      <alignment horizontal="center" vertical="center"/>
    </xf>
    <xf numFmtId="0" fontId="63" fillId="0" borderId="12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8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center" vertical="center"/>
    </xf>
    <xf numFmtId="0" fontId="7" fillId="36" borderId="19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left" vertical="center" wrapText="1"/>
    </xf>
    <xf numFmtId="0" fontId="7" fillId="36" borderId="18" xfId="0" applyFont="1" applyFill="1" applyBorder="1" applyAlignment="1">
      <alignment horizontal="left" vertical="center" wrapText="1"/>
    </xf>
    <xf numFmtId="0" fontId="4" fillId="36" borderId="18" xfId="0" applyFont="1" applyFill="1" applyBorder="1" applyAlignment="1">
      <alignment vertical="center"/>
    </xf>
    <xf numFmtId="0" fontId="4" fillId="36" borderId="18" xfId="0" applyFont="1" applyFill="1" applyBorder="1" applyAlignment="1">
      <alignment vertical="center" wrapText="1"/>
    </xf>
    <xf numFmtId="0" fontId="4" fillId="36" borderId="19" xfId="0" applyFont="1" applyFill="1" applyBorder="1" applyAlignment="1">
      <alignment vertical="center" wrapText="1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7" fillId="36" borderId="10" xfId="0" applyFont="1" applyFill="1" applyBorder="1" applyAlignment="1">
      <alignment horizontal="left" vertical="center"/>
    </xf>
    <xf numFmtId="49" fontId="8" fillId="0" borderId="11" xfId="0" applyNumberFormat="1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176" fontId="5" fillId="41" borderId="0" xfId="0" applyNumberFormat="1" applyFont="1" applyFill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left" vertical="center" wrapText="1"/>
    </xf>
    <xf numFmtId="49" fontId="8" fillId="0" borderId="19" xfId="0" applyNumberFormat="1" applyFont="1" applyBorder="1" applyAlignment="1">
      <alignment horizontal="left" vertical="center" wrapText="1"/>
    </xf>
    <xf numFmtId="0" fontId="63" fillId="37" borderId="21" xfId="0" applyFont="1" applyFill="1" applyBorder="1" applyAlignment="1">
      <alignment horizontal="center" vertical="center" wrapText="1"/>
    </xf>
    <xf numFmtId="0" fontId="63" fillId="37" borderId="22" xfId="0" applyFont="1" applyFill="1" applyBorder="1" applyAlignment="1">
      <alignment horizontal="center" vertical="center" wrapText="1"/>
    </xf>
    <xf numFmtId="0" fontId="67" fillId="36" borderId="21" xfId="0" applyFont="1" applyFill="1" applyBorder="1" applyAlignment="1">
      <alignment horizontal="center" vertical="center"/>
    </xf>
    <xf numFmtId="0" fontId="67" fillId="36" borderId="23" xfId="0" applyFont="1" applyFill="1" applyBorder="1" applyAlignment="1">
      <alignment horizontal="center" vertical="center"/>
    </xf>
    <xf numFmtId="0" fontId="68" fillId="37" borderId="24" xfId="0" applyFont="1" applyFill="1" applyBorder="1" applyAlignment="1">
      <alignment horizontal="center" vertical="center"/>
    </xf>
    <xf numFmtId="0" fontId="68" fillId="37" borderId="22" xfId="0" applyFont="1" applyFill="1" applyBorder="1" applyAlignment="1">
      <alignment horizontal="center" vertical="center"/>
    </xf>
    <xf numFmtId="0" fontId="68" fillId="37" borderId="23" xfId="0" applyFont="1" applyFill="1" applyBorder="1" applyAlignment="1">
      <alignment horizontal="center" vertical="center"/>
    </xf>
    <xf numFmtId="0" fontId="65" fillId="0" borderId="17" xfId="0" applyFont="1" applyBorder="1" applyAlignment="1">
      <alignment horizontal="center" vertical="center" wrapText="1"/>
    </xf>
    <xf numFmtId="0" fontId="65" fillId="0" borderId="25" xfId="0" applyFont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0" fontId="69" fillId="0" borderId="22" xfId="0" applyFont="1" applyBorder="1" applyAlignment="1">
      <alignment horizontal="center" vertical="center" wrapText="1"/>
    </xf>
    <xf numFmtId="0" fontId="69" fillId="0" borderId="26" xfId="0" applyFont="1" applyBorder="1" applyAlignment="1">
      <alignment horizontal="center" vertical="center" wrapText="1"/>
    </xf>
    <xf numFmtId="0" fontId="69" fillId="37" borderId="21" xfId="0" applyFont="1" applyFill="1" applyBorder="1" applyAlignment="1">
      <alignment horizontal="center" vertical="center" wrapText="1"/>
    </xf>
    <xf numFmtId="0" fontId="69" fillId="37" borderId="22" xfId="0" applyFont="1" applyFill="1" applyBorder="1" applyAlignment="1">
      <alignment horizontal="center" vertical="center" wrapText="1"/>
    </xf>
    <xf numFmtId="0" fontId="69" fillId="37" borderId="26" xfId="0" applyFont="1" applyFill="1" applyBorder="1" applyAlignment="1">
      <alignment horizontal="center" vertical="center" wrapText="1"/>
    </xf>
    <xf numFmtId="179" fontId="70" fillId="37" borderId="21" xfId="0" applyNumberFormat="1" applyFont="1" applyFill="1" applyBorder="1" applyAlignment="1">
      <alignment horizontal="center" vertical="center" wrapText="1"/>
    </xf>
    <xf numFmtId="179" fontId="70" fillId="37" borderId="22" xfId="0" applyNumberFormat="1" applyFont="1" applyFill="1" applyBorder="1" applyAlignment="1">
      <alignment horizontal="center" vertical="center" wrapText="1"/>
    </xf>
    <xf numFmtId="179" fontId="70" fillId="37" borderId="26" xfId="0" applyNumberFormat="1" applyFont="1" applyFill="1" applyBorder="1" applyAlignment="1">
      <alignment horizontal="center" vertical="center" wrapText="1"/>
    </xf>
    <xf numFmtId="0" fontId="68" fillId="42" borderId="24" xfId="0" applyFont="1" applyFill="1" applyBorder="1" applyAlignment="1">
      <alignment horizontal="center" vertical="center"/>
    </xf>
    <xf numFmtId="0" fontId="68" fillId="42" borderId="22" xfId="0" applyFont="1" applyFill="1" applyBorder="1" applyAlignment="1">
      <alignment horizontal="center" vertical="center"/>
    </xf>
    <xf numFmtId="0" fontId="68" fillId="42" borderId="23" xfId="0" applyFont="1" applyFill="1" applyBorder="1" applyAlignment="1">
      <alignment horizontal="center" vertical="center"/>
    </xf>
    <xf numFmtId="0" fontId="71" fillId="36" borderId="21" xfId="0" applyFont="1" applyFill="1" applyBorder="1" applyAlignment="1">
      <alignment horizontal="center" vertical="center" wrapText="1"/>
    </xf>
    <xf numFmtId="0" fontId="71" fillId="36" borderId="26" xfId="0" applyFont="1" applyFill="1" applyBorder="1" applyAlignment="1">
      <alignment horizontal="center" vertical="center" wrapText="1"/>
    </xf>
    <xf numFmtId="180" fontId="72" fillId="36" borderId="21" xfId="0" applyNumberFormat="1" applyFont="1" applyFill="1" applyBorder="1" applyAlignment="1">
      <alignment horizontal="center" vertical="center" wrapText="1"/>
    </xf>
    <xf numFmtId="180" fontId="72" fillId="36" borderId="26" xfId="0" applyNumberFormat="1" applyFont="1" applyFill="1" applyBorder="1" applyAlignment="1">
      <alignment horizontal="center" vertical="center" wrapText="1"/>
    </xf>
    <xf numFmtId="0" fontId="73" fillId="42" borderId="21" xfId="0" applyFont="1" applyFill="1" applyBorder="1" applyAlignment="1">
      <alignment horizontal="center" vertical="center"/>
    </xf>
    <xf numFmtId="0" fontId="73" fillId="42" borderId="23" xfId="0" applyFont="1" applyFill="1" applyBorder="1" applyAlignment="1">
      <alignment horizontal="center" vertical="center"/>
    </xf>
    <xf numFmtId="0" fontId="74" fillId="0" borderId="21" xfId="0" applyFont="1" applyBorder="1" applyAlignment="1">
      <alignment horizontal="center" vertical="center" wrapText="1"/>
    </xf>
    <xf numFmtId="0" fontId="74" fillId="0" borderId="22" xfId="0" applyFont="1" applyBorder="1" applyAlignment="1">
      <alignment horizontal="center" vertical="center" wrapText="1"/>
    </xf>
    <xf numFmtId="0" fontId="74" fillId="0" borderId="23" xfId="0" applyFont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 wrapText="1"/>
    </xf>
    <xf numFmtId="0" fontId="74" fillId="0" borderId="27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74" fillId="0" borderId="16" xfId="0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0" fontId="75" fillId="0" borderId="21" xfId="0" applyFont="1" applyBorder="1" applyAlignment="1">
      <alignment horizontal="center" vertical="center" wrapText="1"/>
    </xf>
    <xf numFmtId="0" fontId="75" fillId="0" borderId="22" xfId="0" applyFont="1" applyBorder="1" applyAlignment="1">
      <alignment horizontal="center" vertical="center" wrapText="1"/>
    </xf>
    <xf numFmtId="0" fontId="75" fillId="0" borderId="26" xfId="0" applyFont="1" applyBorder="1" applyAlignment="1">
      <alignment horizontal="center" vertical="center" wrapText="1"/>
    </xf>
    <xf numFmtId="0" fontId="70" fillId="0" borderId="21" xfId="0" applyFont="1" applyBorder="1" applyAlignment="1">
      <alignment horizontal="center" vertical="center" wrapText="1"/>
    </xf>
    <xf numFmtId="0" fontId="70" fillId="0" borderId="22" xfId="0" applyFont="1" applyBorder="1" applyAlignment="1">
      <alignment horizontal="center" vertical="center" wrapText="1"/>
    </xf>
    <xf numFmtId="0" fontId="70" fillId="0" borderId="26" xfId="0" applyFont="1" applyBorder="1" applyAlignment="1">
      <alignment horizontal="center" vertical="center" wrapText="1"/>
    </xf>
    <xf numFmtId="3" fontId="72" fillId="36" borderId="21" xfId="0" applyNumberFormat="1" applyFont="1" applyFill="1" applyBorder="1" applyAlignment="1">
      <alignment horizontal="center" vertical="center" wrapText="1"/>
    </xf>
    <xf numFmtId="0" fontId="72" fillId="36" borderId="26" xfId="0" applyFont="1" applyFill="1" applyBorder="1" applyAlignment="1">
      <alignment horizontal="center" vertical="center" wrapText="1"/>
    </xf>
    <xf numFmtId="0" fontId="76" fillId="43" borderId="21" xfId="0" applyFont="1" applyFill="1" applyBorder="1" applyAlignment="1">
      <alignment horizontal="center" vertical="center" wrapText="1"/>
    </xf>
    <xf numFmtId="0" fontId="76" fillId="43" borderId="26" xfId="0" applyFont="1" applyFill="1" applyBorder="1" applyAlignment="1">
      <alignment horizontal="center" vertical="center" wrapText="1"/>
    </xf>
    <xf numFmtId="0" fontId="76" fillId="43" borderId="15" xfId="0" applyFont="1" applyFill="1" applyBorder="1" applyAlignment="1">
      <alignment horizontal="center" vertical="center"/>
    </xf>
    <xf numFmtId="0" fontId="76" fillId="43" borderId="27" xfId="0" applyFont="1" applyFill="1" applyBorder="1" applyAlignment="1">
      <alignment horizontal="center" vertical="center"/>
    </xf>
    <xf numFmtId="0" fontId="76" fillId="43" borderId="13" xfId="0" applyFont="1" applyFill="1" applyBorder="1" applyAlignment="1">
      <alignment horizontal="center" vertical="center"/>
    </xf>
    <xf numFmtId="0" fontId="76" fillId="43" borderId="12" xfId="0" applyFont="1" applyFill="1" applyBorder="1" applyAlignment="1">
      <alignment horizontal="center" vertical="center"/>
    </xf>
    <xf numFmtId="0" fontId="75" fillId="36" borderId="21" xfId="0" applyFont="1" applyFill="1" applyBorder="1" applyAlignment="1">
      <alignment horizontal="center" vertical="center" wrapText="1"/>
    </xf>
    <xf numFmtId="0" fontId="75" fillId="36" borderId="26" xfId="0" applyFont="1" applyFill="1" applyBorder="1" applyAlignment="1">
      <alignment horizontal="center" vertical="center" wrapText="1"/>
    </xf>
    <xf numFmtId="0" fontId="65" fillId="0" borderId="17" xfId="0" applyFont="1" applyBorder="1" applyAlignment="1">
      <alignment vertical="center" wrapText="1"/>
    </xf>
    <xf numFmtId="0" fontId="65" fillId="0" borderId="25" xfId="0" applyFont="1" applyBorder="1" applyAlignment="1">
      <alignment vertical="center" wrapText="1"/>
    </xf>
    <xf numFmtId="49" fontId="65" fillId="0" borderId="17" xfId="0" applyNumberFormat="1" applyFont="1" applyBorder="1" applyAlignment="1">
      <alignment vertical="center" wrapText="1"/>
    </xf>
    <xf numFmtId="49" fontId="65" fillId="0" borderId="25" xfId="0" applyNumberFormat="1" applyFont="1" applyBorder="1" applyAlignment="1">
      <alignment vertical="center" wrapText="1"/>
    </xf>
    <xf numFmtId="0" fontId="64" fillId="40" borderId="17" xfId="0" applyFont="1" applyFill="1" applyBorder="1" applyAlignment="1">
      <alignment vertical="center"/>
    </xf>
    <xf numFmtId="0" fontId="64" fillId="40" borderId="25" xfId="0" applyFont="1" applyFill="1" applyBorder="1" applyAlignment="1">
      <alignment vertical="center"/>
    </xf>
    <xf numFmtId="0" fontId="65" fillId="0" borderId="17" xfId="0" applyFont="1" applyBorder="1" applyAlignment="1">
      <alignment vertical="center"/>
    </xf>
    <xf numFmtId="0" fontId="65" fillId="0" borderId="25" xfId="0" applyFont="1" applyBorder="1" applyAlignment="1">
      <alignment vertical="center"/>
    </xf>
    <xf numFmtId="0" fontId="64" fillId="40" borderId="17" xfId="0" applyFont="1" applyFill="1" applyBorder="1" applyAlignment="1">
      <alignment vertical="center" wrapText="1"/>
    </xf>
    <xf numFmtId="0" fontId="64" fillId="40" borderId="25" xfId="0" applyFont="1" applyFill="1" applyBorder="1" applyAlignment="1">
      <alignment vertical="center" wrapText="1"/>
    </xf>
    <xf numFmtId="0" fontId="63" fillId="42" borderId="21" xfId="0" applyFont="1" applyFill="1" applyBorder="1" applyAlignment="1">
      <alignment horizontal="center" vertical="center"/>
    </xf>
    <xf numFmtId="0" fontId="63" fillId="42" borderId="22" xfId="0" applyFont="1" applyFill="1" applyBorder="1" applyAlignment="1">
      <alignment horizontal="center" vertical="center"/>
    </xf>
    <xf numFmtId="0" fontId="65" fillId="0" borderId="10" xfId="0" applyFont="1" applyBorder="1" applyAlignment="1">
      <alignment vertical="center" wrapText="1"/>
    </xf>
    <xf numFmtId="0" fontId="65" fillId="0" borderId="13" xfId="0" applyFont="1" applyBorder="1" applyAlignment="1">
      <alignment vertical="center" wrapText="1"/>
    </xf>
    <xf numFmtId="0" fontId="65" fillId="0" borderId="12" xfId="0" applyFont="1" applyBorder="1" applyAlignment="1">
      <alignment vertical="center" wrapText="1"/>
    </xf>
    <xf numFmtId="0" fontId="65" fillId="0" borderId="15" xfId="0" applyFont="1" applyBorder="1" applyAlignment="1">
      <alignment horizontal="center" vertical="center" wrapText="1"/>
    </xf>
    <xf numFmtId="0" fontId="65" fillId="0" borderId="22" xfId="0" applyFont="1" applyBorder="1" applyAlignment="1">
      <alignment horizontal="center" vertical="center" wrapText="1"/>
    </xf>
    <xf numFmtId="0" fontId="65" fillId="0" borderId="27" xfId="0" applyFont="1" applyBorder="1" applyAlignment="1">
      <alignment horizontal="center" vertical="center" wrapText="1"/>
    </xf>
    <xf numFmtId="4" fontId="63" fillId="37" borderId="21" xfId="0" applyNumberFormat="1" applyFont="1" applyFill="1" applyBorder="1" applyAlignment="1">
      <alignment horizontal="center" vertical="center"/>
    </xf>
    <xf numFmtId="4" fontId="63" fillId="37" borderId="22" xfId="0" applyNumberFormat="1" applyFont="1" applyFill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63" fillId="0" borderId="25" xfId="0" applyFont="1" applyBorder="1" applyAlignment="1">
      <alignment horizontal="center" vertical="center"/>
    </xf>
    <xf numFmtId="4" fontId="63" fillId="37" borderId="21" xfId="0" applyNumberFormat="1" applyFont="1" applyFill="1" applyBorder="1" applyAlignment="1">
      <alignment horizontal="center" vertical="center" wrapText="1"/>
    </xf>
    <xf numFmtId="4" fontId="63" fillId="37" borderId="28" xfId="0" applyNumberFormat="1" applyFont="1" applyFill="1" applyBorder="1" applyAlignment="1">
      <alignment horizontal="center" vertical="center" wrapText="1"/>
    </xf>
    <xf numFmtId="0" fontId="64" fillId="40" borderId="17" xfId="0" applyFont="1" applyFill="1" applyBorder="1" applyAlignment="1">
      <alignment horizontal="center" vertical="center" wrapText="1"/>
    </xf>
    <xf numFmtId="0" fontId="64" fillId="40" borderId="25" xfId="0" applyFont="1" applyFill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0" fontId="65" fillId="0" borderId="15" xfId="0" applyFont="1" applyBorder="1" applyAlignment="1">
      <alignment vertical="center" wrapText="1"/>
    </xf>
    <xf numFmtId="0" fontId="65" fillId="0" borderId="27" xfId="0" applyFont="1" applyBorder="1" applyAlignment="1">
      <alignment vertical="center" wrapText="1"/>
    </xf>
    <xf numFmtId="0" fontId="65" fillId="0" borderId="14" xfId="0" applyFont="1" applyBorder="1" applyAlignment="1">
      <alignment vertical="center" wrapText="1"/>
    </xf>
    <xf numFmtId="0" fontId="65" fillId="0" borderId="16" xfId="0" applyFont="1" applyBorder="1" applyAlignment="1">
      <alignment vertical="center" wrapText="1"/>
    </xf>
    <xf numFmtId="0" fontId="62" fillId="0" borderId="21" xfId="0" applyFont="1" applyBorder="1" applyAlignment="1">
      <alignment horizontal="center" vertical="center" wrapText="1"/>
    </xf>
    <xf numFmtId="0" fontId="62" fillId="0" borderId="22" xfId="0" applyFont="1" applyBorder="1" applyAlignment="1">
      <alignment horizontal="center" vertical="center" wrapText="1"/>
    </xf>
    <xf numFmtId="0" fontId="61" fillId="0" borderId="0" xfId="0" applyFont="1" applyAlignment="1">
      <alignment vertical="center" wrapText="1"/>
    </xf>
    <xf numFmtId="0" fontId="66" fillId="0" borderId="0" xfId="0" applyFont="1" applyAlignment="1">
      <alignment horizontal="center" vertical="center" wrapText="1"/>
    </xf>
    <xf numFmtId="0" fontId="66" fillId="0" borderId="29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2" fillId="0" borderId="21" xfId="0" applyFont="1" applyBorder="1" applyAlignment="1">
      <alignment horizontal="center" vertical="center"/>
    </xf>
    <xf numFmtId="0" fontId="62" fillId="0" borderId="23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 wrapText="1"/>
    </xf>
    <xf numFmtId="0" fontId="62" fillId="0" borderId="27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26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/>
    </xf>
    <xf numFmtId="0" fontId="62" fillId="0" borderId="3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63" fillId="0" borderId="0" xfId="0" applyFont="1" applyAlignment="1">
      <alignment horizontal="right" vertical="center"/>
    </xf>
    <xf numFmtId="0" fontId="77" fillId="0" borderId="0" xfId="0" applyFont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2;&#1090;&#1072;&#1096;&#1077;\&#1055;&#1056;&#1054;&#1043;&#1056;&#1040;&#1052;&#1052;&#1040;\&#1087;&#1088;&#1086;&#1075;&#1088;&#1072;&#1084;&#1084;&#1072;%20&#1088;&#1072;&#1079;&#1074;&#1080;&#1090;&#1080;&#1077;%20&#1078;&#1082;&#1093;\&#1055;&#1088;&#1086;&#1075;&#1088;&#1072;&#1084;&#1084;&#1072;%20&#8470;%203%20%20&#1080;%20&#1080;&#1079;&#1084;&#1077;&#1085;&#1077;&#1085;&#1080;&#1103;\&#1055;&#1088;&#1086;&#1075;&#1088;&#1072;&#1084;&#1084;&#1072;%20&#8470;%203%20%20&#1080;%20&#1080;&#1079;&#1084;&#1077;&#1085;&#1077;&#1085;&#1080;&#1103;\2017\&#1080;&#1102;&#1085;&#1100;%202017\&#1087;&#1088;&#1086;&#1075;&#1088;&#1072;&#1084;&#1084;&#1072;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7">
          <cell r="A27" t="str">
            <v>Приведение в нормативное состояние канализационных и инженерных сетей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8"/>
  <sheetViews>
    <sheetView tabSelected="1" view="pageBreakPreview" zoomScale="110" zoomScaleNormal="115" zoomScaleSheetLayoutView="110" zoomScalePageLayoutView="23" workbookViewId="0" topLeftCell="A1">
      <pane xSplit="2" ySplit="8" topLeftCell="C2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3" sqref="E3:H3"/>
    </sheetView>
  </sheetViews>
  <sheetFormatPr defaultColWidth="9.140625" defaultRowHeight="15"/>
  <cols>
    <col min="1" max="1" width="15.57421875" style="4" customWidth="1"/>
    <col min="2" max="2" width="48.7109375" style="4" customWidth="1"/>
    <col min="3" max="3" width="12.8515625" style="4" customWidth="1"/>
    <col min="4" max="5" width="9.7109375" style="3" customWidth="1"/>
    <col min="6" max="6" width="9.7109375" style="5" customWidth="1"/>
    <col min="7" max="10" width="9.7109375" style="3" customWidth="1"/>
    <col min="11" max="11" width="1.421875" style="5" customWidth="1"/>
    <col min="12" max="12" width="9.7109375" style="6" customWidth="1"/>
    <col min="13" max="13" width="9.140625" style="1" customWidth="1"/>
    <col min="14" max="14" width="12.140625" style="1" bestFit="1" customWidth="1"/>
    <col min="15" max="16384" width="9.140625" style="1" customWidth="1"/>
  </cols>
  <sheetData>
    <row r="1" spans="1:12" ht="15">
      <c r="A1" s="7"/>
      <c r="B1" s="7"/>
      <c r="C1" s="7"/>
      <c r="D1" s="8"/>
      <c r="E1" s="121" t="s">
        <v>78</v>
      </c>
      <c r="F1" s="121"/>
      <c r="G1" s="121"/>
      <c r="H1" s="121"/>
      <c r="I1" s="33"/>
      <c r="J1" s="33"/>
      <c r="K1" s="9"/>
      <c r="L1" s="9"/>
    </row>
    <row r="2" spans="1:12" ht="15">
      <c r="A2" s="7"/>
      <c r="B2" s="7"/>
      <c r="C2" s="7"/>
      <c r="D2" s="8"/>
      <c r="E2" s="121" t="s">
        <v>57</v>
      </c>
      <c r="F2" s="121"/>
      <c r="G2" s="121"/>
      <c r="H2" s="121"/>
      <c r="I2" s="33"/>
      <c r="J2" s="33"/>
      <c r="K2" s="9"/>
      <c r="L2" s="9"/>
    </row>
    <row r="3" spans="1:12" ht="15">
      <c r="A3" s="7"/>
      <c r="B3" s="7"/>
      <c r="C3" s="7"/>
      <c r="D3" s="8"/>
      <c r="E3" s="122" t="s">
        <v>153</v>
      </c>
      <c r="F3" s="122"/>
      <c r="G3" s="122"/>
      <c r="H3" s="122"/>
      <c r="I3" s="78"/>
      <c r="J3" s="78"/>
      <c r="K3" s="9"/>
      <c r="L3" s="9"/>
    </row>
    <row r="4" spans="1:12" ht="15">
      <c r="A4" s="7"/>
      <c r="B4" s="7"/>
      <c r="C4" s="7"/>
      <c r="D4" s="8"/>
      <c r="E4" s="121" t="s">
        <v>76</v>
      </c>
      <c r="F4" s="121"/>
      <c r="G4" s="121"/>
      <c r="H4" s="121"/>
      <c r="I4" s="33"/>
      <c r="J4" s="33"/>
      <c r="K4" s="9"/>
      <c r="L4" s="9"/>
    </row>
    <row r="5" spans="1:12" ht="40.5" customHeight="1">
      <c r="A5" s="10"/>
      <c r="B5" s="117" t="s">
        <v>77</v>
      </c>
      <c r="C5" s="117"/>
      <c r="D5" s="118"/>
      <c r="E5" s="118"/>
      <c r="F5" s="118"/>
      <c r="G5" s="118"/>
      <c r="H5" s="11"/>
      <c r="I5" s="11"/>
      <c r="J5" s="11"/>
      <c r="K5" s="12"/>
      <c r="L5" s="11"/>
    </row>
    <row r="6" spans="1:12" ht="18.75" customHeight="1">
      <c r="A6" s="119" t="s">
        <v>0</v>
      </c>
      <c r="B6" s="123" t="s">
        <v>46</v>
      </c>
      <c r="C6" s="123" t="s">
        <v>47</v>
      </c>
      <c r="D6" s="125" t="s">
        <v>84</v>
      </c>
      <c r="E6" s="125"/>
      <c r="F6" s="125"/>
      <c r="G6" s="125"/>
      <c r="H6" s="125"/>
      <c r="I6" s="125"/>
      <c r="J6" s="125"/>
      <c r="K6" s="13"/>
      <c r="L6" s="14"/>
    </row>
    <row r="7" spans="1:12" ht="33.75" customHeight="1">
      <c r="A7" s="120"/>
      <c r="B7" s="124"/>
      <c r="C7" s="124"/>
      <c r="D7" s="15" t="s">
        <v>1</v>
      </c>
      <c r="E7" s="15" t="s">
        <v>2</v>
      </c>
      <c r="F7" s="34" t="s">
        <v>85</v>
      </c>
      <c r="G7" s="15" t="s">
        <v>43</v>
      </c>
      <c r="H7" s="15" t="s">
        <v>55</v>
      </c>
      <c r="I7" s="15" t="s">
        <v>83</v>
      </c>
      <c r="J7" s="15" t="s">
        <v>118</v>
      </c>
      <c r="K7" s="13"/>
      <c r="L7" s="14"/>
    </row>
    <row r="8" spans="1:14" ht="15">
      <c r="A8" s="16">
        <v>1</v>
      </c>
      <c r="B8" s="16">
        <v>2</v>
      </c>
      <c r="C8" s="17">
        <v>3</v>
      </c>
      <c r="D8" s="18">
        <v>4</v>
      </c>
      <c r="E8" s="18">
        <v>5</v>
      </c>
      <c r="F8" s="35">
        <v>6</v>
      </c>
      <c r="G8" s="37">
        <v>7</v>
      </c>
      <c r="H8" s="18">
        <v>8</v>
      </c>
      <c r="I8" s="18">
        <v>9</v>
      </c>
      <c r="J8" s="18">
        <v>9</v>
      </c>
      <c r="K8" s="19"/>
      <c r="L8" s="20"/>
      <c r="N8" s="1" t="s">
        <v>90</v>
      </c>
    </row>
    <row r="9" spans="1:14" ht="15.75" customHeight="1">
      <c r="A9" s="95" t="s">
        <v>3</v>
      </c>
      <c r="B9" s="106" t="s">
        <v>4</v>
      </c>
      <c r="C9" s="21" t="s">
        <v>5</v>
      </c>
      <c r="D9" s="22">
        <f aca="true" t="shared" si="0" ref="D9:F12">SUM(D13,D61,D101)</f>
        <v>312270.07200000004</v>
      </c>
      <c r="E9" s="22">
        <f t="shared" si="0"/>
        <v>226888.16700000002</v>
      </c>
      <c r="F9" s="28">
        <f t="shared" si="0"/>
        <v>117810.05907999999</v>
      </c>
      <c r="G9" s="22">
        <f>G10+G11+G12</f>
        <v>32142.731</v>
      </c>
      <c r="H9" s="22">
        <f>SUM(H13,H61,H101,H121)</f>
        <v>14616.69982</v>
      </c>
      <c r="I9" s="22">
        <f>SUM(I10:I12)</f>
        <v>10313.188</v>
      </c>
      <c r="J9" s="22">
        <f>SUM(J10:J12)</f>
        <v>10389.887999999999</v>
      </c>
      <c r="K9" s="23"/>
      <c r="L9" s="24">
        <f>SUM(D9:J9)</f>
        <v>724430.8049000001</v>
      </c>
      <c r="N9" s="36">
        <f>SUM(D9:H9)</f>
        <v>703727.7289000001</v>
      </c>
    </row>
    <row r="10" spans="1:14" ht="18" customHeight="1">
      <c r="A10" s="96"/>
      <c r="B10" s="108"/>
      <c r="C10" s="25" t="s">
        <v>69</v>
      </c>
      <c r="D10" s="26">
        <f t="shared" si="0"/>
        <v>111588.48300000001</v>
      </c>
      <c r="E10" s="26">
        <f t="shared" si="0"/>
        <v>50562.012</v>
      </c>
      <c r="F10" s="26">
        <f t="shared" si="0"/>
        <v>25551.38565</v>
      </c>
      <c r="G10" s="26">
        <f>G14+G62+G102+G122</f>
        <v>9801.391</v>
      </c>
      <c r="H10" s="26">
        <f>SUM(H14,H62,H102,H122)</f>
        <v>6232.49182</v>
      </c>
      <c r="I10" s="26">
        <f aca="true" t="shared" si="1" ref="I10:J12">SUM(I14+I62+I102)</f>
        <v>1731.38</v>
      </c>
      <c r="J10" s="26">
        <f t="shared" si="1"/>
        <v>1731.38</v>
      </c>
      <c r="K10" s="23"/>
      <c r="L10" s="24">
        <f aca="true" t="shared" si="2" ref="L10:L73">SUM(D10:J10)</f>
        <v>207198.52347000001</v>
      </c>
      <c r="N10" s="36">
        <f aca="true" t="shared" si="3" ref="N10:N73">SUM(D10:H10)</f>
        <v>203735.76347</v>
      </c>
    </row>
    <row r="11" spans="1:14" ht="15">
      <c r="A11" s="96"/>
      <c r="B11" s="108"/>
      <c r="C11" s="25" t="s">
        <v>70</v>
      </c>
      <c r="D11" s="26">
        <f t="shared" si="0"/>
        <v>108468.186</v>
      </c>
      <c r="E11" s="26">
        <f t="shared" si="0"/>
        <v>84281.357</v>
      </c>
      <c r="F11" s="26">
        <f t="shared" si="0"/>
        <v>31914.22443</v>
      </c>
      <c r="G11" s="26">
        <f>G15+G63+G103+G123</f>
        <v>17404.236</v>
      </c>
      <c r="H11" s="26">
        <f>SUM(H15,H63,H103)</f>
        <v>2802.5</v>
      </c>
      <c r="I11" s="26">
        <f t="shared" si="1"/>
        <v>2827.2</v>
      </c>
      <c r="J11" s="26">
        <f t="shared" si="1"/>
        <v>2733.2</v>
      </c>
      <c r="K11" s="23"/>
      <c r="L11" s="24">
        <f t="shared" si="2"/>
        <v>250430.90343000003</v>
      </c>
      <c r="N11" s="36">
        <f t="shared" si="3"/>
        <v>244870.50343</v>
      </c>
    </row>
    <row r="12" spans="1:14" ht="15">
      <c r="A12" s="96"/>
      <c r="B12" s="108"/>
      <c r="C12" s="25" t="s">
        <v>71</v>
      </c>
      <c r="D12" s="26">
        <f t="shared" si="0"/>
        <v>92213.403</v>
      </c>
      <c r="E12" s="26">
        <f t="shared" si="0"/>
        <v>92044.798</v>
      </c>
      <c r="F12" s="26">
        <f t="shared" si="0"/>
        <v>60344.449</v>
      </c>
      <c r="G12" s="26">
        <f>G16+G64+G104+G124</f>
        <v>4937.104</v>
      </c>
      <c r="H12" s="26">
        <f>SUM(H16,H64,H104)</f>
        <v>5581.708</v>
      </c>
      <c r="I12" s="26">
        <f t="shared" si="1"/>
        <v>5754.608</v>
      </c>
      <c r="J12" s="26">
        <f t="shared" si="1"/>
        <v>5925.308</v>
      </c>
      <c r="K12" s="23"/>
      <c r="L12" s="24">
        <f t="shared" si="2"/>
        <v>266801.378</v>
      </c>
      <c r="N12" s="36">
        <f t="shared" si="3"/>
        <v>255121.462</v>
      </c>
    </row>
    <row r="13" spans="1:14" ht="13.5" customHeight="1">
      <c r="A13" s="95" t="s">
        <v>6</v>
      </c>
      <c r="B13" s="106" t="s">
        <v>7</v>
      </c>
      <c r="C13" s="21" t="s">
        <v>5</v>
      </c>
      <c r="D13" s="22">
        <f>SUM(D14:D16)</f>
        <v>272005.482</v>
      </c>
      <c r="E13" s="22">
        <f aca="true" t="shared" si="4" ref="E13:J13">SUM(E14:E16)</f>
        <v>218287.918</v>
      </c>
      <c r="F13" s="28">
        <f t="shared" si="4"/>
        <v>114893.87908</v>
      </c>
      <c r="G13" s="22">
        <f t="shared" si="4"/>
        <v>17229.278</v>
      </c>
      <c r="H13" s="22">
        <f t="shared" si="4"/>
        <v>9984.207999999999</v>
      </c>
      <c r="I13" s="22">
        <f>SUM(I14:I16)</f>
        <v>9881.808</v>
      </c>
      <c r="J13" s="22">
        <f t="shared" si="4"/>
        <v>9958.508</v>
      </c>
      <c r="K13" s="23"/>
      <c r="L13" s="24">
        <f t="shared" si="2"/>
        <v>652241.08108</v>
      </c>
      <c r="N13" s="36">
        <f t="shared" si="3"/>
        <v>632400.76508</v>
      </c>
    </row>
    <row r="14" spans="1:14" ht="15">
      <c r="A14" s="109"/>
      <c r="B14" s="108"/>
      <c r="C14" s="25" t="s">
        <v>69</v>
      </c>
      <c r="D14" s="26">
        <f>SUM(D18,D22,D26,D30,D34,D38,D42,D46,D50,D54)</f>
        <v>71623.893</v>
      </c>
      <c r="E14" s="26">
        <f aca="true" t="shared" si="5" ref="E14:J16">SUM(E18,E22,E26,E30,E34,E38,E42,E46,E50,E54)</f>
        <v>46376.402</v>
      </c>
      <c r="F14" s="26">
        <f t="shared" si="5"/>
        <v>23235.20565</v>
      </c>
      <c r="G14" s="26">
        <f t="shared" si="5"/>
        <v>7173.737</v>
      </c>
      <c r="H14" s="26">
        <f>SUM(H18,H22,H26,H30,H34,H38,H42,H46,H50,H54,H58)</f>
        <v>1600</v>
      </c>
      <c r="I14" s="26">
        <f t="shared" si="5"/>
        <v>1300</v>
      </c>
      <c r="J14" s="26">
        <f t="shared" si="5"/>
        <v>1300</v>
      </c>
      <c r="K14" s="23"/>
      <c r="L14" s="24">
        <f t="shared" si="2"/>
        <v>152609.23765</v>
      </c>
      <c r="N14" s="36">
        <f t="shared" si="3"/>
        <v>150009.23765</v>
      </c>
    </row>
    <row r="15" spans="1:14" ht="15">
      <c r="A15" s="109"/>
      <c r="B15" s="108"/>
      <c r="C15" s="25" t="s">
        <v>70</v>
      </c>
      <c r="D15" s="26">
        <f>SUM(D19,D23,D27,D31,D35,D39,D43,D47,D51,D55)</f>
        <v>108168.186</v>
      </c>
      <c r="E15" s="26">
        <f t="shared" si="5"/>
        <v>79866.71800000001</v>
      </c>
      <c r="F15" s="26">
        <f t="shared" si="5"/>
        <v>31314.22443</v>
      </c>
      <c r="G15" s="26">
        <f t="shared" si="5"/>
        <v>5118.437</v>
      </c>
      <c r="H15" s="26">
        <f t="shared" si="5"/>
        <v>2802.5</v>
      </c>
      <c r="I15" s="26">
        <f t="shared" si="5"/>
        <v>2827.2</v>
      </c>
      <c r="J15" s="26">
        <f t="shared" si="5"/>
        <v>2733.2</v>
      </c>
      <c r="K15" s="23"/>
      <c r="L15" s="24">
        <f>SUM(D15:J15)</f>
        <v>232830.46543000004</v>
      </c>
      <c r="N15" s="36">
        <f t="shared" si="3"/>
        <v>227270.06543000002</v>
      </c>
    </row>
    <row r="16" spans="1:14" ht="15">
      <c r="A16" s="110"/>
      <c r="B16" s="108"/>
      <c r="C16" s="25" t="s">
        <v>71</v>
      </c>
      <c r="D16" s="26">
        <f>SUM(D20,D24,D28,D32,D36,D40,D44,D48,D52,D56)</f>
        <v>92213.403</v>
      </c>
      <c r="E16" s="26">
        <f t="shared" si="5"/>
        <v>92044.798</v>
      </c>
      <c r="F16" s="26">
        <f t="shared" si="5"/>
        <v>60344.449</v>
      </c>
      <c r="G16" s="26">
        <f t="shared" si="5"/>
        <v>4937.104</v>
      </c>
      <c r="H16" s="26">
        <f t="shared" si="5"/>
        <v>5581.708</v>
      </c>
      <c r="I16" s="26">
        <f t="shared" si="5"/>
        <v>5754.608</v>
      </c>
      <c r="J16" s="26">
        <f t="shared" si="5"/>
        <v>5925.308</v>
      </c>
      <c r="K16" s="23"/>
      <c r="L16" s="24">
        <f t="shared" si="2"/>
        <v>266801.378</v>
      </c>
      <c r="N16" s="36">
        <f t="shared" si="3"/>
        <v>255121.462</v>
      </c>
    </row>
    <row r="17" spans="1:14" ht="15.75" customHeight="1">
      <c r="A17" s="91" t="s">
        <v>8</v>
      </c>
      <c r="B17" s="93" t="s">
        <v>9</v>
      </c>
      <c r="C17" s="21" t="s">
        <v>5</v>
      </c>
      <c r="D17" s="22">
        <f aca="true" t="shared" si="6" ref="D17:J17">SUM(D18:D20)</f>
        <v>217999.892</v>
      </c>
      <c r="E17" s="22">
        <f t="shared" si="6"/>
        <v>200518.99800000002</v>
      </c>
      <c r="F17" s="28">
        <f t="shared" si="6"/>
        <v>100247.17611</v>
      </c>
      <c r="G17" s="22">
        <f t="shared" si="6"/>
        <v>8300.974</v>
      </c>
      <c r="H17" s="22">
        <f t="shared" si="6"/>
        <v>0</v>
      </c>
      <c r="I17" s="22">
        <f>SUM(I18:I20)</f>
        <v>0</v>
      </c>
      <c r="J17" s="22">
        <f t="shared" si="6"/>
        <v>0</v>
      </c>
      <c r="K17" s="23"/>
      <c r="L17" s="22">
        <f t="shared" si="2"/>
        <v>527067.0401100001</v>
      </c>
      <c r="N17" s="36">
        <f t="shared" si="3"/>
        <v>527067.0401100001</v>
      </c>
    </row>
    <row r="18" spans="1:14" s="2" customFormat="1" ht="15">
      <c r="A18" s="111"/>
      <c r="B18" s="111"/>
      <c r="C18" s="27" t="s">
        <v>69</v>
      </c>
      <c r="D18" s="23">
        <v>39417.76</v>
      </c>
      <c r="E18" s="23">
        <f>11143.765+27653.917</f>
        <v>38797.682</v>
      </c>
      <c r="F18" s="23">
        <v>19316.87068</v>
      </c>
      <c r="G18" s="23">
        <f>370.208+6163.529</f>
        <v>6533.737</v>
      </c>
      <c r="H18" s="23">
        <v>0</v>
      </c>
      <c r="I18" s="23">
        <v>0</v>
      </c>
      <c r="J18" s="23">
        <v>0</v>
      </c>
      <c r="K18" s="23"/>
      <c r="L18" s="28">
        <f t="shared" si="2"/>
        <v>104066.04968</v>
      </c>
      <c r="N18" s="36">
        <f t="shared" si="3"/>
        <v>104066.04968</v>
      </c>
    </row>
    <row r="19" spans="1:14" ht="15">
      <c r="A19" s="111"/>
      <c r="B19" s="111"/>
      <c r="C19" s="29" t="s">
        <v>70</v>
      </c>
      <c r="D19" s="30">
        <v>102599.586</v>
      </c>
      <c r="E19" s="23">
        <f>13850.682+60154.336</f>
        <v>74005.01800000001</v>
      </c>
      <c r="F19" s="23">
        <v>23230.22443</v>
      </c>
      <c r="G19" s="23">
        <f>1042.837+724.4</f>
        <v>1767.237</v>
      </c>
      <c r="H19" s="23">
        <v>0</v>
      </c>
      <c r="I19" s="23">
        <v>0</v>
      </c>
      <c r="J19" s="23">
        <v>0</v>
      </c>
      <c r="K19" s="23"/>
      <c r="L19" s="22">
        <f t="shared" si="2"/>
        <v>201602.06543</v>
      </c>
      <c r="N19" s="36">
        <f t="shared" si="3"/>
        <v>201602.06543</v>
      </c>
    </row>
    <row r="20" spans="1:14" ht="18.75" customHeight="1">
      <c r="A20" s="111"/>
      <c r="B20" s="112"/>
      <c r="C20" s="29" t="s">
        <v>71</v>
      </c>
      <c r="D20" s="30">
        <v>75982.546</v>
      </c>
      <c r="E20" s="23">
        <f>31614.13+56102.168</f>
        <v>87716.298</v>
      </c>
      <c r="F20" s="23">
        <v>57700.081</v>
      </c>
      <c r="G20" s="23">
        <v>0</v>
      </c>
      <c r="H20" s="23">
        <v>0</v>
      </c>
      <c r="I20" s="23">
        <v>0</v>
      </c>
      <c r="J20" s="23">
        <v>0</v>
      </c>
      <c r="K20" s="23"/>
      <c r="L20" s="22">
        <f t="shared" si="2"/>
        <v>221398.925</v>
      </c>
      <c r="N20" s="36">
        <f t="shared" si="3"/>
        <v>221398.925</v>
      </c>
    </row>
    <row r="21" spans="1:14" ht="15.75" customHeight="1">
      <c r="A21" s="91" t="s">
        <v>10</v>
      </c>
      <c r="B21" s="93" t="s">
        <v>42</v>
      </c>
      <c r="C21" s="21" t="s">
        <v>5</v>
      </c>
      <c r="D21" s="22">
        <f aca="true" t="shared" si="7" ref="D21:J21">SUM(D22:D24)</f>
        <v>6652.84</v>
      </c>
      <c r="E21" s="22">
        <f t="shared" si="7"/>
        <v>5000</v>
      </c>
      <c r="F21" s="28">
        <f t="shared" si="7"/>
        <v>2364.38306</v>
      </c>
      <c r="G21" s="22">
        <f>SUM(G22:G24)</f>
        <v>0</v>
      </c>
      <c r="H21" s="22">
        <f t="shared" si="7"/>
        <v>0</v>
      </c>
      <c r="I21" s="22">
        <f>SUM(I22:I24)</f>
        <v>0</v>
      </c>
      <c r="J21" s="22">
        <f t="shared" si="7"/>
        <v>0</v>
      </c>
      <c r="K21" s="23"/>
      <c r="L21" s="22">
        <f t="shared" si="2"/>
        <v>14017.22306</v>
      </c>
      <c r="N21" s="36">
        <f t="shared" si="3"/>
        <v>14017.22306</v>
      </c>
    </row>
    <row r="22" spans="1:14" ht="15">
      <c r="A22" s="111"/>
      <c r="B22" s="111"/>
      <c r="C22" s="29" t="s">
        <v>69</v>
      </c>
      <c r="D22" s="30">
        <v>6652.84</v>
      </c>
      <c r="E22" s="23">
        <v>5000</v>
      </c>
      <c r="F22" s="23">
        <v>2364.38306</v>
      </c>
      <c r="G22" s="23">
        <v>0</v>
      </c>
      <c r="H22" s="23">
        <v>0</v>
      </c>
      <c r="I22" s="23">
        <v>0</v>
      </c>
      <c r="J22" s="23">
        <v>0</v>
      </c>
      <c r="K22" s="23"/>
      <c r="L22" s="22">
        <f t="shared" si="2"/>
        <v>14017.22306</v>
      </c>
      <c r="N22" s="36">
        <f t="shared" si="3"/>
        <v>14017.22306</v>
      </c>
    </row>
    <row r="23" spans="1:14" ht="15">
      <c r="A23" s="111"/>
      <c r="B23" s="111"/>
      <c r="C23" s="29" t="s">
        <v>70</v>
      </c>
      <c r="D23" s="30">
        <v>0</v>
      </c>
      <c r="E23" s="30">
        <v>0</v>
      </c>
      <c r="F23" s="23">
        <v>0</v>
      </c>
      <c r="G23" s="30">
        <v>0</v>
      </c>
      <c r="H23" s="30">
        <v>0</v>
      </c>
      <c r="I23" s="30">
        <v>0</v>
      </c>
      <c r="J23" s="30">
        <v>0</v>
      </c>
      <c r="K23" s="23"/>
      <c r="L23" s="22">
        <f t="shared" si="2"/>
        <v>0</v>
      </c>
      <c r="N23" s="36">
        <f t="shared" si="3"/>
        <v>0</v>
      </c>
    </row>
    <row r="24" spans="1:14" ht="15">
      <c r="A24" s="111"/>
      <c r="B24" s="111"/>
      <c r="C24" s="29" t="s">
        <v>71</v>
      </c>
      <c r="D24" s="30">
        <v>0</v>
      </c>
      <c r="E24" s="30">
        <v>0</v>
      </c>
      <c r="F24" s="23">
        <v>0</v>
      </c>
      <c r="G24" s="30">
        <v>0</v>
      </c>
      <c r="H24" s="30">
        <v>0</v>
      </c>
      <c r="I24" s="30">
        <v>0</v>
      </c>
      <c r="J24" s="30">
        <v>0</v>
      </c>
      <c r="K24" s="23"/>
      <c r="L24" s="22">
        <f t="shared" si="2"/>
        <v>0</v>
      </c>
      <c r="N24" s="36">
        <f t="shared" si="3"/>
        <v>0</v>
      </c>
    </row>
    <row r="25" spans="1:14" ht="14.25" customHeight="1">
      <c r="A25" s="91" t="s">
        <v>11</v>
      </c>
      <c r="B25" s="93" t="s">
        <v>12</v>
      </c>
      <c r="C25" s="21" t="s">
        <v>5</v>
      </c>
      <c r="D25" s="22">
        <f aca="true" t="shared" si="8" ref="D25:J25">SUM(D26:D28)</f>
        <v>600.99</v>
      </c>
      <c r="E25" s="22">
        <f t="shared" si="8"/>
        <v>514.463</v>
      </c>
      <c r="F25" s="28">
        <f t="shared" si="8"/>
        <v>637.98691</v>
      </c>
      <c r="G25" s="22">
        <f t="shared" si="8"/>
        <v>584</v>
      </c>
      <c r="H25" s="22">
        <f t="shared" si="8"/>
        <v>1200</v>
      </c>
      <c r="I25" s="22">
        <f>SUM(I26:I28)</f>
        <v>1200</v>
      </c>
      <c r="J25" s="22">
        <f t="shared" si="8"/>
        <v>1200</v>
      </c>
      <c r="K25" s="23"/>
      <c r="L25" s="22">
        <f t="shared" si="2"/>
        <v>5937.43991</v>
      </c>
      <c r="N25" s="36">
        <f t="shared" si="3"/>
        <v>3537.43991</v>
      </c>
    </row>
    <row r="26" spans="1:14" ht="15">
      <c r="A26" s="92"/>
      <c r="B26" s="94"/>
      <c r="C26" s="29" t="s">
        <v>69</v>
      </c>
      <c r="D26" s="30">
        <v>600.99</v>
      </c>
      <c r="E26" s="23">
        <v>514.463</v>
      </c>
      <c r="F26" s="23">
        <v>637.98691</v>
      </c>
      <c r="G26" s="23">
        <v>584</v>
      </c>
      <c r="H26" s="23">
        <v>1200</v>
      </c>
      <c r="I26" s="23">
        <v>1200</v>
      </c>
      <c r="J26" s="23">
        <v>1200</v>
      </c>
      <c r="K26" s="23"/>
      <c r="L26" s="22">
        <f t="shared" si="2"/>
        <v>5937.43991</v>
      </c>
      <c r="N26" s="36">
        <f t="shared" si="3"/>
        <v>3537.43991</v>
      </c>
    </row>
    <row r="27" spans="1:14" ht="15">
      <c r="A27" s="92"/>
      <c r="B27" s="94"/>
      <c r="C27" s="29" t="s">
        <v>70</v>
      </c>
      <c r="D27" s="30">
        <v>0</v>
      </c>
      <c r="E27" s="30">
        <v>0</v>
      </c>
      <c r="F27" s="23">
        <v>0</v>
      </c>
      <c r="G27" s="30">
        <v>0</v>
      </c>
      <c r="H27" s="30">
        <v>0</v>
      </c>
      <c r="I27" s="30">
        <v>0</v>
      </c>
      <c r="J27" s="30">
        <v>0</v>
      </c>
      <c r="K27" s="23"/>
      <c r="L27" s="22">
        <f t="shared" si="2"/>
        <v>0</v>
      </c>
      <c r="N27" s="36">
        <f t="shared" si="3"/>
        <v>0</v>
      </c>
    </row>
    <row r="28" spans="1:14" ht="14.25" customHeight="1">
      <c r="A28" s="92"/>
      <c r="B28" s="94"/>
      <c r="C28" s="29" t="s">
        <v>71</v>
      </c>
      <c r="D28" s="30">
        <v>0</v>
      </c>
      <c r="E28" s="30">
        <v>0</v>
      </c>
      <c r="F28" s="23">
        <v>0</v>
      </c>
      <c r="G28" s="30">
        <v>0</v>
      </c>
      <c r="H28" s="30">
        <v>0</v>
      </c>
      <c r="I28" s="30">
        <v>0</v>
      </c>
      <c r="J28" s="30">
        <v>0</v>
      </c>
      <c r="K28" s="23"/>
      <c r="L28" s="22">
        <f t="shared" si="2"/>
        <v>0</v>
      </c>
      <c r="N28" s="36">
        <f t="shared" si="3"/>
        <v>0</v>
      </c>
    </row>
    <row r="29" spans="1:14" ht="15.75" customHeight="1">
      <c r="A29" s="91" t="s">
        <v>13</v>
      </c>
      <c r="B29" s="93" t="s">
        <v>79</v>
      </c>
      <c r="C29" s="21" t="s">
        <v>5</v>
      </c>
      <c r="D29" s="22">
        <f aca="true" t="shared" si="9" ref="D29:J29">SUM(D30:D32)</f>
        <v>0</v>
      </c>
      <c r="E29" s="22">
        <f t="shared" si="9"/>
        <v>0</v>
      </c>
      <c r="F29" s="28">
        <f t="shared" si="9"/>
        <v>106.315</v>
      </c>
      <c r="G29" s="22">
        <f t="shared" si="9"/>
        <v>56</v>
      </c>
      <c r="H29" s="22">
        <f t="shared" si="9"/>
        <v>100</v>
      </c>
      <c r="I29" s="22">
        <f>SUM(I30:I32)</f>
        <v>100</v>
      </c>
      <c r="J29" s="22">
        <f t="shared" si="9"/>
        <v>100</v>
      </c>
      <c r="K29" s="23"/>
      <c r="L29" s="22">
        <f t="shared" si="2"/>
        <v>462.315</v>
      </c>
      <c r="N29" s="36">
        <f t="shared" si="3"/>
        <v>262.315</v>
      </c>
    </row>
    <row r="30" spans="1:14" ht="15">
      <c r="A30" s="92"/>
      <c r="B30" s="94"/>
      <c r="C30" s="29" t="s">
        <v>69</v>
      </c>
      <c r="D30" s="30">
        <v>0</v>
      </c>
      <c r="E30" s="23">
        <v>0</v>
      </c>
      <c r="F30" s="23">
        <v>106.315</v>
      </c>
      <c r="G30" s="23">
        <v>56</v>
      </c>
      <c r="H30" s="23">
        <v>100</v>
      </c>
      <c r="I30" s="23">
        <v>100</v>
      </c>
      <c r="J30" s="23">
        <v>100</v>
      </c>
      <c r="K30" s="23"/>
      <c r="L30" s="22">
        <f t="shared" si="2"/>
        <v>462.315</v>
      </c>
      <c r="N30" s="36">
        <f t="shared" si="3"/>
        <v>262.315</v>
      </c>
    </row>
    <row r="31" spans="1:14" ht="15">
      <c r="A31" s="92"/>
      <c r="B31" s="94"/>
      <c r="C31" s="29" t="s">
        <v>70</v>
      </c>
      <c r="D31" s="30">
        <v>0</v>
      </c>
      <c r="E31" s="30">
        <v>0</v>
      </c>
      <c r="F31" s="23">
        <v>0</v>
      </c>
      <c r="G31" s="30">
        <v>0</v>
      </c>
      <c r="H31" s="30">
        <v>0</v>
      </c>
      <c r="I31" s="30">
        <v>0</v>
      </c>
      <c r="J31" s="30">
        <v>0</v>
      </c>
      <c r="K31" s="23"/>
      <c r="L31" s="22">
        <f t="shared" si="2"/>
        <v>0</v>
      </c>
      <c r="N31" s="36">
        <f t="shared" si="3"/>
        <v>0</v>
      </c>
    </row>
    <row r="32" spans="1:14" ht="15">
      <c r="A32" s="92"/>
      <c r="B32" s="94"/>
      <c r="C32" s="29" t="s">
        <v>71</v>
      </c>
      <c r="D32" s="30">
        <v>0</v>
      </c>
      <c r="E32" s="30">
        <v>0</v>
      </c>
      <c r="F32" s="23">
        <v>0</v>
      </c>
      <c r="G32" s="30">
        <v>0</v>
      </c>
      <c r="H32" s="30">
        <v>0</v>
      </c>
      <c r="I32" s="30">
        <v>0</v>
      </c>
      <c r="J32" s="30">
        <v>0</v>
      </c>
      <c r="K32" s="23"/>
      <c r="L32" s="22">
        <f t="shared" si="2"/>
        <v>0</v>
      </c>
      <c r="N32" s="36">
        <f t="shared" si="3"/>
        <v>0</v>
      </c>
    </row>
    <row r="33" spans="1:14" ht="15.75" customHeight="1">
      <c r="A33" s="91" t="s">
        <v>14</v>
      </c>
      <c r="B33" s="93" t="s">
        <v>75</v>
      </c>
      <c r="C33" s="31" t="s">
        <v>5</v>
      </c>
      <c r="D33" s="32">
        <f aca="true" t="shared" si="10" ref="D33:J33">SUM(D34:D36)</f>
        <v>0</v>
      </c>
      <c r="E33" s="32">
        <f t="shared" si="10"/>
        <v>200</v>
      </c>
      <c r="F33" s="28">
        <f t="shared" si="10"/>
        <v>0</v>
      </c>
      <c r="G33" s="32">
        <f t="shared" si="10"/>
        <v>0</v>
      </c>
      <c r="H33" s="32">
        <f t="shared" si="10"/>
        <v>0</v>
      </c>
      <c r="I33" s="32">
        <f>SUM(I34:I36)</f>
        <v>0</v>
      </c>
      <c r="J33" s="32">
        <f t="shared" si="10"/>
        <v>0</v>
      </c>
      <c r="K33" s="23"/>
      <c r="L33" s="32">
        <f t="shared" si="2"/>
        <v>200</v>
      </c>
      <c r="N33" s="36">
        <f t="shared" si="3"/>
        <v>200</v>
      </c>
    </row>
    <row r="34" spans="1:14" ht="15">
      <c r="A34" s="92"/>
      <c r="B34" s="94"/>
      <c r="C34" s="29" t="s">
        <v>69</v>
      </c>
      <c r="D34" s="30">
        <v>0</v>
      </c>
      <c r="E34" s="23">
        <v>200</v>
      </c>
      <c r="F34" s="23">
        <v>0</v>
      </c>
      <c r="G34" s="30">
        <v>0</v>
      </c>
      <c r="H34" s="30">
        <v>0</v>
      </c>
      <c r="I34" s="30">
        <v>0</v>
      </c>
      <c r="J34" s="30">
        <v>0</v>
      </c>
      <c r="K34" s="23"/>
      <c r="L34" s="32">
        <f t="shared" si="2"/>
        <v>200</v>
      </c>
      <c r="N34" s="36">
        <f t="shared" si="3"/>
        <v>200</v>
      </c>
    </row>
    <row r="35" spans="1:14" ht="15">
      <c r="A35" s="92"/>
      <c r="B35" s="94"/>
      <c r="C35" s="29" t="s">
        <v>70</v>
      </c>
      <c r="D35" s="30">
        <v>0</v>
      </c>
      <c r="E35" s="30">
        <v>0</v>
      </c>
      <c r="F35" s="23">
        <v>0</v>
      </c>
      <c r="G35" s="30">
        <v>0</v>
      </c>
      <c r="H35" s="30">
        <v>0</v>
      </c>
      <c r="I35" s="30">
        <v>0</v>
      </c>
      <c r="J35" s="30">
        <v>0</v>
      </c>
      <c r="K35" s="23"/>
      <c r="L35" s="32">
        <f t="shared" si="2"/>
        <v>0</v>
      </c>
      <c r="N35" s="36">
        <f t="shared" si="3"/>
        <v>0</v>
      </c>
    </row>
    <row r="36" spans="1:14" ht="15">
      <c r="A36" s="92"/>
      <c r="B36" s="94"/>
      <c r="C36" s="29" t="s">
        <v>71</v>
      </c>
      <c r="D36" s="30">
        <v>0</v>
      </c>
      <c r="E36" s="30">
        <v>0</v>
      </c>
      <c r="F36" s="23">
        <v>0</v>
      </c>
      <c r="G36" s="30">
        <v>0</v>
      </c>
      <c r="H36" s="30">
        <v>0</v>
      </c>
      <c r="I36" s="30">
        <v>0</v>
      </c>
      <c r="J36" s="30">
        <v>0</v>
      </c>
      <c r="K36" s="23"/>
      <c r="L36" s="32">
        <f t="shared" si="2"/>
        <v>0</v>
      </c>
      <c r="N36" s="36">
        <f t="shared" si="3"/>
        <v>0</v>
      </c>
    </row>
    <row r="37" spans="1:14" ht="17.25" customHeight="1">
      <c r="A37" s="91" t="s">
        <v>16</v>
      </c>
      <c r="B37" s="93" t="s">
        <v>15</v>
      </c>
      <c r="C37" s="21" t="s">
        <v>5</v>
      </c>
      <c r="D37" s="22">
        <f aca="true" t="shared" si="11" ref="D37:J37">SUM(D38:D40)</f>
        <v>1026.1</v>
      </c>
      <c r="E37" s="22">
        <f t="shared" si="11"/>
        <v>948.1</v>
      </c>
      <c r="F37" s="28">
        <f t="shared" si="11"/>
        <v>733.068</v>
      </c>
      <c r="G37" s="22">
        <f t="shared" si="11"/>
        <v>744.804</v>
      </c>
      <c r="H37" s="22">
        <f t="shared" si="11"/>
        <v>1489.608</v>
      </c>
      <c r="I37" s="22">
        <f>SUM(I38:I40)</f>
        <v>1489.608</v>
      </c>
      <c r="J37" s="22">
        <f t="shared" si="11"/>
        <v>1489.608</v>
      </c>
      <c r="K37" s="23"/>
      <c r="L37" s="22">
        <f t="shared" si="2"/>
        <v>7920.896000000001</v>
      </c>
      <c r="N37" s="36">
        <f t="shared" si="3"/>
        <v>4941.68</v>
      </c>
    </row>
    <row r="38" spans="1:14" ht="15">
      <c r="A38" s="92"/>
      <c r="B38" s="94"/>
      <c r="C38" s="29" t="s">
        <v>69</v>
      </c>
      <c r="D38" s="30">
        <v>0</v>
      </c>
      <c r="E38" s="30">
        <v>0</v>
      </c>
      <c r="F38" s="23">
        <v>0</v>
      </c>
      <c r="G38" s="30">
        <v>0</v>
      </c>
      <c r="H38" s="30">
        <v>0</v>
      </c>
      <c r="I38" s="30">
        <v>0</v>
      </c>
      <c r="J38" s="30">
        <v>0</v>
      </c>
      <c r="K38" s="23"/>
      <c r="L38" s="22">
        <f t="shared" si="2"/>
        <v>0</v>
      </c>
      <c r="N38" s="36">
        <f t="shared" si="3"/>
        <v>0</v>
      </c>
    </row>
    <row r="39" spans="1:14" ht="15">
      <c r="A39" s="92"/>
      <c r="B39" s="94"/>
      <c r="C39" s="29" t="s">
        <v>70</v>
      </c>
      <c r="D39" s="30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/>
      <c r="L39" s="22">
        <f t="shared" si="2"/>
        <v>0</v>
      </c>
      <c r="N39" s="36">
        <f t="shared" si="3"/>
        <v>0</v>
      </c>
    </row>
    <row r="40" spans="1:14" ht="15" customHeight="1">
      <c r="A40" s="92"/>
      <c r="B40" s="94"/>
      <c r="C40" s="29" t="s">
        <v>71</v>
      </c>
      <c r="D40" s="30">
        <v>1026.1</v>
      </c>
      <c r="E40" s="23">
        <v>948.1</v>
      </c>
      <c r="F40" s="23">
        <v>733.068</v>
      </c>
      <c r="G40" s="23">
        <v>744.804</v>
      </c>
      <c r="H40" s="23">
        <f>744.804+744.804</f>
        <v>1489.608</v>
      </c>
      <c r="I40" s="23">
        <v>1489.608</v>
      </c>
      <c r="J40" s="23">
        <v>1489.608</v>
      </c>
      <c r="K40" s="23"/>
      <c r="L40" s="22">
        <f t="shared" si="2"/>
        <v>7920.896000000001</v>
      </c>
      <c r="N40" s="36">
        <f t="shared" si="3"/>
        <v>4941.68</v>
      </c>
    </row>
    <row r="41" spans="1:14" ht="23.25" customHeight="1">
      <c r="A41" s="91" t="s">
        <v>39</v>
      </c>
      <c r="B41" s="93" t="s">
        <v>38</v>
      </c>
      <c r="C41" s="21" t="s">
        <v>5</v>
      </c>
      <c r="D41" s="22">
        <f aca="true" t="shared" si="12" ref="D41:J41">SUM(D42:D44)</f>
        <v>1331.3</v>
      </c>
      <c r="E41" s="22">
        <f t="shared" si="12"/>
        <v>9242.1</v>
      </c>
      <c r="F41" s="28">
        <f t="shared" si="12"/>
        <v>9995.3</v>
      </c>
      <c r="G41" s="22">
        <f t="shared" si="12"/>
        <v>7543.5</v>
      </c>
      <c r="H41" s="22">
        <f t="shared" si="12"/>
        <v>6894.6</v>
      </c>
      <c r="I41" s="22">
        <f>SUM(I42:I44)</f>
        <v>7092.2</v>
      </c>
      <c r="J41" s="22">
        <f t="shared" si="12"/>
        <v>7168.9</v>
      </c>
      <c r="K41" s="23"/>
      <c r="L41" s="22">
        <f t="shared" si="2"/>
        <v>49267.899999999994</v>
      </c>
      <c r="N41" s="36">
        <f t="shared" si="3"/>
        <v>35006.799999999996</v>
      </c>
    </row>
    <row r="42" spans="1:14" ht="15">
      <c r="A42" s="92"/>
      <c r="B42" s="94"/>
      <c r="C42" s="29" t="s">
        <v>69</v>
      </c>
      <c r="D42" s="30">
        <v>0</v>
      </c>
      <c r="E42" s="30">
        <v>0</v>
      </c>
      <c r="F42" s="23">
        <v>0</v>
      </c>
      <c r="G42" s="30">
        <v>0</v>
      </c>
      <c r="H42" s="30">
        <v>0</v>
      </c>
      <c r="I42" s="30">
        <v>0</v>
      </c>
      <c r="J42" s="30">
        <v>0</v>
      </c>
      <c r="K42" s="23"/>
      <c r="L42" s="22">
        <f t="shared" si="2"/>
        <v>0</v>
      </c>
      <c r="N42" s="36">
        <f t="shared" si="3"/>
        <v>0</v>
      </c>
    </row>
    <row r="43" spans="1:14" ht="15">
      <c r="A43" s="92"/>
      <c r="B43" s="94"/>
      <c r="C43" s="29" t="s">
        <v>70</v>
      </c>
      <c r="D43" s="30">
        <v>987.1</v>
      </c>
      <c r="E43" s="23">
        <v>5861.7</v>
      </c>
      <c r="F43" s="23">
        <v>8084</v>
      </c>
      <c r="G43" s="23">
        <v>3351.2</v>
      </c>
      <c r="H43" s="23">
        <v>2802.5</v>
      </c>
      <c r="I43" s="23">
        <v>2827.2</v>
      </c>
      <c r="J43" s="23">
        <v>2733.2</v>
      </c>
      <c r="K43" s="23"/>
      <c r="L43" s="22">
        <f t="shared" si="2"/>
        <v>26646.9</v>
      </c>
      <c r="N43" s="36">
        <f t="shared" si="3"/>
        <v>21086.5</v>
      </c>
    </row>
    <row r="44" spans="1:14" ht="15">
      <c r="A44" s="92"/>
      <c r="B44" s="94"/>
      <c r="C44" s="29" t="s">
        <v>71</v>
      </c>
      <c r="D44" s="30">
        <v>344.2</v>
      </c>
      <c r="E44" s="30">
        <v>3380.4</v>
      </c>
      <c r="F44" s="23">
        <v>1911.3</v>
      </c>
      <c r="G44" s="30">
        <v>4192.3</v>
      </c>
      <c r="H44" s="30">
        <v>4092.1</v>
      </c>
      <c r="I44" s="30">
        <v>4265</v>
      </c>
      <c r="J44" s="30">
        <v>4435.7</v>
      </c>
      <c r="K44" s="23"/>
      <c r="L44" s="22">
        <f t="shared" si="2"/>
        <v>22621.000000000004</v>
      </c>
      <c r="N44" s="36">
        <f t="shared" si="3"/>
        <v>13920.300000000001</v>
      </c>
    </row>
    <row r="45" spans="1:14" ht="15" customHeight="1">
      <c r="A45" s="105" t="s">
        <v>30</v>
      </c>
      <c r="B45" s="113" t="s">
        <v>40</v>
      </c>
      <c r="C45" s="21" t="s">
        <v>5</v>
      </c>
      <c r="D45" s="22">
        <f aca="true" t="shared" si="13" ref="D45:J45">SUM(D46:D48)</f>
        <v>1501.5</v>
      </c>
      <c r="E45" s="22">
        <f t="shared" si="13"/>
        <v>0</v>
      </c>
      <c r="F45" s="28">
        <f t="shared" si="13"/>
        <v>0</v>
      </c>
      <c r="G45" s="22">
        <f t="shared" si="13"/>
        <v>0</v>
      </c>
      <c r="H45" s="22">
        <f t="shared" si="13"/>
        <v>0</v>
      </c>
      <c r="I45" s="22">
        <f>SUM(I46:I48)</f>
        <v>0</v>
      </c>
      <c r="J45" s="22">
        <f t="shared" si="13"/>
        <v>0</v>
      </c>
      <c r="K45" s="23"/>
      <c r="L45" s="22">
        <f t="shared" si="2"/>
        <v>1501.5</v>
      </c>
      <c r="N45" s="36">
        <f t="shared" si="3"/>
        <v>1501.5</v>
      </c>
    </row>
    <row r="46" spans="1:14" ht="15" customHeight="1">
      <c r="A46" s="105"/>
      <c r="B46" s="114"/>
      <c r="C46" s="29" t="s">
        <v>69</v>
      </c>
      <c r="D46" s="23">
        <v>0</v>
      </c>
      <c r="E46" s="30">
        <v>0</v>
      </c>
      <c r="F46" s="23">
        <v>0</v>
      </c>
      <c r="G46" s="30">
        <v>0</v>
      </c>
      <c r="H46" s="30">
        <v>0</v>
      </c>
      <c r="I46" s="30">
        <v>0</v>
      </c>
      <c r="J46" s="30">
        <v>0</v>
      </c>
      <c r="K46" s="23"/>
      <c r="L46" s="22">
        <f t="shared" si="2"/>
        <v>0</v>
      </c>
      <c r="N46" s="36">
        <f t="shared" si="3"/>
        <v>0</v>
      </c>
    </row>
    <row r="47" spans="1:14" ht="15.75" customHeight="1">
      <c r="A47" s="105"/>
      <c r="B47" s="114"/>
      <c r="C47" s="29" t="s">
        <v>70</v>
      </c>
      <c r="D47" s="30">
        <v>1501.5</v>
      </c>
      <c r="E47" s="30">
        <v>0</v>
      </c>
      <c r="F47" s="23">
        <v>0</v>
      </c>
      <c r="G47" s="30">
        <v>0</v>
      </c>
      <c r="H47" s="30">
        <v>0</v>
      </c>
      <c r="I47" s="30">
        <v>0</v>
      </c>
      <c r="J47" s="30">
        <v>0</v>
      </c>
      <c r="K47" s="23"/>
      <c r="L47" s="22">
        <f t="shared" si="2"/>
        <v>1501.5</v>
      </c>
      <c r="N47" s="36">
        <f t="shared" si="3"/>
        <v>1501.5</v>
      </c>
    </row>
    <row r="48" spans="1:14" ht="15.75" customHeight="1">
      <c r="A48" s="105"/>
      <c r="B48" s="114"/>
      <c r="C48" s="29" t="s">
        <v>71</v>
      </c>
      <c r="D48" s="23">
        <v>0</v>
      </c>
      <c r="E48" s="30">
        <v>0</v>
      </c>
      <c r="F48" s="23">
        <v>0</v>
      </c>
      <c r="G48" s="30">
        <v>0</v>
      </c>
      <c r="H48" s="30">
        <v>0</v>
      </c>
      <c r="I48" s="30">
        <v>0</v>
      </c>
      <c r="J48" s="30">
        <v>0</v>
      </c>
      <c r="K48" s="23"/>
      <c r="L48" s="22">
        <f t="shared" si="2"/>
        <v>0</v>
      </c>
      <c r="N48" s="36">
        <f t="shared" si="3"/>
        <v>0</v>
      </c>
    </row>
    <row r="49" spans="1:14" ht="17.25" customHeight="1">
      <c r="A49" s="91" t="s">
        <v>32</v>
      </c>
      <c r="B49" s="93" t="s">
        <v>31</v>
      </c>
      <c r="C49" s="21" t="s">
        <v>5</v>
      </c>
      <c r="D49" s="22">
        <f aca="true" t="shared" si="14" ref="D49:J49">SUM(D50:D52)</f>
        <v>24520.56</v>
      </c>
      <c r="E49" s="22">
        <f t="shared" si="14"/>
        <v>0</v>
      </c>
      <c r="F49" s="28">
        <f t="shared" si="14"/>
        <v>0</v>
      </c>
      <c r="G49" s="22">
        <f t="shared" si="14"/>
        <v>0</v>
      </c>
      <c r="H49" s="22">
        <f t="shared" si="14"/>
        <v>0</v>
      </c>
      <c r="I49" s="22">
        <f>SUM(I50:I52)</f>
        <v>0</v>
      </c>
      <c r="J49" s="22">
        <f t="shared" si="14"/>
        <v>0</v>
      </c>
      <c r="K49" s="23"/>
      <c r="L49" s="22">
        <f t="shared" si="2"/>
        <v>24520.56</v>
      </c>
      <c r="N49" s="36">
        <f t="shared" si="3"/>
        <v>24520.56</v>
      </c>
    </row>
    <row r="50" spans="1:14" ht="15">
      <c r="A50" s="92"/>
      <c r="B50" s="111"/>
      <c r="C50" s="29" t="s">
        <v>69</v>
      </c>
      <c r="D50" s="23">
        <v>6580.003</v>
      </c>
      <c r="E50" s="30">
        <v>0</v>
      </c>
      <c r="F50" s="23">
        <v>0</v>
      </c>
      <c r="G50" s="30">
        <v>0</v>
      </c>
      <c r="H50" s="30">
        <v>0</v>
      </c>
      <c r="I50" s="30">
        <v>0</v>
      </c>
      <c r="J50" s="30">
        <v>0</v>
      </c>
      <c r="K50" s="23"/>
      <c r="L50" s="22">
        <f t="shared" si="2"/>
        <v>6580.003</v>
      </c>
      <c r="N50" s="36">
        <f t="shared" si="3"/>
        <v>6580.003</v>
      </c>
    </row>
    <row r="51" spans="1:14" ht="15">
      <c r="A51" s="92"/>
      <c r="B51" s="111"/>
      <c r="C51" s="29" t="s">
        <v>70</v>
      </c>
      <c r="D51" s="30">
        <v>3080</v>
      </c>
      <c r="E51" s="30">
        <v>0</v>
      </c>
      <c r="F51" s="23">
        <v>0</v>
      </c>
      <c r="G51" s="30">
        <v>0</v>
      </c>
      <c r="H51" s="30">
        <v>0</v>
      </c>
      <c r="I51" s="30">
        <v>0</v>
      </c>
      <c r="J51" s="30">
        <v>0</v>
      </c>
      <c r="K51" s="23"/>
      <c r="L51" s="22">
        <f t="shared" si="2"/>
        <v>3080</v>
      </c>
      <c r="N51" s="36">
        <f t="shared" si="3"/>
        <v>3080</v>
      </c>
    </row>
    <row r="52" spans="1:14" ht="15">
      <c r="A52" s="101"/>
      <c r="B52" s="112"/>
      <c r="C52" s="29" t="s">
        <v>71</v>
      </c>
      <c r="D52" s="23">
        <v>14860.557</v>
      </c>
      <c r="E52" s="30">
        <v>0</v>
      </c>
      <c r="F52" s="23">
        <v>0</v>
      </c>
      <c r="G52" s="30">
        <v>0</v>
      </c>
      <c r="H52" s="30">
        <v>0</v>
      </c>
      <c r="I52" s="30">
        <v>0</v>
      </c>
      <c r="J52" s="30">
        <v>0</v>
      </c>
      <c r="K52" s="23"/>
      <c r="L52" s="22">
        <f t="shared" si="2"/>
        <v>14860.557</v>
      </c>
      <c r="N52" s="36">
        <f t="shared" si="3"/>
        <v>14860.557</v>
      </c>
    </row>
    <row r="53" spans="1:14" ht="14.25" customHeight="1">
      <c r="A53" s="105" t="s">
        <v>34</v>
      </c>
      <c r="B53" s="93" t="s">
        <v>33</v>
      </c>
      <c r="C53" s="21" t="s">
        <v>5</v>
      </c>
      <c r="D53" s="22">
        <f aca="true" t="shared" si="15" ref="D53:J53">SUM(D54:D56)</f>
        <v>18372.3</v>
      </c>
      <c r="E53" s="22">
        <f t="shared" si="15"/>
        <v>1864.257</v>
      </c>
      <c r="F53" s="28">
        <f t="shared" si="15"/>
        <v>809.65</v>
      </c>
      <c r="G53" s="22">
        <f t="shared" si="15"/>
        <v>0</v>
      </c>
      <c r="H53" s="22">
        <f t="shared" si="15"/>
        <v>0</v>
      </c>
      <c r="I53" s="22">
        <f>SUM(I54:I56)</f>
        <v>0</v>
      </c>
      <c r="J53" s="22">
        <f t="shared" si="15"/>
        <v>0</v>
      </c>
      <c r="K53" s="23"/>
      <c r="L53" s="22">
        <f t="shared" si="2"/>
        <v>21046.207000000002</v>
      </c>
      <c r="N53" s="36">
        <f t="shared" si="3"/>
        <v>21046.207000000002</v>
      </c>
    </row>
    <row r="54" spans="1:14" ht="15">
      <c r="A54" s="105"/>
      <c r="B54" s="94"/>
      <c r="C54" s="29" t="s">
        <v>69</v>
      </c>
      <c r="D54" s="30">
        <v>18372.3</v>
      </c>
      <c r="E54" s="30">
        <v>1864.257</v>
      </c>
      <c r="F54" s="23">
        <v>809.65</v>
      </c>
      <c r="G54" s="30">
        <v>0</v>
      </c>
      <c r="H54" s="30">
        <v>0</v>
      </c>
      <c r="I54" s="30">
        <v>0</v>
      </c>
      <c r="J54" s="30">
        <v>0</v>
      </c>
      <c r="K54" s="23"/>
      <c r="L54" s="22">
        <f t="shared" si="2"/>
        <v>21046.207000000002</v>
      </c>
      <c r="N54" s="36">
        <f t="shared" si="3"/>
        <v>21046.207000000002</v>
      </c>
    </row>
    <row r="55" spans="1:14" ht="15">
      <c r="A55" s="105"/>
      <c r="B55" s="94"/>
      <c r="C55" s="29" t="s">
        <v>70</v>
      </c>
      <c r="D55" s="30">
        <v>0</v>
      </c>
      <c r="E55" s="30">
        <v>0</v>
      </c>
      <c r="F55" s="23">
        <v>0</v>
      </c>
      <c r="G55" s="30">
        <v>0</v>
      </c>
      <c r="H55" s="30">
        <v>0</v>
      </c>
      <c r="I55" s="30">
        <v>0</v>
      </c>
      <c r="J55" s="30">
        <v>0</v>
      </c>
      <c r="K55" s="23"/>
      <c r="L55" s="22">
        <f t="shared" si="2"/>
        <v>0</v>
      </c>
      <c r="N55" s="36">
        <f t="shared" si="3"/>
        <v>0</v>
      </c>
    </row>
    <row r="56" spans="1:14" ht="15">
      <c r="A56" s="105"/>
      <c r="B56" s="94"/>
      <c r="C56" s="29" t="s">
        <v>71</v>
      </c>
      <c r="D56" s="30">
        <v>0</v>
      </c>
      <c r="E56" s="30">
        <v>0</v>
      </c>
      <c r="F56" s="23">
        <v>0</v>
      </c>
      <c r="G56" s="30">
        <v>0</v>
      </c>
      <c r="H56" s="30">
        <v>0</v>
      </c>
      <c r="I56" s="30">
        <v>0</v>
      </c>
      <c r="J56" s="30">
        <v>0</v>
      </c>
      <c r="K56" s="23"/>
      <c r="L56" s="22">
        <f t="shared" si="2"/>
        <v>0</v>
      </c>
      <c r="N56" s="36">
        <f t="shared" si="3"/>
        <v>0</v>
      </c>
    </row>
    <row r="57" spans="1:12" ht="14.25" customHeight="1">
      <c r="A57" s="91" t="s">
        <v>119</v>
      </c>
      <c r="B57" s="93" t="s">
        <v>120</v>
      </c>
      <c r="C57" s="21" t="s">
        <v>5</v>
      </c>
      <c r="D57" s="22">
        <f aca="true" t="shared" si="16" ref="D57:J57">SUM(D58:D60)</f>
        <v>0</v>
      </c>
      <c r="E57" s="22">
        <f t="shared" si="16"/>
        <v>0</v>
      </c>
      <c r="F57" s="28">
        <f t="shared" si="16"/>
        <v>0</v>
      </c>
      <c r="G57" s="22">
        <f t="shared" si="16"/>
        <v>0</v>
      </c>
      <c r="H57" s="22">
        <f t="shared" si="16"/>
        <v>300</v>
      </c>
      <c r="I57" s="22">
        <f t="shared" si="16"/>
        <v>0</v>
      </c>
      <c r="J57" s="22">
        <f t="shared" si="16"/>
        <v>0</v>
      </c>
      <c r="K57" s="23"/>
      <c r="L57" s="72">
        <f>D57+E57+F57+G57+H57+I57+J57</f>
        <v>300</v>
      </c>
    </row>
    <row r="58" spans="1:12" ht="15">
      <c r="A58" s="92"/>
      <c r="B58" s="94"/>
      <c r="C58" s="29" t="s">
        <v>69</v>
      </c>
      <c r="D58" s="30">
        <v>0</v>
      </c>
      <c r="E58" s="30">
        <v>0</v>
      </c>
      <c r="F58" s="23">
        <v>0</v>
      </c>
      <c r="G58" s="30">
        <v>0</v>
      </c>
      <c r="H58" s="30">
        <v>300</v>
      </c>
      <c r="I58" s="30">
        <v>0</v>
      </c>
      <c r="J58" s="30">
        <v>0</v>
      </c>
      <c r="K58" s="23"/>
      <c r="L58" s="72">
        <f>D58+E58+F58+G58+H58+I58+J58</f>
        <v>300</v>
      </c>
    </row>
    <row r="59" spans="1:12" ht="15">
      <c r="A59" s="92"/>
      <c r="B59" s="94"/>
      <c r="C59" s="29" t="s">
        <v>70</v>
      </c>
      <c r="D59" s="30">
        <v>0</v>
      </c>
      <c r="E59" s="30">
        <v>0</v>
      </c>
      <c r="F59" s="23">
        <v>0</v>
      </c>
      <c r="G59" s="30">
        <v>0</v>
      </c>
      <c r="H59" s="30">
        <v>0</v>
      </c>
      <c r="I59" s="30">
        <v>0</v>
      </c>
      <c r="J59" s="30">
        <v>0</v>
      </c>
      <c r="K59" s="23"/>
      <c r="L59" s="72">
        <f>D59+E59+F59+G59+H59+I59+J59</f>
        <v>0</v>
      </c>
    </row>
    <row r="60" spans="1:12" ht="15">
      <c r="A60" s="92"/>
      <c r="B60" s="94"/>
      <c r="C60" s="29" t="s">
        <v>71</v>
      </c>
      <c r="D60" s="30">
        <v>0</v>
      </c>
      <c r="E60" s="30">
        <v>0</v>
      </c>
      <c r="F60" s="23">
        <v>0</v>
      </c>
      <c r="G60" s="30">
        <v>0</v>
      </c>
      <c r="H60" s="30">
        <v>0</v>
      </c>
      <c r="I60" s="30">
        <v>0</v>
      </c>
      <c r="J60" s="30">
        <v>0</v>
      </c>
      <c r="K60" s="23"/>
      <c r="L60" s="72">
        <f>D60+E60+F60+G60+H60+I60+J60</f>
        <v>0</v>
      </c>
    </row>
    <row r="61" spans="1:14" ht="14.25" customHeight="1">
      <c r="A61" s="95" t="s">
        <v>17</v>
      </c>
      <c r="B61" s="106" t="s">
        <v>18</v>
      </c>
      <c r="C61" s="21" t="s">
        <v>5</v>
      </c>
      <c r="D61" s="22">
        <f>SUM(D62:D64)</f>
        <v>40014.590000000004</v>
      </c>
      <c r="E61" s="22">
        <f aca="true" t="shared" si="17" ref="E61:J61">SUM(E62:E64)</f>
        <v>8403.249</v>
      </c>
      <c r="F61" s="28">
        <f t="shared" si="17"/>
        <v>2605.18</v>
      </c>
      <c r="G61" s="22">
        <f t="shared" si="17"/>
        <v>1227.565</v>
      </c>
      <c r="H61" s="22">
        <f t="shared" si="17"/>
        <v>2462.65882</v>
      </c>
      <c r="I61" s="22">
        <f>SUM(I62:I64)</f>
        <v>431.38</v>
      </c>
      <c r="J61" s="22">
        <f t="shared" si="17"/>
        <v>431.38</v>
      </c>
      <c r="K61" s="23"/>
      <c r="L61" s="24">
        <f>SUM(D61:J61)</f>
        <v>55576.00282</v>
      </c>
      <c r="N61" s="36">
        <f t="shared" si="3"/>
        <v>54713.24282000001</v>
      </c>
    </row>
    <row r="62" spans="1:14" ht="15">
      <c r="A62" s="96"/>
      <c r="B62" s="107"/>
      <c r="C62" s="25" t="s">
        <v>69</v>
      </c>
      <c r="D62" s="26">
        <f aca="true" t="shared" si="18" ref="D62:G64">D66+D70+D74+D78+D82+D86+D90+D94</f>
        <v>39714.590000000004</v>
      </c>
      <c r="E62" s="26">
        <f t="shared" si="18"/>
        <v>3988.61</v>
      </c>
      <c r="F62" s="26">
        <f t="shared" si="18"/>
        <v>2005.1799999999998</v>
      </c>
      <c r="G62" s="26">
        <f t="shared" si="18"/>
        <v>1227.565</v>
      </c>
      <c r="H62" s="26">
        <f>H66+H70+H74+H78+H82+H86+H90+H94+H97</f>
        <v>2462.65882</v>
      </c>
      <c r="I62" s="26">
        <f aca="true" t="shared" si="19" ref="I62:J64">I66+I70+I74+I78+I82+I86+I90+I94</f>
        <v>431.38</v>
      </c>
      <c r="J62" s="26">
        <f t="shared" si="19"/>
        <v>431.38</v>
      </c>
      <c r="K62" s="23"/>
      <c r="L62" s="24">
        <f>SUM(D62:J62)</f>
        <v>50261.36382</v>
      </c>
      <c r="N62" s="36">
        <f t="shared" si="3"/>
        <v>49398.603820000004</v>
      </c>
    </row>
    <row r="63" spans="1:14" ht="15">
      <c r="A63" s="96"/>
      <c r="B63" s="107"/>
      <c r="C63" s="25" t="s">
        <v>70</v>
      </c>
      <c r="D63" s="26">
        <f t="shared" si="18"/>
        <v>300</v>
      </c>
      <c r="E63" s="26">
        <f t="shared" si="18"/>
        <v>4414.639</v>
      </c>
      <c r="F63" s="26">
        <f t="shared" si="18"/>
        <v>600</v>
      </c>
      <c r="G63" s="26">
        <f t="shared" si="18"/>
        <v>0</v>
      </c>
      <c r="H63" s="26">
        <f>H67+H71+H75+H79+H83+H87+H91+H95</f>
        <v>0</v>
      </c>
      <c r="I63" s="26">
        <f t="shared" si="19"/>
        <v>0</v>
      </c>
      <c r="J63" s="26">
        <f t="shared" si="19"/>
        <v>0</v>
      </c>
      <c r="K63" s="23"/>
      <c r="L63" s="24">
        <f t="shared" si="2"/>
        <v>5314.639</v>
      </c>
      <c r="N63" s="36">
        <f t="shared" si="3"/>
        <v>5314.639</v>
      </c>
    </row>
    <row r="64" spans="1:14" ht="15">
      <c r="A64" s="97"/>
      <c r="B64" s="107"/>
      <c r="C64" s="25" t="s">
        <v>71</v>
      </c>
      <c r="D64" s="26">
        <f t="shared" si="18"/>
        <v>0</v>
      </c>
      <c r="E64" s="26">
        <f t="shared" si="18"/>
        <v>0</v>
      </c>
      <c r="F64" s="26">
        <f t="shared" si="18"/>
        <v>0</v>
      </c>
      <c r="G64" s="26">
        <f t="shared" si="18"/>
        <v>0</v>
      </c>
      <c r="H64" s="26">
        <f>H68+H72+H76+H80+H84+H88+H92+H96</f>
        <v>0</v>
      </c>
      <c r="I64" s="26">
        <f t="shared" si="19"/>
        <v>0</v>
      </c>
      <c r="J64" s="26">
        <f t="shared" si="19"/>
        <v>0</v>
      </c>
      <c r="K64" s="23"/>
      <c r="L64" s="24">
        <f t="shared" si="2"/>
        <v>0</v>
      </c>
      <c r="N64" s="36">
        <f t="shared" si="3"/>
        <v>0</v>
      </c>
    </row>
    <row r="65" spans="1:14" ht="13.5" customHeight="1">
      <c r="A65" s="91" t="s">
        <v>19</v>
      </c>
      <c r="B65" s="102" t="s">
        <v>20</v>
      </c>
      <c r="C65" s="21" t="s">
        <v>5</v>
      </c>
      <c r="D65" s="22">
        <f aca="true" t="shared" si="20" ref="D65:J65">SUM(D66:D68)</f>
        <v>1923.1</v>
      </c>
      <c r="E65" s="22">
        <f t="shared" si="20"/>
        <v>168</v>
      </c>
      <c r="F65" s="28">
        <f t="shared" si="20"/>
        <v>75</v>
      </c>
      <c r="G65" s="22">
        <f t="shared" si="20"/>
        <v>0</v>
      </c>
      <c r="H65" s="22">
        <f t="shared" si="20"/>
        <v>0</v>
      </c>
      <c r="I65" s="22">
        <f>SUM(I66:I68)</f>
        <v>0</v>
      </c>
      <c r="J65" s="22">
        <f t="shared" si="20"/>
        <v>0</v>
      </c>
      <c r="K65" s="23"/>
      <c r="L65" s="22">
        <f t="shared" si="2"/>
        <v>2166.1</v>
      </c>
      <c r="N65" s="36">
        <f t="shared" si="3"/>
        <v>2166.1</v>
      </c>
    </row>
    <row r="66" spans="1:14" ht="15">
      <c r="A66" s="92"/>
      <c r="B66" s="103"/>
      <c r="C66" s="29" t="s">
        <v>69</v>
      </c>
      <c r="D66" s="30">
        <v>1923.1</v>
      </c>
      <c r="E66" s="23">
        <v>168</v>
      </c>
      <c r="F66" s="23">
        <v>75</v>
      </c>
      <c r="G66" s="23">
        <v>0</v>
      </c>
      <c r="H66" s="23">
        <v>0</v>
      </c>
      <c r="I66" s="23">
        <v>0</v>
      </c>
      <c r="J66" s="23">
        <v>0</v>
      </c>
      <c r="K66" s="23"/>
      <c r="L66" s="22">
        <f t="shared" si="2"/>
        <v>2166.1</v>
      </c>
      <c r="N66" s="36">
        <f t="shared" si="3"/>
        <v>2166.1</v>
      </c>
    </row>
    <row r="67" spans="1:14" ht="15">
      <c r="A67" s="92"/>
      <c r="B67" s="103"/>
      <c r="C67" s="29" t="s">
        <v>70</v>
      </c>
      <c r="D67" s="30">
        <v>0</v>
      </c>
      <c r="E67" s="30">
        <v>0</v>
      </c>
      <c r="F67" s="23">
        <v>0</v>
      </c>
      <c r="G67" s="30">
        <v>0</v>
      </c>
      <c r="H67" s="30">
        <v>0</v>
      </c>
      <c r="I67" s="30">
        <v>0</v>
      </c>
      <c r="J67" s="30">
        <v>0</v>
      </c>
      <c r="K67" s="23"/>
      <c r="L67" s="22">
        <f t="shared" si="2"/>
        <v>0</v>
      </c>
      <c r="N67" s="36">
        <f t="shared" si="3"/>
        <v>0</v>
      </c>
    </row>
    <row r="68" spans="1:14" ht="15">
      <c r="A68" s="92"/>
      <c r="B68" s="103"/>
      <c r="C68" s="29" t="s">
        <v>71</v>
      </c>
      <c r="D68" s="30">
        <v>0</v>
      </c>
      <c r="E68" s="30">
        <v>0</v>
      </c>
      <c r="F68" s="23">
        <v>0</v>
      </c>
      <c r="G68" s="30">
        <v>0</v>
      </c>
      <c r="H68" s="30">
        <v>0</v>
      </c>
      <c r="I68" s="30">
        <v>0</v>
      </c>
      <c r="J68" s="30">
        <v>0</v>
      </c>
      <c r="K68" s="23"/>
      <c r="L68" s="22">
        <f t="shared" si="2"/>
        <v>0</v>
      </c>
      <c r="N68" s="36">
        <f t="shared" si="3"/>
        <v>0</v>
      </c>
    </row>
    <row r="69" spans="1:14" ht="15.75" customHeight="1">
      <c r="A69" s="91" t="s">
        <v>21</v>
      </c>
      <c r="B69" s="93" t="s">
        <v>22</v>
      </c>
      <c r="C69" s="21" t="s">
        <v>5</v>
      </c>
      <c r="D69" s="22">
        <f aca="true" t="shared" si="21" ref="D69:J69">SUM(D70:D72)</f>
        <v>10000</v>
      </c>
      <c r="E69" s="22">
        <f t="shared" si="21"/>
        <v>3366.2</v>
      </c>
      <c r="F69" s="28">
        <f t="shared" si="21"/>
        <v>0</v>
      </c>
      <c r="G69" s="22">
        <f t="shared" si="21"/>
        <v>0</v>
      </c>
      <c r="H69" s="22">
        <f t="shared" si="21"/>
        <v>0</v>
      </c>
      <c r="I69" s="22">
        <f>SUM(I70:I72)</f>
        <v>0</v>
      </c>
      <c r="J69" s="22">
        <f t="shared" si="21"/>
        <v>0</v>
      </c>
      <c r="K69" s="23"/>
      <c r="L69" s="22">
        <f t="shared" si="2"/>
        <v>13366.2</v>
      </c>
      <c r="N69" s="36">
        <f t="shared" si="3"/>
        <v>13366.2</v>
      </c>
    </row>
    <row r="70" spans="1:14" ht="15">
      <c r="A70" s="92"/>
      <c r="B70" s="94"/>
      <c r="C70" s="29" t="s">
        <v>69</v>
      </c>
      <c r="D70" s="30">
        <f>3230.95+6769.05</f>
        <v>10000</v>
      </c>
      <c r="E70" s="30">
        <v>3366.2</v>
      </c>
      <c r="F70" s="23">
        <v>0</v>
      </c>
      <c r="G70" s="30">
        <v>0</v>
      </c>
      <c r="H70" s="30">
        <v>0</v>
      </c>
      <c r="I70" s="30">
        <v>0</v>
      </c>
      <c r="J70" s="30">
        <v>0</v>
      </c>
      <c r="K70" s="23"/>
      <c r="L70" s="22">
        <f t="shared" si="2"/>
        <v>13366.2</v>
      </c>
      <c r="N70" s="36">
        <f t="shared" si="3"/>
        <v>13366.2</v>
      </c>
    </row>
    <row r="71" spans="1:14" ht="15">
      <c r="A71" s="92"/>
      <c r="B71" s="94"/>
      <c r="C71" s="29" t="s">
        <v>70</v>
      </c>
      <c r="D71" s="30">
        <f>6000-6000</f>
        <v>0</v>
      </c>
      <c r="E71" s="30">
        <v>0</v>
      </c>
      <c r="F71" s="23">
        <v>0</v>
      </c>
      <c r="G71" s="30">
        <v>0</v>
      </c>
      <c r="H71" s="30">
        <v>0</v>
      </c>
      <c r="I71" s="30">
        <v>0</v>
      </c>
      <c r="J71" s="30">
        <v>0</v>
      </c>
      <c r="K71" s="23"/>
      <c r="L71" s="22">
        <f t="shared" si="2"/>
        <v>0</v>
      </c>
      <c r="N71" s="36">
        <f t="shared" si="3"/>
        <v>0</v>
      </c>
    </row>
    <row r="72" spans="1:14" ht="14.25" customHeight="1">
      <c r="A72" s="92"/>
      <c r="B72" s="94"/>
      <c r="C72" s="29" t="s">
        <v>71</v>
      </c>
      <c r="D72" s="30">
        <v>0</v>
      </c>
      <c r="E72" s="30">
        <v>0</v>
      </c>
      <c r="F72" s="23">
        <v>0</v>
      </c>
      <c r="G72" s="30">
        <v>0</v>
      </c>
      <c r="H72" s="30">
        <v>0</v>
      </c>
      <c r="I72" s="30">
        <v>0</v>
      </c>
      <c r="J72" s="30">
        <v>0</v>
      </c>
      <c r="K72" s="23"/>
      <c r="L72" s="22">
        <f t="shared" si="2"/>
        <v>0</v>
      </c>
      <c r="N72" s="36">
        <f t="shared" si="3"/>
        <v>0</v>
      </c>
    </row>
    <row r="73" spans="1:14" ht="15" customHeight="1">
      <c r="A73" s="91" t="s">
        <v>23</v>
      </c>
      <c r="B73" s="93" t="s">
        <v>37</v>
      </c>
      <c r="C73" s="21" t="s">
        <v>5</v>
      </c>
      <c r="D73" s="22">
        <f aca="true" t="shared" si="22" ref="D73:J73">SUM(D74:D76)</f>
        <v>65.86</v>
      </c>
      <c r="E73" s="22">
        <f t="shared" si="22"/>
        <v>354.51</v>
      </c>
      <c r="F73" s="28">
        <f t="shared" si="22"/>
        <v>613.38</v>
      </c>
      <c r="G73" s="22">
        <f t="shared" si="22"/>
        <v>474.3</v>
      </c>
      <c r="H73" s="22">
        <f t="shared" si="22"/>
        <v>556.797</v>
      </c>
      <c r="I73" s="22">
        <f>SUM(I74:I76)</f>
        <v>431.38</v>
      </c>
      <c r="J73" s="22">
        <f t="shared" si="22"/>
        <v>431.38</v>
      </c>
      <c r="K73" s="23"/>
      <c r="L73" s="22">
        <f t="shared" si="2"/>
        <v>2927.607</v>
      </c>
      <c r="N73" s="36">
        <f t="shared" si="3"/>
        <v>2064.8469999999998</v>
      </c>
    </row>
    <row r="74" spans="1:14" ht="15">
      <c r="A74" s="92"/>
      <c r="B74" s="94"/>
      <c r="C74" s="29" t="s">
        <v>69</v>
      </c>
      <c r="D74" s="30">
        <v>65.86</v>
      </c>
      <c r="E74" s="23">
        <v>354.51</v>
      </c>
      <c r="F74" s="23">
        <v>613.38</v>
      </c>
      <c r="G74" s="23">
        <v>474.3</v>
      </c>
      <c r="H74" s="23">
        <v>556.797</v>
      </c>
      <c r="I74" s="23">
        <v>431.38</v>
      </c>
      <c r="J74" s="23">
        <v>431.38</v>
      </c>
      <c r="K74" s="23"/>
      <c r="L74" s="22">
        <f aca="true" t="shared" si="23" ref="L74:L128">SUM(D74:J74)</f>
        <v>2927.607</v>
      </c>
      <c r="N74" s="36">
        <f aca="true" t="shared" si="24" ref="N74:N128">SUM(D74:H74)</f>
        <v>2064.8469999999998</v>
      </c>
    </row>
    <row r="75" spans="1:14" ht="15">
      <c r="A75" s="92"/>
      <c r="B75" s="94"/>
      <c r="C75" s="29" t="s">
        <v>70</v>
      </c>
      <c r="D75" s="30">
        <v>0</v>
      </c>
      <c r="E75" s="30">
        <v>0</v>
      </c>
      <c r="F75" s="23">
        <v>0</v>
      </c>
      <c r="G75" s="30">
        <v>0</v>
      </c>
      <c r="H75" s="30">
        <v>0</v>
      </c>
      <c r="I75" s="30">
        <v>0</v>
      </c>
      <c r="J75" s="30">
        <v>0</v>
      </c>
      <c r="K75" s="23"/>
      <c r="L75" s="22">
        <f t="shared" si="23"/>
        <v>0</v>
      </c>
      <c r="N75" s="36">
        <f t="shared" si="24"/>
        <v>0</v>
      </c>
    </row>
    <row r="76" spans="1:14" ht="15">
      <c r="A76" s="92"/>
      <c r="B76" s="94"/>
      <c r="C76" s="29" t="s">
        <v>71</v>
      </c>
      <c r="D76" s="30">
        <v>0</v>
      </c>
      <c r="E76" s="30">
        <v>0</v>
      </c>
      <c r="F76" s="23">
        <v>0</v>
      </c>
      <c r="G76" s="30">
        <v>0</v>
      </c>
      <c r="H76" s="30">
        <v>0</v>
      </c>
      <c r="I76" s="30">
        <v>0</v>
      </c>
      <c r="J76" s="30">
        <v>0</v>
      </c>
      <c r="K76" s="23"/>
      <c r="L76" s="22">
        <f t="shared" si="23"/>
        <v>0</v>
      </c>
      <c r="N76" s="36">
        <f t="shared" si="24"/>
        <v>0</v>
      </c>
    </row>
    <row r="77" spans="1:14" ht="15" customHeight="1">
      <c r="A77" s="91" t="s">
        <v>35</v>
      </c>
      <c r="B77" s="93" t="s">
        <v>121</v>
      </c>
      <c r="C77" s="21" t="s">
        <v>5</v>
      </c>
      <c r="D77" s="22">
        <v>333.33</v>
      </c>
      <c r="E77" s="22">
        <f aca="true" t="shared" si="25" ref="E77:J77">SUM(E78:E80)</f>
        <v>999.9</v>
      </c>
      <c r="F77" s="28">
        <f t="shared" si="25"/>
        <v>666.8</v>
      </c>
      <c r="G77" s="22">
        <f t="shared" si="25"/>
        <v>0</v>
      </c>
      <c r="H77" s="22">
        <f t="shared" si="25"/>
        <v>66.6</v>
      </c>
      <c r="I77" s="22">
        <f t="shared" si="25"/>
        <v>0</v>
      </c>
      <c r="J77" s="22">
        <f t="shared" si="25"/>
        <v>0</v>
      </c>
      <c r="K77" s="23"/>
      <c r="L77" s="22">
        <f t="shared" si="23"/>
        <v>2066.63</v>
      </c>
      <c r="N77" s="36">
        <f t="shared" si="24"/>
        <v>2066.63</v>
      </c>
    </row>
    <row r="78" spans="1:14" ht="15">
      <c r="A78" s="92"/>
      <c r="B78" s="94"/>
      <c r="C78" s="29" t="s">
        <v>69</v>
      </c>
      <c r="D78" s="30">
        <v>33.33</v>
      </c>
      <c r="E78" s="23">
        <v>99.9</v>
      </c>
      <c r="F78" s="23">
        <v>66.8</v>
      </c>
      <c r="G78" s="30">
        <v>0</v>
      </c>
      <c r="H78" s="30">
        <v>66.6</v>
      </c>
      <c r="I78" s="30">
        <v>0</v>
      </c>
      <c r="J78" s="30">
        <v>0</v>
      </c>
      <c r="K78" s="23"/>
      <c r="L78" s="22">
        <f t="shared" si="23"/>
        <v>266.63</v>
      </c>
      <c r="N78" s="36">
        <f t="shared" si="24"/>
        <v>266.63</v>
      </c>
    </row>
    <row r="79" spans="1:14" ht="15">
      <c r="A79" s="92"/>
      <c r="B79" s="94"/>
      <c r="C79" s="29" t="s">
        <v>70</v>
      </c>
      <c r="D79" s="30">
        <v>300</v>
      </c>
      <c r="E79" s="30">
        <v>900</v>
      </c>
      <c r="F79" s="23">
        <v>600</v>
      </c>
      <c r="G79" s="30">
        <v>0</v>
      </c>
      <c r="H79" s="30">
        <v>0</v>
      </c>
      <c r="I79" s="30">
        <v>0</v>
      </c>
      <c r="J79" s="30">
        <v>0</v>
      </c>
      <c r="K79" s="23"/>
      <c r="L79" s="22">
        <f t="shared" si="23"/>
        <v>1800</v>
      </c>
      <c r="N79" s="36">
        <f t="shared" si="24"/>
        <v>1800</v>
      </c>
    </row>
    <row r="80" spans="1:14" ht="15">
      <c r="A80" s="92"/>
      <c r="B80" s="94"/>
      <c r="C80" s="29" t="s">
        <v>71</v>
      </c>
      <c r="D80" s="30">
        <v>0</v>
      </c>
      <c r="E80" s="30">
        <v>0</v>
      </c>
      <c r="F80" s="23">
        <v>0</v>
      </c>
      <c r="G80" s="30">
        <v>0</v>
      </c>
      <c r="H80" s="30">
        <v>0</v>
      </c>
      <c r="I80" s="30">
        <v>0</v>
      </c>
      <c r="J80" s="30">
        <v>0</v>
      </c>
      <c r="K80" s="23"/>
      <c r="L80" s="22">
        <f t="shared" si="23"/>
        <v>0</v>
      </c>
      <c r="N80" s="36">
        <f t="shared" si="24"/>
        <v>0</v>
      </c>
    </row>
    <row r="81" spans="1:14" ht="15" customHeight="1">
      <c r="A81" s="91" t="s">
        <v>36</v>
      </c>
      <c r="B81" s="93" t="s">
        <v>151</v>
      </c>
      <c r="C81" s="21" t="s">
        <v>5</v>
      </c>
      <c r="D81" s="22">
        <f aca="true" t="shared" si="26" ref="D81:J81">SUM(D82:D84)</f>
        <v>20000</v>
      </c>
      <c r="E81" s="22">
        <f t="shared" si="26"/>
        <v>0</v>
      </c>
      <c r="F81" s="28">
        <f t="shared" si="26"/>
        <v>0</v>
      </c>
      <c r="G81" s="22">
        <f t="shared" si="26"/>
        <v>753.265</v>
      </c>
      <c r="H81" s="22">
        <f t="shared" si="26"/>
        <v>1643.26283</v>
      </c>
      <c r="I81" s="22">
        <f>SUM(I82:I84)</f>
        <v>0</v>
      </c>
      <c r="J81" s="22">
        <f t="shared" si="26"/>
        <v>0</v>
      </c>
      <c r="K81" s="23"/>
      <c r="L81" s="22">
        <f t="shared" si="23"/>
        <v>22396.52783</v>
      </c>
      <c r="N81" s="36">
        <f t="shared" si="24"/>
        <v>22396.52783</v>
      </c>
    </row>
    <row r="82" spans="1:14" ht="15">
      <c r="A82" s="92"/>
      <c r="B82" s="94"/>
      <c r="C82" s="29" t="s">
        <v>69</v>
      </c>
      <c r="D82" s="30">
        <v>20000</v>
      </c>
      <c r="E82" s="30">
        <v>0</v>
      </c>
      <c r="F82" s="23">
        <v>0</v>
      </c>
      <c r="G82" s="30">
        <v>753.265</v>
      </c>
      <c r="H82" s="30">
        <f>1053.26283+590</f>
        <v>1643.26283</v>
      </c>
      <c r="I82" s="30">
        <v>0</v>
      </c>
      <c r="J82" s="30">
        <v>0</v>
      </c>
      <c r="K82" s="23"/>
      <c r="L82" s="22">
        <f t="shared" si="23"/>
        <v>22396.52783</v>
      </c>
      <c r="N82" s="36">
        <f t="shared" si="24"/>
        <v>22396.52783</v>
      </c>
    </row>
    <row r="83" spans="1:14" ht="15">
      <c r="A83" s="92"/>
      <c r="B83" s="94"/>
      <c r="C83" s="29" t="s">
        <v>70</v>
      </c>
      <c r="D83" s="30">
        <v>0</v>
      </c>
      <c r="E83" s="30">
        <v>0</v>
      </c>
      <c r="F83" s="23">
        <v>0</v>
      </c>
      <c r="G83" s="30">
        <v>0</v>
      </c>
      <c r="H83" s="30">
        <v>0</v>
      </c>
      <c r="I83" s="30">
        <v>0</v>
      </c>
      <c r="J83" s="30">
        <v>0</v>
      </c>
      <c r="K83" s="23"/>
      <c r="L83" s="22">
        <f t="shared" si="23"/>
        <v>0</v>
      </c>
      <c r="N83" s="36">
        <f t="shared" si="24"/>
        <v>0</v>
      </c>
    </row>
    <row r="84" spans="1:14" ht="15">
      <c r="A84" s="92"/>
      <c r="B84" s="94"/>
      <c r="C84" s="29" t="s">
        <v>71</v>
      </c>
      <c r="D84" s="30">
        <v>0</v>
      </c>
      <c r="E84" s="30">
        <v>0</v>
      </c>
      <c r="F84" s="23">
        <v>0</v>
      </c>
      <c r="G84" s="30">
        <v>0</v>
      </c>
      <c r="H84" s="30">
        <v>0</v>
      </c>
      <c r="I84" s="30">
        <v>0</v>
      </c>
      <c r="J84" s="30">
        <v>0</v>
      </c>
      <c r="K84" s="23"/>
      <c r="L84" s="22">
        <f t="shared" si="23"/>
        <v>0</v>
      </c>
      <c r="N84" s="36">
        <f t="shared" si="24"/>
        <v>0</v>
      </c>
    </row>
    <row r="85" spans="1:14" ht="15" customHeight="1">
      <c r="A85" s="91" t="s">
        <v>41</v>
      </c>
      <c r="B85" s="93" t="s">
        <v>54</v>
      </c>
      <c r="C85" s="21" t="s">
        <v>5</v>
      </c>
      <c r="D85" s="22">
        <f aca="true" t="shared" si="27" ref="D85:J85">SUM(D86:D88)</f>
        <v>7692.3</v>
      </c>
      <c r="E85" s="22">
        <f t="shared" si="27"/>
        <v>3514.639</v>
      </c>
      <c r="F85" s="28">
        <f t="shared" si="27"/>
        <v>0</v>
      </c>
      <c r="G85" s="22">
        <f t="shared" si="27"/>
        <v>0</v>
      </c>
      <c r="H85" s="22">
        <f t="shared" si="27"/>
        <v>0</v>
      </c>
      <c r="I85" s="22">
        <f>SUM(I86:I88)</f>
        <v>0</v>
      </c>
      <c r="J85" s="22">
        <f t="shared" si="27"/>
        <v>0</v>
      </c>
      <c r="K85" s="23"/>
      <c r="L85" s="22">
        <f t="shared" si="23"/>
        <v>11206.939</v>
      </c>
      <c r="N85" s="36">
        <f t="shared" si="24"/>
        <v>11206.939</v>
      </c>
    </row>
    <row r="86" spans="1:14" ht="15">
      <c r="A86" s="92"/>
      <c r="B86" s="94"/>
      <c r="C86" s="29" t="s">
        <v>69</v>
      </c>
      <c r="D86" s="30">
        <v>7692.3</v>
      </c>
      <c r="E86" s="30">
        <v>0</v>
      </c>
      <c r="F86" s="23">
        <v>0</v>
      </c>
      <c r="G86" s="30">
        <v>0</v>
      </c>
      <c r="H86" s="30">
        <v>0</v>
      </c>
      <c r="I86" s="30">
        <v>0</v>
      </c>
      <c r="J86" s="30">
        <v>0</v>
      </c>
      <c r="K86" s="23"/>
      <c r="L86" s="22">
        <f t="shared" si="23"/>
        <v>7692.3</v>
      </c>
      <c r="N86" s="36">
        <f t="shared" si="24"/>
        <v>7692.3</v>
      </c>
    </row>
    <row r="87" spans="1:14" ht="15">
      <c r="A87" s="92"/>
      <c r="B87" s="94"/>
      <c r="C87" s="29" t="s">
        <v>70</v>
      </c>
      <c r="D87" s="30">
        <v>0</v>
      </c>
      <c r="E87" s="30">
        <v>3514.639</v>
      </c>
      <c r="F87" s="23">
        <v>0</v>
      </c>
      <c r="G87" s="30">
        <v>0</v>
      </c>
      <c r="H87" s="30">
        <v>0</v>
      </c>
      <c r="I87" s="30">
        <v>0</v>
      </c>
      <c r="J87" s="30">
        <v>0</v>
      </c>
      <c r="K87" s="23"/>
      <c r="L87" s="22">
        <f t="shared" si="23"/>
        <v>3514.639</v>
      </c>
      <c r="N87" s="36">
        <f t="shared" si="24"/>
        <v>3514.639</v>
      </c>
    </row>
    <row r="88" spans="1:14" ht="15">
      <c r="A88" s="92"/>
      <c r="B88" s="94"/>
      <c r="C88" s="29" t="s">
        <v>71</v>
      </c>
      <c r="D88" s="30">
        <v>0</v>
      </c>
      <c r="E88" s="30">
        <v>0</v>
      </c>
      <c r="F88" s="23">
        <v>0</v>
      </c>
      <c r="G88" s="30">
        <v>0</v>
      </c>
      <c r="H88" s="30">
        <v>0</v>
      </c>
      <c r="I88" s="30">
        <v>0</v>
      </c>
      <c r="J88" s="30">
        <v>0</v>
      </c>
      <c r="K88" s="23"/>
      <c r="L88" s="22">
        <f t="shared" si="23"/>
        <v>0</v>
      </c>
      <c r="N88" s="36">
        <f t="shared" si="24"/>
        <v>0</v>
      </c>
    </row>
    <row r="89" spans="1:14" ht="15" customHeight="1">
      <c r="A89" s="91" t="s">
        <v>72</v>
      </c>
      <c r="B89" s="93" t="s">
        <v>73</v>
      </c>
      <c r="C89" s="21" t="s">
        <v>5</v>
      </c>
      <c r="D89" s="28">
        <v>0</v>
      </c>
      <c r="E89" s="28">
        <v>0</v>
      </c>
      <c r="F89" s="28">
        <f>SUM(F90:F92)</f>
        <v>1250</v>
      </c>
      <c r="G89" s="28">
        <f>SUM(G90:G92)</f>
        <v>0</v>
      </c>
      <c r="H89" s="28">
        <f>SUM(H90:H92)</f>
        <v>0</v>
      </c>
      <c r="I89" s="28">
        <f>SUM(I90:I92)</f>
        <v>0</v>
      </c>
      <c r="J89" s="28">
        <f>SUM(J90:J92)</f>
        <v>0</v>
      </c>
      <c r="K89" s="23"/>
      <c r="L89" s="22">
        <f t="shared" si="23"/>
        <v>1250</v>
      </c>
      <c r="N89" s="36">
        <f t="shared" si="24"/>
        <v>1250</v>
      </c>
    </row>
    <row r="90" spans="1:14" ht="15">
      <c r="A90" s="92"/>
      <c r="B90" s="94"/>
      <c r="C90" s="29" t="s">
        <v>69</v>
      </c>
      <c r="D90" s="30">
        <v>0</v>
      </c>
      <c r="E90" s="30">
        <v>0</v>
      </c>
      <c r="F90" s="23">
        <v>1250</v>
      </c>
      <c r="G90" s="30">
        <v>0</v>
      </c>
      <c r="H90" s="30">
        <v>0</v>
      </c>
      <c r="I90" s="30">
        <v>0</v>
      </c>
      <c r="J90" s="30">
        <v>0</v>
      </c>
      <c r="K90" s="23"/>
      <c r="L90" s="22">
        <f t="shared" si="23"/>
        <v>1250</v>
      </c>
      <c r="N90" s="36">
        <f t="shared" si="24"/>
        <v>1250</v>
      </c>
    </row>
    <row r="91" spans="1:14" ht="15">
      <c r="A91" s="92"/>
      <c r="B91" s="94"/>
      <c r="C91" s="29" t="s">
        <v>70</v>
      </c>
      <c r="D91" s="30">
        <v>0</v>
      </c>
      <c r="E91" s="30">
        <v>0</v>
      </c>
      <c r="F91" s="23">
        <v>0</v>
      </c>
      <c r="G91" s="30">
        <v>0</v>
      </c>
      <c r="H91" s="30">
        <v>0</v>
      </c>
      <c r="I91" s="30">
        <v>0</v>
      </c>
      <c r="J91" s="30">
        <v>0</v>
      </c>
      <c r="K91" s="23"/>
      <c r="L91" s="22">
        <f t="shared" si="23"/>
        <v>0</v>
      </c>
      <c r="N91" s="36">
        <f t="shared" si="24"/>
        <v>0</v>
      </c>
    </row>
    <row r="92" spans="1:14" ht="15">
      <c r="A92" s="92"/>
      <c r="B92" s="104"/>
      <c r="C92" s="29" t="s">
        <v>71</v>
      </c>
      <c r="D92" s="30">
        <v>0</v>
      </c>
      <c r="E92" s="30">
        <v>0</v>
      </c>
      <c r="F92" s="23">
        <v>0</v>
      </c>
      <c r="G92" s="30">
        <v>0</v>
      </c>
      <c r="H92" s="30">
        <v>0</v>
      </c>
      <c r="I92" s="30">
        <v>0</v>
      </c>
      <c r="J92" s="30">
        <v>0</v>
      </c>
      <c r="K92" s="23"/>
      <c r="L92" s="22">
        <f t="shared" si="23"/>
        <v>0</v>
      </c>
      <c r="N92" s="36">
        <f t="shared" si="24"/>
        <v>0</v>
      </c>
    </row>
    <row r="93" spans="1:14" ht="15" customHeight="1">
      <c r="A93" s="91" t="s">
        <v>82</v>
      </c>
      <c r="B93" s="116" t="str">
        <f>'[1]Лист1'!$A$27</f>
        <v>Приведение в нормативное состояние канализационных и инженерных сетей</v>
      </c>
      <c r="C93" s="21" t="s">
        <v>5</v>
      </c>
      <c r="D93" s="28">
        <f aca="true" t="shared" si="28" ref="D93:J93">SUM(D94:D96)</f>
        <v>0</v>
      </c>
      <c r="E93" s="28">
        <f t="shared" si="28"/>
        <v>0</v>
      </c>
      <c r="F93" s="28">
        <f t="shared" si="28"/>
        <v>0</v>
      </c>
      <c r="G93" s="28">
        <f t="shared" si="28"/>
        <v>0</v>
      </c>
      <c r="H93" s="28">
        <f t="shared" si="28"/>
        <v>0</v>
      </c>
      <c r="I93" s="28">
        <f>SUM(I94:I96)</f>
        <v>0</v>
      </c>
      <c r="J93" s="28">
        <f t="shared" si="28"/>
        <v>0</v>
      </c>
      <c r="K93" s="23"/>
      <c r="L93" s="22">
        <f t="shared" si="23"/>
        <v>0</v>
      </c>
      <c r="N93" s="36">
        <f t="shared" si="24"/>
        <v>0</v>
      </c>
    </row>
    <row r="94" spans="1:14" ht="15">
      <c r="A94" s="92"/>
      <c r="B94" s="126"/>
      <c r="C94" s="29" t="s">
        <v>69</v>
      </c>
      <c r="D94" s="30">
        <v>0</v>
      </c>
      <c r="E94" s="30">
        <v>0</v>
      </c>
      <c r="F94" s="23">
        <v>0</v>
      </c>
      <c r="G94" s="30">
        <v>0</v>
      </c>
      <c r="H94" s="30">
        <v>0</v>
      </c>
      <c r="I94" s="30">
        <v>0</v>
      </c>
      <c r="J94" s="30">
        <v>0</v>
      </c>
      <c r="K94" s="23"/>
      <c r="L94" s="22">
        <f t="shared" si="23"/>
        <v>0</v>
      </c>
      <c r="N94" s="36">
        <f t="shared" si="24"/>
        <v>0</v>
      </c>
    </row>
    <row r="95" spans="1:14" ht="15">
      <c r="A95" s="92"/>
      <c r="B95" s="126"/>
      <c r="C95" s="29" t="s">
        <v>70</v>
      </c>
      <c r="D95" s="30">
        <v>0</v>
      </c>
      <c r="E95" s="30">
        <v>0</v>
      </c>
      <c r="F95" s="23">
        <v>0</v>
      </c>
      <c r="G95" s="30">
        <v>0</v>
      </c>
      <c r="H95" s="30">
        <v>0</v>
      </c>
      <c r="I95" s="30">
        <v>0</v>
      </c>
      <c r="J95" s="30">
        <v>0</v>
      </c>
      <c r="K95" s="23"/>
      <c r="L95" s="22">
        <f t="shared" si="23"/>
        <v>0</v>
      </c>
      <c r="N95" s="36">
        <f t="shared" si="24"/>
        <v>0</v>
      </c>
    </row>
    <row r="96" spans="1:14" ht="15">
      <c r="A96" s="101"/>
      <c r="B96" s="127"/>
      <c r="C96" s="29" t="s">
        <v>71</v>
      </c>
      <c r="D96" s="30">
        <v>0</v>
      </c>
      <c r="E96" s="30">
        <v>0</v>
      </c>
      <c r="F96" s="23">
        <v>0</v>
      </c>
      <c r="G96" s="30">
        <v>0</v>
      </c>
      <c r="H96" s="30">
        <v>0</v>
      </c>
      <c r="I96" s="30">
        <v>0</v>
      </c>
      <c r="J96" s="30">
        <v>0</v>
      </c>
      <c r="K96" s="23"/>
      <c r="L96" s="22">
        <f t="shared" si="23"/>
        <v>0</v>
      </c>
      <c r="N96" s="36">
        <f t="shared" si="24"/>
        <v>0</v>
      </c>
    </row>
    <row r="97" spans="1:14" ht="15" customHeight="1">
      <c r="A97" s="91" t="s">
        <v>126</v>
      </c>
      <c r="B97" s="116" t="s">
        <v>144</v>
      </c>
      <c r="C97" s="21" t="s">
        <v>5</v>
      </c>
      <c r="D97" s="28">
        <f aca="true" t="shared" si="29" ref="D97:J97">SUM(D98:D100)</f>
        <v>0</v>
      </c>
      <c r="E97" s="28">
        <f t="shared" si="29"/>
        <v>0</v>
      </c>
      <c r="F97" s="28">
        <f t="shared" si="29"/>
        <v>0</v>
      </c>
      <c r="G97" s="28">
        <f t="shared" si="29"/>
        <v>0</v>
      </c>
      <c r="H97" s="28">
        <f t="shared" si="29"/>
        <v>195.99899</v>
      </c>
      <c r="I97" s="28">
        <f t="shared" si="29"/>
        <v>0</v>
      </c>
      <c r="J97" s="28">
        <f t="shared" si="29"/>
        <v>0</v>
      </c>
      <c r="K97" s="23"/>
      <c r="L97" s="22">
        <f>SUM(D97:J97)</f>
        <v>195.99899</v>
      </c>
      <c r="N97" s="36">
        <f>SUM(D97:H97)</f>
        <v>195.99899</v>
      </c>
    </row>
    <row r="98" spans="1:14" ht="15">
      <c r="A98" s="92"/>
      <c r="B98" s="126"/>
      <c r="C98" s="29" t="s">
        <v>69</v>
      </c>
      <c r="D98" s="30">
        <v>0</v>
      </c>
      <c r="E98" s="30">
        <v>0</v>
      </c>
      <c r="F98" s="23">
        <v>0</v>
      </c>
      <c r="G98" s="30">
        <v>0</v>
      </c>
      <c r="H98" s="30">
        <v>195.99899</v>
      </c>
      <c r="I98" s="30">
        <v>0</v>
      </c>
      <c r="J98" s="30">
        <v>0</v>
      </c>
      <c r="K98" s="23"/>
      <c r="L98" s="22">
        <f>SUM(D98:J98)</f>
        <v>195.99899</v>
      </c>
      <c r="N98" s="36">
        <f>SUM(D98:H98)</f>
        <v>195.99899</v>
      </c>
    </row>
    <row r="99" spans="1:14" ht="15">
      <c r="A99" s="92"/>
      <c r="B99" s="126"/>
      <c r="C99" s="29" t="s">
        <v>70</v>
      </c>
      <c r="D99" s="30">
        <v>0</v>
      </c>
      <c r="E99" s="30">
        <v>0</v>
      </c>
      <c r="F99" s="23">
        <v>0</v>
      </c>
      <c r="G99" s="30">
        <v>0</v>
      </c>
      <c r="H99" s="30">
        <v>0</v>
      </c>
      <c r="I99" s="30">
        <v>0</v>
      </c>
      <c r="J99" s="30">
        <v>0</v>
      </c>
      <c r="K99" s="23"/>
      <c r="L99" s="22">
        <f>SUM(D99:J99)</f>
        <v>0</v>
      </c>
      <c r="N99" s="36">
        <f>SUM(D99:H99)</f>
        <v>0</v>
      </c>
    </row>
    <row r="100" spans="1:14" ht="15">
      <c r="A100" s="101"/>
      <c r="B100" s="127"/>
      <c r="C100" s="29" t="s">
        <v>71</v>
      </c>
      <c r="D100" s="30">
        <v>0</v>
      </c>
      <c r="E100" s="30">
        <v>0</v>
      </c>
      <c r="F100" s="23">
        <v>0</v>
      </c>
      <c r="G100" s="30">
        <v>0</v>
      </c>
      <c r="H100" s="30">
        <v>0</v>
      </c>
      <c r="I100" s="30">
        <v>0</v>
      </c>
      <c r="J100" s="30">
        <v>0</v>
      </c>
      <c r="K100" s="23"/>
      <c r="L100" s="22">
        <f>SUM(D100:J100)</f>
        <v>0</v>
      </c>
      <c r="N100" s="36">
        <f>SUM(D100:H100)</f>
        <v>0</v>
      </c>
    </row>
    <row r="101" spans="1:14" ht="15">
      <c r="A101" s="95" t="s">
        <v>24</v>
      </c>
      <c r="B101" s="115" t="s">
        <v>25</v>
      </c>
      <c r="C101" s="21" t="s">
        <v>5</v>
      </c>
      <c r="D101" s="22">
        <f aca="true" t="shared" si="30" ref="D101:J101">SUM(D102:D104)</f>
        <v>250</v>
      </c>
      <c r="E101" s="22">
        <f t="shared" si="30"/>
        <v>197</v>
      </c>
      <c r="F101" s="28">
        <f t="shared" si="30"/>
        <v>311</v>
      </c>
      <c r="G101" s="22">
        <f t="shared" si="30"/>
        <v>35</v>
      </c>
      <c r="H101" s="22">
        <f t="shared" si="30"/>
        <v>169.833</v>
      </c>
      <c r="I101" s="22">
        <f>SUM(I102:I104)</f>
        <v>0</v>
      </c>
      <c r="J101" s="22">
        <f t="shared" si="30"/>
        <v>0</v>
      </c>
      <c r="K101" s="23"/>
      <c r="L101" s="24">
        <f t="shared" si="23"/>
        <v>962.833</v>
      </c>
      <c r="N101" s="36">
        <f t="shared" si="24"/>
        <v>962.833</v>
      </c>
    </row>
    <row r="102" spans="1:14" ht="15">
      <c r="A102" s="96"/>
      <c r="B102" s="115"/>
      <c r="C102" s="25" t="s">
        <v>69</v>
      </c>
      <c r="D102" s="26">
        <f>D106+D110</f>
        <v>250</v>
      </c>
      <c r="E102" s="26">
        <f>SUM(E106,E110,E114)</f>
        <v>197</v>
      </c>
      <c r="F102" s="26">
        <f>F106+F110</f>
        <v>311</v>
      </c>
      <c r="G102" s="26">
        <f>G106+G110+G113</f>
        <v>35</v>
      </c>
      <c r="H102" s="26">
        <f>H106+H110+H114+H118</f>
        <v>169.833</v>
      </c>
      <c r="I102" s="26">
        <f aca="true" t="shared" si="31" ref="I102:J104">SUM(I106+I110+I114)</f>
        <v>0</v>
      </c>
      <c r="J102" s="26">
        <f t="shared" si="31"/>
        <v>0</v>
      </c>
      <c r="K102" s="23"/>
      <c r="L102" s="24">
        <f t="shared" si="23"/>
        <v>962.833</v>
      </c>
      <c r="N102" s="36">
        <f t="shared" si="24"/>
        <v>962.833</v>
      </c>
    </row>
    <row r="103" spans="1:14" ht="15">
      <c r="A103" s="96"/>
      <c r="B103" s="115"/>
      <c r="C103" s="25" t="s">
        <v>70</v>
      </c>
      <c r="D103" s="26">
        <f>D107+D111</f>
        <v>0</v>
      </c>
      <c r="E103" s="26">
        <f>SUM(E107,E111,E115)</f>
        <v>0</v>
      </c>
      <c r="F103" s="26">
        <f>F107+F111</f>
        <v>0</v>
      </c>
      <c r="G103" s="26">
        <f>G107+G111</f>
        <v>0</v>
      </c>
      <c r="H103" s="26">
        <f>H107+H111</f>
        <v>0</v>
      </c>
      <c r="I103" s="26">
        <f t="shared" si="31"/>
        <v>0</v>
      </c>
      <c r="J103" s="26">
        <f t="shared" si="31"/>
        <v>0</v>
      </c>
      <c r="K103" s="23"/>
      <c r="L103" s="24">
        <f t="shared" si="23"/>
        <v>0</v>
      </c>
      <c r="N103" s="36">
        <f t="shared" si="24"/>
        <v>0</v>
      </c>
    </row>
    <row r="104" spans="1:14" ht="15">
      <c r="A104" s="96"/>
      <c r="B104" s="115"/>
      <c r="C104" s="25" t="s">
        <v>71</v>
      </c>
      <c r="D104" s="26">
        <f>D108+D112</f>
        <v>0</v>
      </c>
      <c r="E104" s="26">
        <f>SUM(E108,E112,E116)</f>
        <v>0</v>
      </c>
      <c r="F104" s="26">
        <f>F108+F112</f>
        <v>0</v>
      </c>
      <c r="G104" s="26">
        <f>G108+G112</f>
        <v>0</v>
      </c>
      <c r="H104" s="26">
        <f>H108+H112</f>
        <v>0</v>
      </c>
      <c r="I104" s="26">
        <f t="shared" si="31"/>
        <v>0</v>
      </c>
      <c r="J104" s="26">
        <f t="shared" si="31"/>
        <v>0</v>
      </c>
      <c r="K104" s="23"/>
      <c r="L104" s="24">
        <f t="shared" si="23"/>
        <v>0</v>
      </c>
      <c r="N104" s="36">
        <f t="shared" si="24"/>
        <v>0</v>
      </c>
    </row>
    <row r="105" spans="1:14" ht="14.25" customHeight="1">
      <c r="A105" s="91" t="s">
        <v>26</v>
      </c>
      <c r="B105" s="93" t="s">
        <v>122</v>
      </c>
      <c r="C105" s="21" t="s">
        <v>5</v>
      </c>
      <c r="D105" s="22">
        <f aca="true" t="shared" si="32" ref="D105:J105">SUM(D106:D108)</f>
        <v>0</v>
      </c>
      <c r="E105" s="22">
        <f t="shared" si="32"/>
        <v>197</v>
      </c>
      <c r="F105" s="28">
        <f t="shared" si="32"/>
        <v>311</v>
      </c>
      <c r="G105" s="22">
        <f t="shared" si="32"/>
        <v>0</v>
      </c>
      <c r="H105" s="22">
        <f t="shared" si="32"/>
        <v>169</v>
      </c>
      <c r="I105" s="22">
        <f>SUM(I106:I108)</f>
        <v>0</v>
      </c>
      <c r="J105" s="22">
        <f t="shared" si="32"/>
        <v>0</v>
      </c>
      <c r="K105" s="23"/>
      <c r="L105" s="22">
        <f t="shared" si="23"/>
        <v>677</v>
      </c>
      <c r="N105" s="36">
        <f t="shared" si="24"/>
        <v>677</v>
      </c>
    </row>
    <row r="106" spans="1:14" ht="15">
      <c r="A106" s="92"/>
      <c r="B106" s="94"/>
      <c r="C106" s="29" t="s">
        <v>69</v>
      </c>
      <c r="D106" s="30">
        <v>0</v>
      </c>
      <c r="E106" s="23">
        <v>197</v>
      </c>
      <c r="F106" s="23">
        <v>311</v>
      </c>
      <c r="G106" s="30">
        <v>0</v>
      </c>
      <c r="H106" s="30">
        <v>169</v>
      </c>
      <c r="I106" s="30">
        <v>0</v>
      </c>
      <c r="J106" s="30">
        <v>0</v>
      </c>
      <c r="K106" s="23"/>
      <c r="L106" s="22">
        <f t="shared" si="23"/>
        <v>677</v>
      </c>
      <c r="N106" s="36">
        <f t="shared" si="24"/>
        <v>677</v>
      </c>
    </row>
    <row r="107" spans="1:14" ht="15">
      <c r="A107" s="92"/>
      <c r="B107" s="94"/>
      <c r="C107" s="29" t="s">
        <v>70</v>
      </c>
      <c r="D107" s="30">
        <v>0</v>
      </c>
      <c r="E107" s="30">
        <v>0</v>
      </c>
      <c r="F107" s="23">
        <v>0</v>
      </c>
      <c r="G107" s="30">
        <v>0</v>
      </c>
      <c r="H107" s="30">
        <v>0</v>
      </c>
      <c r="I107" s="30">
        <v>0</v>
      </c>
      <c r="J107" s="30">
        <v>0</v>
      </c>
      <c r="K107" s="23"/>
      <c r="L107" s="22">
        <f t="shared" si="23"/>
        <v>0</v>
      </c>
      <c r="N107" s="36">
        <f t="shared" si="24"/>
        <v>0</v>
      </c>
    </row>
    <row r="108" spans="1:14" ht="15">
      <c r="A108" s="92"/>
      <c r="B108" s="94"/>
      <c r="C108" s="29" t="s">
        <v>71</v>
      </c>
      <c r="D108" s="30">
        <v>0</v>
      </c>
      <c r="E108" s="30">
        <v>0</v>
      </c>
      <c r="F108" s="23">
        <v>0</v>
      </c>
      <c r="G108" s="30">
        <v>0</v>
      </c>
      <c r="H108" s="30">
        <v>0</v>
      </c>
      <c r="I108" s="30">
        <v>0</v>
      </c>
      <c r="J108" s="30">
        <v>0</v>
      </c>
      <c r="K108" s="23"/>
      <c r="L108" s="22">
        <f t="shared" si="23"/>
        <v>0</v>
      </c>
      <c r="N108" s="36">
        <f t="shared" si="24"/>
        <v>0</v>
      </c>
    </row>
    <row r="109" spans="1:14" ht="15.75" customHeight="1">
      <c r="A109" s="91" t="s">
        <v>28</v>
      </c>
      <c r="B109" s="93" t="s">
        <v>29</v>
      </c>
      <c r="C109" s="21" t="s">
        <v>5</v>
      </c>
      <c r="D109" s="22">
        <f aca="true" t="shared" si="33" ref="D109:J109">SUM(D110:D112)</f>
        <v>250</v>
      </c>
      <c r="E109" s="22">
        <f t="shared" si="33"/>
        <v>0</v>
      </c>
      <c r="F109" s="28">
        <f t="shared" si="33"/>
        <v>0</v>
      </c>
      <c r="G109" s="22">
        <f t="shared" si="33"/>
        <v>0</v>
      </c>
      <c r="H109" s="22">
        <f t="shared" si="33"/>
        <v>0</v>
      </c>
      <c r="I109" s="22">
        <f>SUM(I110:I112)</f>
        <v>0</v>
      </c>
      <c r="J109" s="22">
        <f t="shared" si="33"/>
        <v>0</v>
      </c>
      <c r="K109" s="23"/>
      <c r="L109" s="22">
        <f t="shared" si="23"/>
        <v>250</v>
      </c>
      <c r="N109" s="36">
        <f t="shared" si="24"/>
        <v>250</v>
      </c>
    </row>
    <row r="110" spans="1:14" ht="15">
      <c r="A110" s="92"/>
      <c r="B110" s="94"/>
      <c r="C110" s="29" t="s">
        <v>69</v>
      </c>
      <c r="D110" s="30">
        <v>250</v>
      </c>
      <c r="E110" s="30">
        <v>0</v>
      </c>
      <c r="F110" s="23">
        <v>0</v>
      </c>
      <c r="G110" s="30">
        <v>0</v>
      </c>
      <c r="H110" s="30">
        <v>0</v>
      </c>
      <c r="I110" s="30">
        <v>0</v>
      </c>
      <c r="J110" s="30">
        <v>0</v>
      </c>
      <c r="K110" s="23"/>
      <c r="L110" s="22">
        <f t="shared" si="23"/>
        <v>250</v>
      </c>
      <c r="N110" s="36">
        <f t="shared" si="24"/>
        <v>250</v>
      </c>
    </row>
    <row r="111" spans="1:14" ht="15">
      <c r="A111" s="92"/>
      <c r="B111" s="94"/>
      <c r="C111" s="29" t="s">
        <v>70</v>
      </c>
      <c r="D111" s="30">
        <v>0</v>
      </c>
      <c r="E111" s="30">
        <v>0</v>
      </c>
      <c r="F111" s="23">
        <v>0</v>
      </c>
      <c r="G111" s="30">
        <v>0</v>
      </c>
      <c r="H111" s="30">
        <v>0</v>
      </c>
      <c r="I111" s="30">
        <v>0</v>
      </c>
      <c r="J111" s="30">
        <v>0</v>
      </c>
      <c r="K111" s="23"/>
      <c r="L111" s="22">
        <f t="shared" si="23"/>
        <v>0</v>
      </c>
      <c r="N111" s="36">
        <f t="shared" si="24"/>
        <v>0</v>
      </c>
    </row>
    <row r="112" spans="1:14" ht="15">
      <c r="A112" s="101"/>
      <c r="B112" s="104"/>
      <c r="C112" s="29" t="s">
        <v>71</v>
      </c>
      <c r="D112" s="30">
        <v>0</v>
      </c>
      <c r="E112" s="30">
        <v>0</v>
      </c>
      <c r="F112" s="23">
        <v>0</v>
      </c>
      <c r="G112" s="30">
        <v>0</v>
      </c>
      <c r="H112" s="30">
        <v>0</v>
      </c>
      <c r="I112" s="30">
        <v>0</v>
      </c>
      <c r="J112" s="30">
        <v>0</v>
      </c>
      <c r="K112" s="23"/>
      <c r="L112" s="22">
        <f t="shared" si="23"/>
        <v>0</v>
      </c>
      <c r="N112" s="36">
        <f t="shared" si="24"/>
        <v>0</v>
      </c>
    </row>
    <row r="113" spans="1:14" ht="15.75" customHeight="1">
      <c r="A113" s="91" t="s">
        <v>44</v>
      </c>
      <c r="B113" s="93" t="s">
        <v>45</v>
      </c>
      <c r="C113" s="21" t="s">
        <v>5</v>
      </c>
      <c r="D113" s="22">
        <f aca="true" t="shared" si="34" ref="D113:J113">SUM(D114:D116)</f>
        <v>0</v>
      </c>
      <c r="E113" s="22">
        <f t="shared" si="34"/>
        <v>0</v>
      </c>
      <c r="F113" s="28">
        <f t="shared" si="34"/>
        <v>0</v>
      </c>
      <c r="G113" s="22">
        <f t="shared" si="34"/>
        <v>35</v>
      </c>
      <c r="H113" s="22">
        <f t="shared" si="34"/>
        <v>0</v>
      </c>
      <c r="I113" s="22">
        <f>SUM(I114:I116)</f>
        <v>0</v>
      </c>
      <c r="J113" s="22">
        <f t="shared" si="34"/>
        <v>0</v>
      </c>
      <c r="K113" s="23"/>
      <c r="L113" s="22">
        <f t="shared" si="23"/>
        <v>35</v>
      </c>
      <c r="N113" s="36">
        <f t="shared" si="24"/>
        <v>35</v>
      </c>
    </row>
    <row r="114" spans="1:14" ht="15">
      <c r="A114" s="92"/>
      <c r="B114" s="94"/>
      <c r="C114" s="29" t="s">
        <v>69</v>
      </c>
      <c r="D114" s="30">
        <v>0</v>
      </c>
      <c r="E114" s="30">
        <v>0</v>
      </c>
      <c r="F114" s="23">
        <v>0</v>
      </c>
      <c r="G114" s="30">
        <v>35</v>
      </c>
      <c r="H114" s="30">
        <v>0</v>
      </c>
      <c r="I114" s="30">
        <v>0</v>
      </c>
      <c r="J114" s="30">
        <v>0</v>
      </c>
      <c r="K114" s="23"/>
      <c r="L114" s="22">
        <f t="shared" si="23"/>
        <v>35</v>
      </c>
      <c r="N114" s="36">
        <f t="shared" si="24"/>
        <v>35</v>
      </c>
    </row>
    <row r="115" spans="1:14" ht="15">
      <c r="A115" s="92"/>
      <c r="B115" s="94"/>
      <c r="C115" s="29" t="s">
        <v>70</v>
      </c>
      <c r="D115" s="30">
        <v>0</v>
      </c>
      <c r="E115" s="30">
        <v>0</v>
      </c>
      <c r="F115" s="23">
        <v>0</v>
      </c>
      <c r="G115" s="30">
        <v>0</v>
      </c>
      <c r="H115" s="30">
        <v>0</v>
      </c>
      <c r="I115" s="30">
        <v>0</v>
      </c>
      <c r="J115" s="30">
        <v>0</v>
      </c>
      <c r="K115" s="23"/>
      <c r="L115" s="22">
        <f t="shared" si="23"/>
        <v>0</v>
      </c>
      <c r="N115" s="36">
        <f t="shared" si="24"/>
        <v>0</v>
      </c>
    </row>
    <row r="116" spans="1:14" ht="15">
      <c r="A116" s="101"/>
      <c r="B116" s="104"/>
      <c r="C116" s="29" t="s">
        <v>71</v>
      </c>
      <c r="D116" s="30">
        <v>0</v>
      </c>
      <c r="E116" s="30">
        <v>0</v>
      </c>
      <c r="F116" s="23">
        <v>0</v>
      </c>
      <c r="G116" s="30">
        <v>0</v>
      </c>
      <c r="H116" s="30">
        <v>0</v>
      </c>
      <c r="I116" s="30">
        <v>0</v>
      </c>
      <c r="J116" s="30">
        <v>0</v>
      </c>
      <c r="K116" s="23"/>
      <c r="L116" s="22">
        <f t="shared" si="23"/>
        <v>0</v>
      </c>
      <c r="N116" s="36">
        <f t="shared" si="24"/>
        <v>0</v>
      </c>
    </row>
    <row r="117" spans="1:14" ht="15.75" customHeight="1">
      <c r="A117" s="91" t="s">
        <v>128</v>
      </c>
      <c r="B117" s="93" t="s">
        <v>129</v>
      </c>
      <c r="C117" s="21" t="s">
        <v>5</v>
      </c>
      <c r="D117" s="22">
        <f aca="true" t="shared" si="35" ref="D117:J117">SUM(D118:D120)</f>
        <v>0</v>
      </c>
      <c r="E117" s="22">
        <f t="shared" si="35"/>
        <v>0</v>
      </c>
      <c r="F117" s="28">
        <f t="shared" si="35"/>
        <v>0</v>
      </c>
      <c r="G117" s="22">
        <f t="shared" si="35"/>
        <v>0</v>
      </c>
      <c r="H117" s="22">
        <f t="shared" si="35"/>
        <v>0.833</v>
      </c>
      <c r="I117" s="22">
        <f t="shared" si="35"/>
        <v>0</v>
      </c>
      <c r="J117" s="22">
        <f t="shared" si="35"/>
        <v>0</v>
      </c>
      <c r="K117" s="23"/>
      <c r="L117" s="22">
        <f>SUM(D117:J117)</f>
        <v>0.833</v>
      </c>
      <c r="N117" s="36">
        <f>SUM(D117:H117)</f>
        <v>0.833</v>
      </c>
    </row>
    <row r="118" spans="1:14" ht="15">
      <c r="A118" s="92"/>
      <c r="B118" s="94"/>
      <c r="C118" s="29" t="s">
        <v>69</v>
      </c>
      <c r="D118" s="30">
        <v>0</v>
      </c>
      <c r="E118" s="30">
        <v>0</v>
      </c>
      <c r="F118" s="23">
        <v>0</v>
      </c>
      <c r="G118" s="30">
        <v>0</v>
      </c>
      <c r="H118" s="30">
        <v>0.833</v>
      </c>
      <c r="I118" s="30">
        <v>0</v>
      </c>
      <c r="J118" s="30">
        <v>0</v>
      </c>
      <c r="K118" s="23"/>
      <c r="L118" s="22">
        <f>SUM(D118:J118)</f>
        <v>0.833</v>
      </c>
      <c r="N118" s="36">
        <f>SUM(D118:H118)</f>
        <v>0.833</v>
      </c>
    </row>
    <row r="119" spans="1:14" ht="15">
      <c r="A119" s="92"/>
      <c r="B119" s="94"/>
      <c r="C119" s="29" t="s">
        <v>70</v>
      </c>
      <c r="D119" s="30">
        <v>0</v>
      </c>
      <c r="E119" s="30">
        <v>0</v>
      </c>
      <c r="F119" s="23">
        <v>0</v>
      </c>
      <c r="G119" s="30">
        <v>0</v>
      </c>
      <c r="H119" s="30">
        <v>0</v>
      </c>
      <c r="I119" s="30">
        <v>0</v>
      </c>
      <c r="J119" s="30">
        <v>0</v>
      </c>
      <c r="K119" s="23"/>
      <c r="L119" s="22">
        <f>SUM(D119:J119)</f>
        <v>0</v>
      </c>
      <c r="N119" s="36">
        <f>SUM(D119:H119)</f>
        <v>0</v>
      </c>
    </row>
    <row r="120" spans="1:14" ht="15">
      <c r="A120" s="101"/>
      <c r="B120" s="104"/>
      <c r="C120" s="29" t="s">
        <v>71</v>
      </c>
      <c r="D120" s="30">
        <v>0</v>
      </c>
      <c r="E120" s="30">
        <v>0</v>
      </c>
      <c r="F120" s="23">
        <v>0</v>
      </c>
      <c r="G120" s="30">
        <v>0</v>
      </c>
      <c r="H120" s="30">
        <v>0</v>
      </c>
      <c r="I120" s="30">
        <v>0</v>
      </c>
      <c r="J120" s="30">
        <v>0</v>
      </c>
      <c r="K120" s="23"/>
      <c r="L120" s="22">
        <f>SUM(D120:J120)</f>
        <v>0</v>
      </c>
      <c r="N120" s="36">
        <f>SUM(D120:H120)</f>
        <v>0</v>
      </c>
    </row>
    <row r="121" spans="1:14" ht="15">
      <c r="A121" s="95" t="s">
        <v>86</v>
      </c>
      <c r="B121" s="98" t="s">
        <v>87</v>
      </c>
      <c r="C121" s="21" t="s">
        <v>5</v>
      </c>
      <c r="D121" s="22">
        <f aca="true" t="shared" si="36" ref="D121:J121">SUM(D122:D124)</f>
        <v>0</v>
      </c>
      <c r="E121" s="22">
        <f t="shared" si="36"/>
        <v>0</v>
      </c>
      <c r="F121" s="28">
        <f t="shared" si="36"/>
        <v>0</v>
      </c>
      <c r="G121" s="22">
        <f t="shared" si="36"/>
        <v>13650.888</v>
      </c>
      <c r="H121" s="22">
        <f t="shared" si="36"/>
        <v>2000</v>
      </c>
      <c r="I121" s="22">
        <f>SUM(I122:I124)</f>
        <v>0</v>
      </c>
      <c r="J121" s="22">
        <f t="shared" si="36"/>
        <v>0</v>
      </c>
      <c r="K121" s="23"/>
      <c r="L121" s="24">
        <f t="shared" si="23"/>
        <v>15650.888</v>
      </c>
      <c r="N121" s="36">
        <f t="shared" si="24"/>
        <v>15650.888</v>
      </c>
    </row>
    <row r="122" spans="1:14" ht="15">
      <c r="A122" s="96"/>
      <c r="B122" s="99"/>
      <c r="C122" s="25" t="s">
        <v>69</v>
      </c>
      <c r="D122" s="26">
        <f>D126+D130</f>
        <v>0</v>
      </c>
      <c r="E122" s="26">
        <v>0</v>
      </c>
      <c r="F122" s="26">
        <v>0</v>
      </c>
      <c r="G122" s="26">
        <f>G126+G130+G133</f>
        <v>1365.089</v>
      </c>
      <c r="H122" s="26">
        <f>H126+H130</f>
        <v>2000</v>
      </c>
      <c r="I122" s="26">
        <f aca="true" t="shared" si="37" ref="I122:J124">SUM(I126+I130+I134)</f>
        <v>0</v>
      </c>
      <c r="J122" s="26">
        <f t="shared" si="37"/>
        <v>0</v>
      </c>
      <c r="K122" s="23"/>
      <c r="L122" s="24">
        <f t="shared" si="23"/>
        <v>3365.089</v>
      </c>
      <c r="N122" s="36">
        <f t="shared" si="24"/>
        <v>3365.089</v>
      </c>
    </row>
    <row r="123" spans="1:14" ht="15">
      <c r="A123" s="96"/>
      <c r="B123" s="99"/>
      <c r="C123" s="25" t="s">
        <v>70</v>
      </c>
      <c r="D123" s="26">
        <f>D127+D131</f>
        <v>0</v>
      </c>
      <c r="E123" s="26">
        <f>SUM(E127,E131,E135)</f>
        <v>0</v>
      </c>
      <c r="F123" s="26">
        <f>F127+F131</f>
        <v>0</v>
      </c>
      <c r="G123" s="26">
        <f>G127+G131</f>
        <v>12285.799</v>
      </c>
      <c r="H123" s="26">
        <f>H127+H131</f>
        <v>0</v>
      </c>
      <c r="I123" s="26">
        <f t="shared" si="37"/>
        <v>0</v>
      </c>
      <c r="J123" s="26">
        <f t="shared" si="37"/>
        <v>0</v>
      </c>
      <c r="K123" s="23"/>
      <c r="L123" s="24">
        <f t="shared" si="23"/>
        <v>12285.799</v>
      </c>
      <c r="N123" s="36">
        <f t="shared" si="24"/>
        <v>12285.799</v>
      </c>
    </row>
    <row r="124" spans="1:14" ht="15">
      <c r="A124" s="97"/>
      <c r="B124" s="100"/>
      <c r="C124" s="25" t="s">
        <v>71</v>
      </c>
      <c r="D124" s="26">
        <f>D128+D132</f>
        <v>0</v>
      </c>
      <c r="E124" s="26">
        <f>SUM(E128,E132,E136)</f>
        <v>0</v>
      </c>
      <c r="F124" s="26">
        <f>F128+F132</f>
        <v>0</v>
      </c>
      <c r="G124" s="26">
        <f>G128+G132</f>
        <v>0</v>
      </c>
      <c r="H124" s="26">
        <f>H128+H132</f>
        <v>0</v>
      </c>
      <c r="I124" s="26">
        <f t="shared" si="37"/>
        <v>0</v>
      </c>
      <c r="J124" s="26">
        <f t="shared" si="37"/>
        <v>0</v>
      </c>
      <c r="K124" s="23"/>
      <c r="L124" s="24">
        <f t="shared" si="23"/>
        <v>0</v>
      </c>
      <c r="N124" s="36">
        <f t="shared" si="24"/>
        <v>0</v>
      </c>
    </row>
    <row r="125" spans="1:14" ht="15" customHeight="1">
      <c r="A125" s="91" t="s">
        <v>88</v>
      </c>
      <c r="B125" s="91" t="s">
        <v>89</v>
      </c>
      <c r="C125" s="21" t="s">
        <v>5</v>
      </c>
      <c r="D125" s="22">
        <f aca="true" t="shared" si="38" ref="D125:J125">SUM(D126:D128)</f>
        <v>0</v>
      </c>
      <c r="E125" s="22">
        <f t="shared" si="38"/>
        <v>0</v>
      </c>
      <c r="F125" s="28">
        <f t="shared" si="38"/>
        <v>0</v>
      </c>
      <c r="G125" s="22">
        <f t="shared" si="38"/>
        <v>13650.888</v>
      </c>
      <c r="H125" s="22">
        <f t="shared" si="38"/>
        <v>2000</v>
      </c>
      <c r="I125" s="22">
        <f>SUM(I126:I128)</f>
        <v>0</v>
      </c>
      <c r="J125" s="22">
        <f t="shared" si="38"/>
        <v>0</v>
      </c>
      <c r="K125" s="23"/>
      <c r="L125" s="22">
        <f t="shared" si="23"/>
        <v>15650.888</v>
      </c>
      <c r="N125" s="36">
        <f t="shared" si="24"/>
        <v>15650.888</v>
      </c>
    </row>
    <row r="126" spans="1:14" ht="15">
      <c r="A126" s="92"/>
      <c r="B126" s="92"/>
      <c r="C126" s="29" t="s">
        <v>69</v>
      </c>
      <c r="D126" s="30">
        <v>0</v>
      </c>
      <c r="E126" s="23">
        <v>0</v>
      </c>
      <c r="F126" s="23">
        <v>0</v>
      </c>
      <c r="G126" s="30">
        <v>1365.089</v>
      </c>
      <c r="H126" s="30">
        <v>2000</v>
      </c>
      <c r="I126" s="30">
        <v>0</v>
      </c>
      <c r="J126" s="30">
        <v>0</v>
      </c>
      <c r="K126" s="23"/>
      <c r="L126" s="22">
        <f t="shared" si="23"/>
        <v>3365.089</v>
      </c>
      <c r="N126" s="36">
        <f t="shared" si="24"/>
        <v>3365.089</v>
      </c>
    </row>
    <row r="127" spans="1:14" ht="15">
      <c r="A127" s="92"/>
      <c r="B127" s="92"/>
      <c r="C127" s="29" t="s">
        <v>70</v>
      </c>
      <c r="D127" s="30">
        <v>0</v>
      </c>
      <c r="E127" s="30">
        <v>0</v>
      </c>
      <c r="F127" s="23">
        <v>0</v>
      </c>
      <c r="G127" s="30">
        <v>12285.799</v>
      </c>
      <c r="H127" s="30">
        <v>0</v>
      </c>
      <c r="I127" s="30">
        <v>0</v>
      </c>
      <c r="J127" s="30">
        <v>0</v>
      </c>
      <c r="K127" s="23"/>
      <c r="L127" s="22">
        <f t="shared" si="23"/>
        <v>12285.799</v>
      </c>
      <c r="N127" s="36">
        <f t="shared" si="24"/>
        <v>12285.799</v>
      </c>
    </row>
    <row r="128" spans="1:14" ht="15">
      <c r="A128" s="101"/>
      <c r="B128" s="101"/>
      <c r="C128" s="29" t="s">
        <v>71</v>
      </c>
      <c r="D128" s="30">
        <v>0</v>
      </c>
      <c r="E128" s="30">
        <v>0</v>
      </c>
      <c r="F128" s="23">
        <v>0</v>
      </c>
      <c r="G128" s="30">
        <v>0</v>
      </c>
      <c r="H128" s="30">
        <v>0</v>
      </c>
      <c r="I128" s="30">
        <v>0</v>
      </c>
      <c r="J128" s="30">
        <v>0</v>
      </c>
      <c r="K128" s="23"/>
      <c r="L128" s="22">
        <f t="shared" si="23"/>
        <v>0</v>
      </c>
      <c r="N128" s="36">
        <f t="shared" si="24"/>
        <v>0</v>
      </c>
    </row>
  </sheetData>
  <sheetProtection/>
  <mergeCells count="69">
    <mergeCell ref="A125:A128"/>
    <mergeCell ref="B125:B128"/>
    <mergeCell ref="A109:A112"/>
    <mergeCell ref="B109:B112"/>
    <mergeCell ref="A113:A116"/>
    <mergeCell ref="B113:B116"/>
    <mergeCell ref="A121:A124"/>
    <mergeCell ref="B121:B124"/>
    <mergeCell ref="A117:A120"/>
    <mergeCell ref="B117:B120"/>
    <mergeCell ref="A93:A96"/>
    <mergeCell ref="B93:B96"/>
    <mergeCell ref="A101:A104"/>
    <mergeCell ref="B101:B104"/>
    <mergeCell ref="A105:A108"/>
    <mergeCell ref="B105:B108"/>
    <mergeCell ref="A97:A100"/>
    <mergeCell ref="B97:B100"/>
    <mergeCell ref="A81:A84"/>
    <mergeCell ref="B81:B84"/>
    <mergeCell ref="A85:A88"/>
    <mergeCell ref="B85:B88"/>
    <mergeCell ref="A89:A92"/>
    <mergeCell ref="B89:B92"/>
    <mergeCell ref="A69:A72"/>
    <mergeCell ref="B69:B72"/>
    <mergeCell ref="A73:A76"/>
    <mergeCell ref="B73:B76"/>
    <mergeCell ref="A77:A80"/>
    <mergeCell ref="B77:B80"/>
    <mergeCell ref="A57:A60"/>
    <mergeCell ref="B57:B60"/>
    <mergeCell ref="A61:A64"/>
    <mergeCell ref="B61:B64"/>
    <mergeCell ref="A65:A68"/>
    <mergeCell ref="B65:B68"/>
    <mergeCell ref="A45:A48"/>
    <mergeCell ref="B45:B48"/>
    <mergeCell ref="A49:A52"/>
    <mergeCell ref="B49:B52"/>
    <mergeCell ref="A53:A56"/>
    <mergeCell ref="B53:B56"/>
    <mergeCell ref="A33:A36"/>
    <mergeCell ref="B33:B36"/>
    <mergeCell ref="A37:A40"/>
    <mergeCell ref="B37:B40"/>
    <mergeCell ref="A41:A44"/>
    <mergeCell ref="B41:B44"/>
    <mergeCell ref="A21:A24"/>
    <mergeCell ref="B21:B24"/>
    <mergeCell ref="A25:A28"/>
    <mergeCell ref="B25:B28"/>
    <mergeCell ref="A29:A32"/>
    <mergeCell ref="B29:B32"/>
    <mergeCell ref="A9:A12"/>
    <mergeCell ref="B9:B12"/>
    <mergeCell ref="A13:A16"/>
    <mergeCell ref="B13:B16"/>
    <mergeCell ref="A17:A20"/>
    <mergeCell ref="B17:B20"/>
    <mergeCell ref="E1:H1"/>
    <mergeCell ref="E2:H2"/>
    <mergeCell ref="E3:H3"/>
    <mergeCell ref="E4:H4"/>
    <mergeCell ref="B5:G5"/>
    <mergeCell ref="A6:A7"/>
    <mergeCell ref="B6:B7"/>
    <mergeCell ref="C6:C7"/>
    <mergeCell ref="D6:J6"/>
  </mergeCells>
  <printOptions horizontalCentered="1"/>
  <pageMargins left="0.44" right="0.3937007874015748" top="0.3937007874015748" bottom="0.3937007874015748" header="0.31496062992125984" footer="0.31496062992125984"/>
  <pageSetup fitToHeight="0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view="pageBreakPreview" zoomScale="110" zoomScaleNormal="110" zoomScaleSheetLayoutView="110" zoomScalePageLayoutView="0" workbookViewId="0" topLeftCell="C3">
      <pane ySplit="10" topLeftCell="A13" activePane="bottomLeft" state="frozen"/>
      <selection pane="topLeft" activeCell="B3" sqref="B3"/>
      <selection pane="bottomLeft" activeCell="K4" sqref="K4:O4"/>
    </sheetView>
  </sheetViews>
  <sheetFormatPr defaultColWidth="9.140625" defaultRowHeight="15"/>
  <cols>
    <col min="1" max="1" width="16.28125" style="0" customWidth="1"/>
    <col min="3" max="3" width="17.421875" style="0" customWidth="1"/>
    <col min="4" max="4" width="25.421875" style="0" customWidth="1"/>
  </cols>
  <sheetData>
    <row r="1" spans="1:16" ht="15.75">
      <c r="A1" s="227"/>
      <c r="B1" s="227"/>
      <c r="C1" s="227"/>
      <c r="D1" s="227"/>
      <c r="E1" s="227"/>
      <c r="F1" s="227"/>
      <c r="G1" s="227"/>
      <c r="H1" s="227"/>
      <c r="I1" s="227"/>
      <c r="J1" s="227"/>
      <c r="K1" s="228" t="s">
        <v>91</v>
      </c>
      <c r="L1" s="228"/>
      <c r="M1" s="228"/>
      <c r="N1" s="228"/>
      <c r="O1" s="228"/>
      <c r="P1" s="213"/>
    </row>
    <row r="2" spans="1:16" ht="15.75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9" t="s">
        <v>92</v>
      </c>
      <c r="L2" s="229"/>
      <c r="M2" s="229"/>
      <c r="N2" s="229"/>
      <c r="O2" s="229"/>
      <c r="P2" s="213"/>
    </row>
    <row r="3" spans="1:16" ht="15.75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9" t="s">
        <v>93</v>
      </c>
      <c r="L3" s="229"/>
      <c r="M3" s="229"/>
      <c r="N3" s="229"/>
      <c r="O3" s="229"/>
      <c r="P3" s="213"/>
    </row>
    <row r="4" spans="1:16" ht="15.75">
      <c r="A4" s="227"/>
      <c r="B4" s="227"/>
      <c r="C4" s="227"/>
      <c r="D4" s="227"/>
      <c r="E4" s="227"/>
      <c r="F4" s="227"/>
      <c r="G4" s="227"/>
      <c r="H4" s="227"/>
      <c r="I4" s="227"/>
      <c r="J4" s="227"/>
      <c r="K4" s="229" t="s">
        <v>152</v>
      </c>
      <c r="L4" s="229"/>
      <c r="M4" s="229"/>
      <c r="N4" s="229"/>
      <c r="O4" s="229"/>
      <c r="P4" s="213"/>
    </row>
    <row r="5" spans="1:16" ht="15.75">
      <c r="A5" s="227"/>
      <c r="B5" s="227"/>
      <c r="C5" s="227"/>
      <c r="D5" s="227"/>
      <c r="E5" s="227"/>
      <c r="F5" s="227"/>
      <c r="G5" s="227"/>
      <c r="H5" s="227"/>
      <c r="I5" s="227"/>
      <c r="J5" s="227"/>
      <c r="K5" s="229" t="s">
        <v>56</v>
      </c>
      <c r="L5" s="229"/>
      <c r="M5" s="229"/>
      <c r="N5" s="229"/>
      <c r="O5" s="229"/>
      <c r="P5" s="213"/>
    </row>
    <row r="6" spans="1:16" ht="15">
      <c r="A6" s="227"/>
      <c r="B6" s="227"/>
      <c r="C6" s="214" t="s">
        <v>94</v>
      </c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3"/>
      <c r="O6" s="213"/>
      <c r="P6" s="38"/>
    </row>
    <row r="7" spans="1:16" ht="15">
      <c r="A7" s="227"/>
      <c r="B7" s="227"/>
      <c r="C7" s="214" t="s">
        <v>95</v>
      </c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3"/>
      <c r="O7" s="213"/>
      <c r="P7" s="38"/>
    </row>
    <row r="8" spans="1:16" ht="15">
      <c r="A8" s="227"/>
      <c r="B8" s="227"/>
      <c r="C8" s="214" t="s">
        <v>96</v>
      </c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3"/>
      <c r="O8" s="213"/>
      <c r="P8" s="38"/>
    </row>
    <row r="9" spans="1:16" ht="15.75" thickBot="1">
      <c r="A9" s="215"/>
      <c r="B9" s="215"/>
      <c r="C9" s="215"/>
      <c r="D9" s="215"/>
      <c r="E9" s="215"/>
      <c r="F9" s="215"/>
      <c r="G9" s="215"/>
      <c r="H9" s="215"/>
      <c r="I9" s="216"/>
      <c r="J9" s="216"/>
      <c r="K9" s="216"/>
      <c r="L9" s="216"/>
      <c r="M9" s="216"/>
      <c r="N9" s="71"/>
      <c r="O9" s="38"/>
      <c r="P9" s="38"/>
    </row>
    <row r="10" spans="1:16" ht="57.75" customHeight="1" thickBot="1">
      <c r="A10" s="217" t="s">
        <v>0</v>
      </c>
      <c r="B10" s="219" t="s">
        <v>46</v>
      </c>
      <c r="C10" s="220"/>
      <c r="D10" s="211" t="s">
        <v>48</v>
      </c>
      <c r="E10" s="224" t="s">
        <v>49</v>
      </c>
      <c r="F10" s="225"/>
      <c r="G10" s="225"/>
      <c r="H10" s="225"/>
      <c r="I10" s="226" t="s">
        <v>80</v>
      </c>
      <c r="J10" s="226"/>
      <c r="K10" s="226"/>
      <c r="L10" s="226"/>
      <c r="M10" s="226"/>
      <c r="N10" s="226"/>
      <c r="O10" s="226"/>
      <c r="P10" s="38"/>
    </row>
    <row r="11" spans="1:16" ht="15.75" thickBot="1">
      <c r="A11" s="218"/>
      <c r="B11" s="221"/>
      <c r="C11" s="222"/>
      <c r="D11" s="223"/>
      <c r="E11" s="39" t="s">
        <v>50</v>
      </c>
      <c r="F11" s="39" t="s">
        <v>51</v>
      </c>
      <c r="G11" s="39" t="s">
        <v>52</v>
      </c>
      <c r="H11" s="39" t="s">
        <v>53</v>
      </c>
      <c r="I11" s="40" t="s">
        <v>1</v>
      </c>
      <c r="J11" s="39" t="s">
        <v>2</v>
      </c>
      <c r="K11" s="39" t="s">
        <v>85</v>
      </c>
      <c r="L11" s="39" t="s">
        <v>43</v>
      </c>
      <c r="M11" s="39" t="s">
        <v>55</v>
      </c>
      <c r="N11" s="70" t="s">
        <v>83</v>
      </c>
      <c r="O11" s="70" t="s">
        <v>123</v>
      </c>
      <c r="P11" s="38"/>
    </row>
    <row r="12" spans="1:16" ht="15.75" thickBot="1">
      <c r="A12" s="42">
        <v>1</v>
      </c>
      <c r="B12" s="200">
        <v>2</v>
      </c>
      <c r="C12" s="201"/>
      <c r="D12" s="43">
        <v>3</v>
      </c>
      <c r="E12" s="43"/>
      <c r="F12" s="43"/>
      <c r="G12" s="43"/>
      <c r="H12" s="43"/>
      <c r="I12" s="44">
        <v>4</v>
      </c>
      <c r="J12" s="43">
        <v>5</v>
      </c>
      <c r="K12" s="43">
        <v>6</v>
      </c>
      <c r="L12" s="43">
        <v>7</v>
      </c>
      <c r="M12" s="43">
        <v>8</v>
      </c>
      <c r="N12" s="45">
        <v>9</v>
      </c>
      <c r="O12" s="45">
        <v>9</v>
      </c>
      <c r="P12" s="38"/>
    </row>
    <row r="13" spans="1:16" ht="103.5" customHeight="1" thickBot="1">
      <c r="A13" s="46" t="s">
        <v>3</v>
      </c>
      <c r="B13" s="204" t="s">
        <v>4</v>
      </c>
      <c r="C13" s="205"/>
      <c r="D13" s="47" t="s">
        <v>136</v>
      </c>
      <c r="E13" s="48"/>
      <c r="F13" s="48"/>
      <c r="G13" s="49" t="s">
        <v>59</v>
      </c>
      <c r="H13" s="48"/>
      <c r="I13" s="76">
        <v>312270.07</v>
      </c>
      <c r="J13" s="76">
        <v>226888.17</v>
      </c>
      <c r="K13" s="76">
        <v>117810.06</v>
      </c>
      <c r="L13" s="77">
        <v>32142.731</v>
      </c>
      <c r="M13" s="87">
        <v>14616.7</v>
      </c>
      <c r="N13" s="26">
        <v>10313.188</v>
      </c>
      <c r="O13" s="26">
        <v>10389.887999999999</v>
      </c>
      <c r="P13" s="38"/>
    </row>
    <row r="14" spans="1:16" ht="83.25" customHeight="1" thickBot="1">
      <c r="A14" s="52" t="s">
        <v>6</v>
      </c>
      <c r="B14" s="204" t="s">
        <v>7</v>
      </c>
      <c r="C14" s="205"/>
      <c r="D14" s="47" t="s">
        <v>137</v>
      </c>
      <c r="E14" s="48"/>
      <c r="F14" s="48"/>
      <c r="G14" s="69" t="s">
        <v>58</v>
      </c>
      <c r="H14" s="48"/>
      <c r="I14" s="76">
        <v>272005.482</v>
      </c>
      <c r="J14" s="76">
        <v>218287.918</v>
      </c>
      <c r="K14" s="76">
        <v>114893.87908</v>
      </c>
      <c r="L14" s="77">
        <v>17229.278</v>
      </c>
      <c r="M14" s="88">
        <v>9984.208</v>
      </c>
      <c r="N14" s="83">
        <v>9881.808</v>
      </c>
      <c r="O14" s="83">
        <v>9958.508</v>
      </c>
      <c r="P14" s="38"/>
    </row>
    <row r="15" spans="1:16" ht="85.5" customHeight="1">
      <c r="A15" s="206" t="s">
        <v>8</v>
      </c>
      <c r="B15" s="207" t="s">
        <v>81</v>
      </c>
      <c r="C15" s="208"/>
      <c r="D15" s="211" t="s">
        <v>131</v>
      </c>
      <c r="E15" s="206" t="s">
        <v>68</v>
      </c>
      <c r="F15" s="195">
        <v>501</v>
      </c>
      <c r="G15" s="55" t="s">
        <v>107</v>
      </c>
      <c r="H15" s="197">
        <v>400</v>
      </c>
      <c r="I15" s="198">
        <v>217999.89</v>
      </c>
      <c r="J15" s="198">
        <v>200519</v>
      </c>
      <c r="K15" s="198">
        <v>100247.18</v>
      </c>
      <c r="L15" s="202" t="s">
        <v>150</v>
      </c>
      <c r="M15" s="190">
        <v>0</v>
      </c>
      <c r="N15" s="128">
        <v>0</v>
      </c>
      <c r="O15" s="128">
        <v>0</v>
      </c>
      <c r="P15" s="38"/>
    </row>
    <row r="16" spans="1:16" ht="1.5" customHeight="1" hidden="1">
      <c r="A16" s="196"/>
      <c r="B16" s="209"/>
      <c r="C16" s="210"/>
      <c r="D16" s="212"/>
      <c r="E16" s="196"/>
      <c r="F16" s="196"/>
      <c r="G16" s="54" t="s">
        <v>97</v>
      </c>
      <c r="H16" s="196"/>
      <c r="I16" s="199"/>
      <c r="J16" s="199"/>
      <c r="K16" s="199"/>
      <c r="L16" s="203"/>
      <c r="M16" s="191"/>
      <c r="N16" s="129"/>
      <c r="O16" s="129"/>
      <c r="P16" s="38"/>
    </row>
    <row r="17" spans="1:16" ht="51" customHeight="1">
      <c r="A17" s="55" t="s">
        <v>10</v>
      </c>
      <c r="B17" s="192" t="s">
        <v>42</v>
      </c>
      <c r="C17" s="192"/>
      <c r="D17" s="56" t="s">
        <v>138</v>
      </c>
      <c r="E17" s="55">
        <v>923</v>
      </c>
      <c r="F17" s="55">
        <v>501</v>
      </c>
      <c r="G17" s="55" t="s">
        <v>98</v>
      </c>
      <c r="H17" s="55">
        <v>200</v>
      </c>
      <c r="I17" s="57">
        <v>6652.84</v>
      </c>
      <c r="J17" s="57">
        <v>5000</v>
      </c>
      <c r="K17" s="57">
        <v>2364.38</v>
      </c>
      <c r="L17" s="58">
        <v>0</v>
      </c>
      <c r="M17" s="84">
        <v>0</v>
      </c>
      <c r="N17" s="59">
        <v>0</v>
      </c>
      <c r="O17" s="59">
        <v>0</v>
      </c>
      <c r="P17" s="38"/>
    </row>
    <row r="18" spans="1:16" ht="60" customHeight="1" thickBot="1">
      <c r="A18" s="60" t="s">
        <v>11</v>
      </c>
      <c r="B18" s="193" t="s">
        <v>12</v>
      </c>
      <c r="C18" s="194"/>
      <c r="D18" s="41" t="s">
        <v>99</v>
      </c>
      <c r="E18" s="53">
        <v>963</v>
      </c>
      <c r="F18" s="53">
        <v>113</v>
      </c>
      <c r="G18" s="53" t="s">
        <v>60</v>
      </c>
      <c r="H18" s="53">
        <v>200</v>
      </c>
      <c r="I18" s="61">
        <v>600.99</v>
      </c>
      <c r="J18" s="61">
        <v>514.463</v>
      </c>
      <c r="K18" s="61">
        <v>637.987</v>
      </c>
      <c r="L18" s="61">
        <v>584</v>
      </c>
      <c r="M18" s="85">
        <v>1200</v>
      </c>
      <c r="N18" s="61">
        <v>1200</v>
      </c>
      <c r="O18" s="61">
        <v>1200</v>
      </c>
      <c r="P18" s="38"/>
    </row>
    <row r="19" spans="1:16" ht="54.75" customHeight="1" thickBot="1">
      <c r="A19" s="60" t="s">
        <v>13</v>
      </c>
      <c r="B19" s="180" t="s">
        <v>79</v>
      </c>
      <c r="C19" s="181"/>
      <c r="D19" s="41" t="s">
        <v>100</v>
      </c>
      <c r="E19" s="53"/>
      <c r="F19" s="53"/>
      <c r="G19" s="53" t="s">
        <v>61</v>
      </c>
      <c r="H19" s="53"/>
      <c r="I19" s="61">
        <v>0</v>
      </c>
      <c r="J19" s="61">
        <v>0</v>
      </c>
      <c r="K19" s="61">
        <v>106.315</v>
      </c>
      <c r="L19" s="61">
        <v>56</v>
      </c>
      <c r="M19" s="85">
        <v>100</v>
      </c>
      <c r="N19" s="61">
        <v>100</v>
      </c>
      <c r="O19" s="61">
        <v>100</v>
      </c>
      <c r="P19" s="38"/>
    </row>
    <row r="20" spans="1:16" ht="62.25" customHeight="1" thickBot="1">
      <c r="A20" s="60" t="s">
        <v>14</v>
      </c>
      <c r="B20" s="180" t="s">
        <v>75</v>
      </c>
      <c r="C20" s="181"/>
      <c r="D20" s="41" t="s">
        <v>101</v>
      </c>
      <c r="E20" s="53"/>
      <c r="F20" s="53"/>
      <c r="G20" s="63"/>
      <c r="H20" s="53"/>
      <c r="I20" s="61">
        <v>0</v>
      </c>
      <c r="J20" s="61">
        <v>200</v>
      </c>
      <c r="K20" s="61">
        <v>0</v>
      </c>
      <c r="L20" s="61">
        <v>0</v>
      </c>
      <c r="M20" s="85">
        <v>0</v>
      </c>
      <c r="N20" s="62">
        <v>0</v>
      </c>
      <c r="O20" s="62">
        <v>0</v>
      </c>
      <c r="P20" s="38"/>
    </row>
    <row r="21" spans="1:16" ht="61.5" customHeight="1" thickBot="1">
      <c r="A21" s="64" t="s">
        <v>16</v>
      </c>
      <c r="B21" s="180" t="s">
        <v>113</v>
      </c>
      <c r="C21" s="181"/>
      <c r="D21" s="41" t="s">
        <v>106</v>
      </c>
      <c r="E21" s="53">
        <v>963</v>
      </c>
      <c r="F21" s="53">
        <v>1003</v>
      </c>
      <c r="G21" s="53" t="s">
        <v>145</v>
      </c>
      <c r="H21" s="53">
        <v>300</v>
      </c>
      <c r="I21" s="50">
        <v>1026.1</v>
      </c>
      <c r="J21" s="61">
        <v>948.1</v>
      </c>
      <c r="K21" s="61">
        <v>733.068</v>
      </c>
      <c r="L21" s="61">
        <v>744.804</v>
      </c>
      <c r="M21" s="85">
        <v>1489.608</v>
      </c>
      <c r="N21" s="62">
        <v>1489.608</v>
      </c>
      <c r="O21" s="62">
        <v>1489.608</v>
      </c>
      <c r="P21" s="38"/>
    </row>
    <row r="22" spans="1:16" ht="101.25" customHeight="1" thickBot="1">
      <c r="A22" s="65" t="s">
        <v>39</v>
      </c>
      <c r="B22" s="180" t="s">
        <v>114</v>
      </c>
      <c r="C22" s="181"/>
      <c r="D22" s="41" t="s">
        <v>99</v>
      </c>
      <c r="E22" s="53">
        <v>963</v>
      </c>
      <c r="F22" s="53">
        <v>1004</v>
      </c>
      <c r="G22" s="53" t="s">
        <v>115</v>
      </c>
      <c r="H22" s="53">
        <v>400</v>
      </c>
      <c r="I22" s="62" t="s">
        <v>112</v>
      </c>
      <c r="J22" s="51" t="s">
        <v>111</v>
      </c>
      <c r="K22" s="51" t="s">
        <v>110</v>
      </c>
      <c r="L22" s="51" t="s">
        <v>116</v>
      </c>
      <c r="M22" s="89">
        <v>6894.6</v>
      </c>
      <c r="N22" s="51">
        <v>7092.2</v>
      </c>
      <c r="O22" s="51">
        <v>7168.9</v>
      </c>
      <c r="P22" s="38"/>
    </row>
    <row r="23" spans="1:16" ht="73.5" customHeight="1" thickBot="1">
      <c r="A23" s="66" t="s">
        <v>30</v>
      </c>
      <c r="B23" s="180" t="s">
        <v>40</v>
      </c>
      <c r="C23" s="181"/>
      <c r="D23" s="41" t="s">
        <v>99</v>
      </c>
      <c r="E23" s="53"/>
      <c r="F23" s="53"/>
      <c r="G23" s="53"/>
      <c r="H23" s="53"/>
      <c r="I23" s="50">
        <v>1501.5</v>
      </c>
      <c r="J23" s="61">
        <v>0</v>
      </c>
      <c r="K23" s="61">
        <v>0</v>
      </c>
      <c r="L23" s="61">
        <v>0</v>
      </c>
      <c r="M23" s="85">
        <v>0</v>
      </c>
      <c r="N23" s="62">
        <v>0</v>
      </c>
      <c r="O23" s="62">
        <v>0</v>
      </c>
      <c r="P23" s="38"/>
    </row>
    <row r="24" spans="1:16" ht="60.75" customHeight="1" thickBot="1">
      <c r="A24" s="64" t="s">
        <v>32</v>
      </c>
      <c r="B24" s="180" t="s">
        <v>31</v>
      </c>
      <c r="C24" s="181"/>
      <c r="D24" s="82" t="s">
        <v>132</v>
      </c>
      <c r="E24" s="53"/>
      <c r="F24" s="53"/>
      <c r="G24" s="53"/>
      <c r="H24" s="53"/>
      <c r="I24" s="50">
        <v>24520.56</v>
      </c>
      <c r="J24" s="61">
        <v>0</v>
      </c>
      <c r="K24" s="61">
        <v>0</v>
      </c>
      <c r="L24" s="61">
        <v>0</v>
      </c>
      <c r="M24" s="85">
        <v>0</v>
      </c>
      <c r="N24" s="62">
        <v>0</v>
      </c>
      <c r="O24" s="62">
        <v>0</v>
      </c>
      <c r="P24" s="38"/>
    </row>
    <row r="25" spans="1:16" ht="62.25" customHeight="1" thickBot="1">
      <c r="A25" s="66" t="s">
        <v>34</v>
      </c>
      <c r="B25" s="180" t="s">
        <v>33</v>
      </c>
      <c r="C25" s="181"/>
      <c r="D25" s="82" t="s">
        <v>133</v>
      </c>
      <c r="E25" s="53">
        <v>963</v>
      </c>
      <c r="F25" s="53">
        <v>501</v>
      </c>
      <c r="G25" s="53" t="s">
        <v>62</v>
      </c>
      <c r="H25" s="53">
        <v>400</v>
      </c>
      <c r="I25" s="50">
        <v>18372.3</v>
      </c>
      <c r="J25" s="50">
        <v>1864.26</v>
      </c>
      <c r="K25" s="61">
        <v>809.65</v>
      </c>
      <c r="L25" s="61">
        <v>0</v>
      </c>
      <c r="M25" s="85">
        <v>0</v>
      </c>
      <c r="N25" s="62">
        <v>0</v>
      </c>
      <c r="O25" s="62">
        <v>0</v>
      </c>
      <c r="P25" s="38"/>
    </row>
    <row r="26" spans="1:16" ht="62.25" customHeight="1" thickBot="1">
      <c r="A26" s="66" t="s">
        <v>119</v>
      </c>
      <c r="B26" s="135" t="s">
        <v>120</v>
      </c>
      <c r="C26" s="136"/>
      <c r="D26" s="70" t="s">
        <v>124</v>
      </c>
      <c r="E26" s="53"/>
      <c r="F26" s="53"/>
      <c r="G26" s="73" t="s">
        <v>146</v>
      </c>
      <c r="H26" s="53"/>
      <c r="I26" s="50">
        <v>0</v>
      </c>
      <c r="J26" s="50">
        <v>0</v>
      </c>
      <c r="K26" s="61">
        <v>0</v>
      </c>
      <c r="L26" s="61">
        <v>0</v>
      </c>
      <c r="M26" s="85">
        <v>300</v>
      </c>
      <c r="N26" s="62">
        <v>0</v>
      </c>
      <c r="O26" s="62">
        <v>0</v>
      </c>
      <c r="P26" s="71"/>
    </row>
    <row r="27" spans="1:16" ht="101.25" customHeight="1" thickBot="1">
      <c r="A27" s="67" t="s">
        <v>17</v>
      </c>
      <c r="B27" s="188" t="s">
        <v>18</v>
      </c>
      <c r="C27" s="189"/>
      <c r="D27" s="47" t="s">
        <v>139</v>
      </c>
      <c r="E27" s="48"/>
      <c r="F27" s="48"/>
      <c r="G27" s="49" t="s">
        <v>63</v>
      </c>
      <c r="H27" s="48"/>
      <c r="I27" s="76">
        <v>40014.590000000004</v>
      </c>
      <c r="J27" s="76">
        <v>8403.249</v>
      </c>
      <c r="K27" s="76">
        <v>2605.18</v>
      </c>
      <c r="L27" s="77">
        <v>1227.565</v>
      </c>
      <c r="M27" s="85">
        <v>2462.659</v>
      </c>
      <c r="N27" s="75">
        <v>431.38</v>
      </c>
      <c r="O27" s="75">
        <v>431.38</v>
      </c>
      <c r="P27" s="38"/>
    </row>
    <row r="28" spans="1:16" ht="52.5" customHeight="1" thickBot="1">
      <c r="A28" s="60" t="s">
        <v>19</v>
      </c>
      <c r="B28" s="186" t="s">
        <v>20</v>
      </c>
      <c r="C28" s="187"/>
      <c r="D28" s="82" t="s">
        <v>134</v>
      </c>
      <c r="E28" s="53">
        <v>992</v>
      </c>
      <c r="F28" s="53">
        <v>502</v>
      </c>
      <c r="G28" s="53" t="s">
        <v>64</v>
      </c>
      <c r="H28" s="53">
        <v>500</v>
      </c>
      <c r="I28" s="50">
        <v>1923.1</v>
      </c>
      <c r="J28" s="61">
        <v>168</v>
      </c>
      <c r="K28" s="61">
        <v>75</v>
      </c>
      <c r="L28" s="61">
        <v>0</v>
      </c>
      <c r="M28" s="85">
        <v>0</v>
      </c>
      <c r="N28" s="62">
        <v>0</v>
      </c>
      <c r="O28" s="62">
        <v>0</v>
      </c>
      <c r="P28" s="38"/>
    </row>
    <row r="29" spans="1:16" ht="52.5" customHeight="1" thickBot="1">
      <c r="A29" s="60" t="s">
        <v>21</v>
      </c>
      <c r="B29" s="180" t="s">
        <v>22</v>
      </c>
      <c r="C29" s="181"/>
      <c r="D29" s="82" t="s">
        <v>140</v>
      </c>
      <c r="E29" s="63"/>
      <c r="F29" s="63"/>
      <c r="G29" s="63"/>
      <c r="H29" s="63"/>
      <c r="I29" s="50">
        <v>10000</v>
      </c>
      <c r="J29" s="50">
        <v>3366.2</v>
      </c>
      <c r="K29" s="61">
        <v>0</v>
      </c>
      <c r="L29" s="61">
        <v>0</v>
      </c>
      <c r="M29" s="85">
        <v>0</v>
      </c>
      <c r="N29" s="62">
        <v>0</v>
      </c>
      <c r="O29" s="62">
        <v>0</v>
      </c>
      <c r="P29" s="38"/>
    </row>
    <row r="30" spans="1:16" ht="48.75" customHeight="1" thickBot="1">
      <c r="A30" s="60" t="s">
        <v>23</v>
      </c>
      <c r="B30" s="180" t="s">
        <v>37</v>
      </c>
      <c r="C30" s="181"/>
      <c r="D30" s="41" t="s">
        <v>102</v>
      </c>
      <c r="E30" s="53">
        <v>963</v>
      </c>
      <c r="F30" s="53">
        <v>501</v>
      </c>
      <c r="G30" s="53" t="s">
        <v>65</v>
      </c>
      <c r="H30" s="53">
        <v>200</v>
      </c>
      <c r="I30" s="61">
        <v>65.86</v>
      </c>
      <c r="J30" s="61">
        <v>354.51</v>
      </c>
      <c r="K30" s="61">
        <v>613.38</v>
      </c>
      <c r="L30" s="86">
        <v>474.3</v>
      </c>
      <c r="M30" s="85">
        <v>556.797</v>
      </c>
      <c r="N30" s="62">
        <v>431.38</v>
      </c>
      <c r="O30" s="62">
        <v>431.38</v>
      </c>
      <c r="P30" s="38"/>
    </row>
    <row r="31" spans="1:16" ht="33.75" customHeight="1" thickBot="1">
      <c r="A31" s="64" t="s">
        <v>35</v>
      </c>
      <c r="B31" s="180" t="s">
        <v>121</v>
      </c>
      <c r="C31" s="181"/>
      <c r="D31" s="41" t="s">
        <v>103</v>
      </c>
      <c r="E31" s="53">
        <v>992</v>
      </c>
      <c r="F31" s="53">
        <v>503</v>
      </c>
      <c r="G31" s="53" t="s">
        <v>125</v>
      </c>
      <c r="H31" s="53">
        <v>500</v>
      </c>
      <c r="I31" s="61">
        <v>333.33</v>
      </c>
      <c r="J31" s="61">
        <v>999.9</v>
      </c>
      <c r="K31" s="61">
        <v>666.8</v>
      </c>
      <c r="L31" s="61">
        <v>0</v>
      </c>
      <c r="M31" s="85">
        <v>66.6</v>
      </c>
      <c r="N31" s="62">
        <v>0</v>
      </c>
      <c r="O31" s="62">
        <v>0</v>
      </c>
      <c r="P31" s="38"/>
    </row>
    <row r="32" spans="1:16" ht="40.5" customHeight="1" thickBot="1">
      <c r="A32" s="65" t="s">
        <v>36</v>
      </c>
      <c r="B32" s="180" t="s">
        <v>151</v>
      </c>
      <c r="C32" s="181"/>
      <c r="D32" s="82" t="s">
        <v>141</v>
      </c>
      <c r="E32" s="53"/>
      <c r="F32" s="53"/>
      <c r="G32" s="53" t="s">
        <v>117</v>
      </c>
      <c r="H32" s="53"/>
      <c r="I32" s="50">
        <v>20000</v>
      </c>
      <c r="J32" s="61">
        <v>0</v>
      </c>
      <c r="K32" s="61">
        <v>0</v>
      </c>
      <c r="L32" s="61">
        <v>753.265</v>
      </c>
      <c r="M32" s="85">
        <v>1643.263</v>
      </c>
      <c r="N32" s="62">
        <v>0</v>
      </c>
      <c r="O32" s="62">
        <v>0</v>
      </c>
      <c r="P32" s="38"/>
    </row>
    <row r="33" spans="1:16" ht="54.75" customHeight="1" thickBot="1">
      <c r="A33" s="65" t="s">
        <v>41</v>
      </c>
      <c r="B33" s="180" t="s">
        <v>104</v>
      </c>
      <c r="C33" s="181"/>
      <c r="D33" s="82" t="s">
        <v>134</v>
      </c>
      <c r="E33" s="63"/>
      <c r="F33" s="63"/>
      <c r="G33" s="63"/>
      <c r="H33" s="63"/>
      <c r="I33" s="50">
        <v>7692.3</v>
      </c>
      <c r="J33" s="50">
        <v>3514.64</v>
      </c>
      <c r="K33" s="61">
        <v>0</v>
      </c>
      <c r="L33" s="61">
        <v>0</v>
      </c>
      <c r="M33" s="85">
        <v>0</v>
      </c>
      <c r="N33" s="62">
        <v>0</v>
      </c>
      <c r="O33" s="62">
        <v>0</v>
      </c>
      <c r="P33" s="38"/>
    </row>
    <row r="34" spans="1:16" ht="39.75" customHeight="1" thickBot="1">
      <c r="A34" s="65" t="s">
        <v>72</v>
      </c>
      <c r="B34" s="180" t="s">
        <v>105</v>
      </c>
      <c r="C34" s="181"/>
      <c r="D34" s="82" t="s">
        <v>141</v>
      </c>
      <c r="E34" s="53"/>
      <c r="F34" s="53"/>
      <c r="G34" s="53" t="s">
        <v>74</v>
      </c>
      <c r="H34" s="53">
        <v>200</v>
      </c>
      <c r="I34" s="61">
        <v>0</v>
      </c>
      <c r="J34" s="61">
        <v>0</v>
      </c>
      <c r="K34" s="50">
        <v>1250</v>
      </c>
      <c r="L34" s="61">
        <v>0</v>
      </c>
      <c r="M34" s="85">
        <v>0</v>
      </c>
      <c r="N34" s="62">
        <v>0</v>
      </c>
      <c r="O34" s="62">
        <v>0</v>
      </c>
      <c r="P34" s="38"/>
    </row>
    <row r="35" spans="1:16" ht="41.25" customHeight="1" thickBot="1">
      <c r="A35" s="65" t="s">
        <v>82</v>
      </c>
      <c r="B35" s="182" t="e">
        <f>#REF!</f>
        <v>#REF!</v>
      </c>
      <c r="C35" s="183"/>
      <c r="D35" s="82" t="s">
        <v>141</v>
      </c>
      <c r="E35" s="63"/>
      <c r="F35" s="63"/>
      <c r="G35" s="53"/>
      <c r="H35" s="53">
        <v>200</v>
      </c>
      <c r="I35" s="61">
        <v>0</v>
      </c>
      <c r="J35" s="61">
        <v>0</v>
      </c>
      <c r="K35" s="61">
        <v>0</v>
      </c>
      <c r="L35" s="61">
        <v>0</v>
      </c>
      <c r="M35" s="85">
        <v>0</v>
      </c>
      <c r="N35" s="62">
        <v>0</v>
      </c>
      <c r="O35" s="62">
        <v>0</v>
      </c>
      <c r="P35" s="38"/>
    </row>
    <row r="36" spans="1:16" ht="41.25" customHeight="1" thickBot="1">
      <c r="A36" s="81" t="s">
        <v>126</v>
      </c>
      <c r="B36" s="182" t="s">
        <v>127</v>
      </c>
      <c r="C36" s="183"/>
      <c r="D36" s="80" t="s">
        <v>130</v>
      </c>
      <c r="E36" s="63"/>
      <c r="F36" s="63"/>
      <c r="G36" s="53" t="s">
        <v>147</v>
      </c>
      <c r="H36" s="53">
        <v>200</v>
      </c>
      <c r="I36" s="61">
        <v>0</v>
      </c>
      <c r="J36" s="61">
        <v>0</v>
      </c>
      <c r="K36" s="61">
        <v>0</v>
      </c>
      <c r="L36" s="61">
        <v>0</v>
      </c>
      <c r="M36" s="85">
        <v>195.999</v>
      </c>
      <c r="N36" s="62">
        <v>0</v>
      </c>
      <c r="O36" s="62">
        <v>0</v>
      </c>
      <c r="P36" s="79"/>
    </row>
    <row r="37" spans="1:16" ht="55.5" customHeight="1" thickBot="1">
      <c r="A37" s="52" t="s">
        <v>24</v>
      </c>
      <c r="B37" s="184" t="s">
        <v>25</v>
      </c>
      <c r="C37" s="185"/>
      <c r="D37" s="47" t="s">
        <v>134</v>
      </c>
      <c r="E37" s="68"/>
      <c r="F37" s="68"/>
      <c r="G37" s="49" t="s">
        <v>66</v>
      </c>
      <c r="H37" s="68"/>
      <c r="I37" s="74">
        <v>250</v>
      </c>
      <c r="J37" s="74">
        <v>197</v>
      </c>
      <c r="K37" s="74">
        <v>311</v>
      </c>
      <c r="L37" s="74">
        <v>35</v>
      </c>
      <c r="M37" s="85">
        <v>169.833</v>
      </c>
      <c r="N37" s="75">
        <v>0</v>
      </c>
      <c r="O37" s="75">
        <v>0</v>
      </c>
      <c r="P37" s="38"/>
    </row>
    <row r="38" spans="1:16" ht="57" customHeight="1" thickBot="1">
      <c r="A38" s="65" t="s">
        <v>26</v>
      </c>
      <c r="B38" s="180" t="s">
        <v>27</v>
      </c>
      <c r="C38" s="181"/>
      <c r="D38" s="82" t="s">
        <v>134</v>
      </c>
      <c r="E38" s="53">
        <v>992</v>
      </c>
      <c r="F38" s="53">
        <v>412</v>
      </c>
      <c r="G38" s="53" t="s">
        <v>67</v>
      </c>
      <c r="H38" s="53">
        <v>500</v>
      </c>
      <c r="I38" s="61">
        <v>0</v>
      </c>
      <c r="J38" s="61">
        <v>197</v>
      </c>
      <c r="K38" s="61">
        <v>311</v>
      </c>
      <c r="L38" s="61">
        <v>0</v>
      </c>
      <c r="M38" s="85">
        <v>169</v>
      </c>
      <c r="N38" s="62">
        <v>0</v>
      </c>
      <c r="O38" s="62">
        <v>0</v>
      </c>
      <c r="P38" s="38"/>
    </row>
    <row r="39" spans="1:16" ht="44.25" customHeight="1" thickBot="1">
      <c r="A39" s="66" t="s">
        <v>28</v>
      </c>
      <c r="B39" s="180" t="s">
        <v>29</v>
      </c>
      <c r="C39" s="181"/>
      <c r="D39" s="82" t="s">
        <v>135</v>
      </c>
      <c r="E39" s="53"/>
      <c r="F39" s="53"/>
      <c r="G39" s="53"/>
      <c r="H39" s="53"/>
      <c r="I39" s="61">
        <v>250</v>
      </c>
      <c r="J39" s="61">
        <v>0</v>
      </c>
      <c r="K39" s="61">
        <v>0</v>
      </c>
      <c r="L39" s="61">
        <v>0</v>
      </c>
      <c r="M39" s="85">
        <v>0</v>
      </c>
      <c r="N39" s="62">
        <v>0</v>
      </c>
      <c r="O39" s="62">
        <v>0</v>
      </c>
      <c r="P39" s="38"/>
    </row>
    <row r="40" spans="1:16" ht="57.75" customHeight="1" thickBot="1">
      <c r="A40" s="60" t="s">
        <v>44</v>
      </c>
      <c r="B40" s="180" t="s">
        <v>45</v>
      </c>
      <c r="C40" s="181"/>
      <c r="D40" s="82" t="s">
        <v>134</v>
      </c>
      <c r="E40" s="63"/>
      <c r="F40" s="63"/>
      <c r="G40" s="63"/>
      <c r="H40" s="63"/>
      <c r="I40" s="61">
        <v>0</v>
      </c>
      <c r="J40" s="61">
        <v>0</v>
      </c>
      <c r="K40" s="61">
        <v>0</v>
      </c>
      <c r="L40" s="61">
        <v>35</v>
      </c>
      <c r="M40" s="85">
        <v>0</v>
      </c>
      <c r="N40" s="62">
        <v>0</v>
      </c>
      <c r="O40" s="62">
        <v>0</v>
      </c>
      <c r="P40" s="38"/>
    </row>
    <row r="41" spans="1:16" ht="57.75" customHeight="1" thickBot="1">
      <c r="A41" s="60" t="s">
        <v>128</v>
      </c>
      <c r="B41" s="180" t="s">
        <v>129</v>
      </c>
      <c r="C41" s="181"/>
      <c r="D41" s="82" t="s">
        <v>134</v>
      </c>
      <c r="E41" s="63"/>
      <c r="F41" s="63"/>
      <c r="G41" s="90" t="s">
        <v>148</v>
      </c>
      <c r="H41" s="63"/>
      <c r="I41" s="61">
        <v>0</v>
      </c>
      <c r="J41" s="61">
        <v>0</v>
      </c>
      <c r="K41" s="61">
        <v>0</v>
      </c>
      <c r="L41" s="61">
        <v>0</v>
      </c>
      <c r="M41" s="85">
        <v>0.833</v>
      </c>
      <c r="N41" s="62">
        <v>0</v>
      </c>
      <c r="O41" s="62">
        <v>0</v>
      </c>
      <c r="P41" s="79"/>
    </row>
    <row r="42" spans="1:16" ht="49.5" customHeight="1" thickBot="1">
      <c r="A42" s="172" t="s">
        <v>86</v>
      </c>
      <c r="B42" s="174" t="s">
        <v>87</v>
      </c>
      <c r="C42" s="175"/>
      <c r="D42" s="178" t="s">
        <v>142</v>
      </c>
      <c r="E42" s="149"/>
      <c r="F42" s="149"/>
      <c r="G42" s="170" t="s">
        <v>108</v>
      </c>
      <c r="H42" s="149"/>
      <c r="I42" s="149">
        <v>0</v>
      </c>
      <c r="J42" s="149">
        <v>0</v>
      </c>
      <c r="K42" s="149"/>
      <c r="L42" s="151">
        <v>13650.888</v>
      </c>
      <c r="M42" s="153">
        <v>2000</v>
      </c>
      <c r="N42" s="130"/>
      <c r="O42" s="130"/>
      <c r="P42" s="38"/>
    </row>
    <row r="43" spans="1:16" ht="15.75" hidden="1" thickBot="1">
      <c r="A43" s="173"/>
      <c r="B43" s="176"/>
      <c r="C43" s="177"/>
      <c r="D43" s="179"/>
      <c r="E43" s="150"/>
      <c r="F43" s="150"/>
      <c r="G43" s="171"/>
      <c r="H43" s="150"/>
      <c r="I43" s="150"/>
      <c r="J43" s="150"/>
      <c r="K43" s="150"/>
      <c r="L43" s="152"/>
      <c r="M43" s="154"/>
      <c r="N43" s="131"/>
      <c r="O43" s="131"/>
      <c r="P43" s="38"/>
    </row>
    <row r="44" spans="1:16" ht="33.75" customHeight="1">
      <c r="A44" s="155" t="s">
        <v>88</v>
      </c>
      <c r="B44" s="158" t="s">
        <v>89</v>
      </c>
      <c r="C44" s="159"/>
      <c r="D44" s="164" t="s">
        <v>143</v>
      </c>
      <c r="E44" s="137"/>
      <c r="F44" s="137"/>
      <c r="G44" s="167" t="s">
        <v>149</v>
      </c>
      <c r="H44" s="137">
        <v>0</v>
      </c>
      <c r="I44" s="140">
        <v>0</v>
      </c>
      <c r="J44" s="140">
        <v>0</v>
      </c>
      <c r="K44" s="140">
        <v>0</v>
      </c>
      <c r="L44" s="143" t="s">
        <v>109</v>
      </c>
      <c r="M44" s="146">
        <v>2000</v>
      </c>
      <c r="N44" s="132">
        <v>0</v>
      </c>
      <c r="O44" s="132">
        <v>0</v>
      </c>
      <c r="P44" s="38"/>
    </row>
    <row r="45" spans="1:16" ht="11.25" customHeight="1">
      <c r="A45" s="156"/>
      <c r="B45" s="160"/>
      <c r="C45" s="161"/>
      <c r="D45" s="165"/>
      <c r="E45" s="138"/>
      <c r="F45" s="138"/>
      <c r="G45" s="168"/>
      <c r="H45" s="138"/>
      <c r="I45" s="141"/>
      <c r="J45" s="141"/>
      <c r="K45" s="141"/>
      <c r="L45" s="144"/>
      <c r="M45" s="147"/>
      <c r="N45" s="133"/>
      <c r="O45" s="133"/>
      <c r="P45" s="38"/>
    </row>
    <row r="46" spans="1:16" ht="15" hidden="1">
      <c r="A46" s="156"/>
      <c r="B46" s="160"/>
      <c r="C46" s="161"/>
      <c r="D46" s="165"/>
      <c r="E46" s="138"/>
      <c r="F46" s="138"/>
      <c r="G46" s="168"/>
      <c r="H46" s="138"/>
      <c r="I46" s="141"/>
      <c r="J46" s="141"/>
      <c r="K46" s="141"/>
      <c r="L46" s="144"/>
      <c r="M46" s="147"/>
      <c r="N46" s="133"/>
      <c r="O46" s="133"/>
      <c r="P46" s="38"/>
    </row>
    <row r="47" spans="1:16" ht="3" customHeight="1" thickBot="1">
      <c r="A47" s="157"/>
      <c r="B47" s="162"/>
      <c r="C47" s="163"/>
      <c r="D47" s="166"/>
      <c r="E47" s="139"/>
      <c r="F47" s="139"/>
      <c r="G47" s="169"/>
      <c r="H47" s="139"/>
      <c r="I47" s="142"/>
      <c r="J47" s="142"/>
      <c r="K47" s="142"/>
      <c r="L47" s="145"/>
      <c r="M47" s="148"/>
      <c r="N47" s="134"/>
      <c r="O47" s="134"/>
      <c r="P47" s="38"/>
    </row>
  </sheetData>
  <sheetProtection/>
  <mergeCells count="88">
    <mergeCell ref="B41:C41"/>
    <mergeCell ref="A1:J5"/>
    <mergeCell ref="K1:O1"/>
    <mergeCell ref="P1:P5"/>
    <mergeCell ref="K2:O2"/>
    <mergeCell ref="K3:O3"/>
    <mergeCell ref="K4:O4"/>
    <mergeCell ref="K5:O5"/>
    <mergeCell ref="A6:B8"/>
    <mergeCell ref="C6:M6"/>
    <mergeCell ref="O6:O8"/>
    <mergeCell ref="C7:M7"/>
    <mergeCell ref="C8:M8"/>
    <mergeCell ref="A9:M9"/>
    <mergeCell ref="N6:N8"/>
    <mergeCell ref="A10:A11"/>
    <mergeCell ref="B10:C11"/>
    <mergeCell ref="D10:D11"/>
    <mergeCell ref="E10:H10"/>
    <mergeCell ref="I10:O10"/>
    <mergeCell ref="B12:C12"/>
    <mergeCell ref="K15:K16"/>
    <mergeCell ref="L15:L16"/>
    <mergeCell ref="B13:C13"/>
    <mergeCell ref="B14:C14"/>
    <mergeCell ref="A15:A16"/>
    <mergeCell ref="B15:C16"/>
    <mergeCell ref="D15:D16"/>
    <mergeCell ref="E15:E16"/>
    <mergeCell ref="M15:M16"/>
    <mergeCell ref="O15:O16"/>
    <mergeCell ref="B17:C17"/>
    <mergeCell ref="B18:C18"/>
    <mergeCell ref="B19:C19"/>
    <mergeCell ref="B20:C20"/>
    <mergeCell ref="F15:F16"/>
    <mergeCell ref="H15:H16"/>
    <mergeCell ref="I15:I16"/>
    <mergeCell ref="J15:J16"/>
    <mergeCell ref="B21:C21"/>
    <mergeCell ref="B22:C22"/>
    <mergeCell ref="B23:C23"/>
    <mergeCell ref="B24:C24"/>
    <mergeCell ref="B25:C25"/>
    <mergeCell ref="B27:C27"/>
    <mergeCell ref="B28:C28"/>
    <mergeCell ref="B29:C29"/>
    <mergeCell ref="B30:C30"/>
    <mergeCell ref="B31:C31"/>
    <mergeCell ref="B32:C32"/>
    <mergeCell ref="B40:C40"/>
    <mergeCell ref="B36:C36"/>
    <mergeCell ref="J42:J43"/>
    <mergeCell ref="A42:A43"/>
    <mergeCell ref="B42:C43"/>
    <mergeCell ref="D42:D43"/>
    <mergeCell ref="B33:C33"/>
    <mergeCell ref="B34:C34"/>
    <mergeCell ref="B35:C35"/>
    <mergeCell ref="B37:C37"/>
    <mergeCell ref="B38:C38"/>
    <mergeCell ref="B39:C39"/>
    <mergeCell ref="G44:G47"/>
    <mergeCell ref="E42:E43"/>
    <mergeCell ref="F42:F43"/>
    <mergeCell ref="G42:G43"/>
    <mergeCell ref="H42:H43"/>
    <mergeCell ref="I42:I43"/>
    <mergeCell ref="M44:M47"/>
    <mergeCell ref="K42:K43"/>
    <mergeCell ref="L42:L43"/>
    <mergeCell ref="M42:M43"/>
    <mergeCell ref="O42:O43"/>
    <mergeCell ref="A44:A47"/>
    <mergeCell ref="B44:C47"/>
    <mergeCell ref="D44:D47"/>
    <mergeCell ref="E44:E47"/>
    <mergeCell ref="F44:F47"/>
    <mergeCell ref="N15:N16"/>
    <mergeCell ref="N42:N43"/>
    <mergeCell ref="N44:N47"/>
    <mergeCell ref="B26:C26"/>
    <mergeCell ref="O44:O47"/>
    <mergeCell ref="H44:H47"/>
    <mergeCell ref="I44:I47"/>
    <mergeCell ref="J44:J47"/>
    <mergeCell ref="K44:K47"/>
    <mergeCell ref="L44:L47"/>
  </mergeCells>
  <printOptions/>
  <pageMargins left="0.2362204724409449" right="0.2755905511811024" top="0.2362204724409449" bottom="0.15748031496062992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2018-04-16T17:17:40Z</dcterms:modified>
  <cp:category/>
  <cp:version/>
  <cp:contentType/>
  <cp:contentStatus/>
</cp:coreProperties>
</file>