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лето" sheetId="1" r:id="rId1"/>
    <sheet name="весна, осень" sheetId="2" r:id="rId2"/>
    <sheet name="твое призвание" sheetId="15" r:id="rId3"/>
    <sheet name="работа дошкольных групп" sheetId="14" r:id="rId4"/>
  </sheets>
  <definedNames>
    <definedName name="_xlnm.Print_Area" localSheetId="0">лето!$A$1:$N$66</definedName>
    <definedName name="_xlnm.Print_Area" localSheetId="2">'твое призвание'!$A$1:$F$19</definedName>
  </definedNames>
  <calcPr calcId="144525"/>
</workbook>
</file>

<file path=xl/calcChain.xml><?xml version="1.0" encoding="utf-8"?>
<calcChain xmlns="http://schemas.openxmlformats.org/spreadsheetml/2006/main">
  <c r="J11" i="1" l="1"/>
  <c r="G11" i="1"/>
  <c r="F11" i="15"/>
  <c r="E11" i="15"/>
  <c r="D11" i="15"/>
  <c r="I38" i="2"/>
  <c r="H38" i="2"/>
  <c r="J38" i="2" s="1"/>
  <c r="G38" i="2"/>
  <c r="F38" i="2"/>
  <c r="E38" i="2"/>
  <c r="I37" i="2"/>
  <c r="J37" i="2" s="1"/>
  <c r="H37" i="2"/>
  <c r="F37" i="2"/>
  <c r="E37" i="2"/>
  <c r="G37" i="2" s="1"/>
  <c r="I36" i="2"/>
  <c r="H36" i="2"/>
  <c r="J36" i="2" s="1"/>
  <c r="G36" i="2"/>
  <c r="F36" i="2"/>
  <c r="E36" i="2"/>
  <c r="I35" i="2"/>
  <c r="J35" i="2" s="1"/>
  <c r="H35" i="2"/>
  <c r="F35" i="2"/>
  <c r="E35" i="2"/>
  <c r="G35" i="2" s="1"/>
  <c r="I34" i="2"/>
  <c r="H34" i="2"/>
  <c r="J34" i="2" s="1"/>
  <c r="G34" i="2"/>
  <c r="F34" i="2"/>
  <c r="E34" i="2"/>
  <c r="I33" i="2"/>
  <c r="J33" i="2" s="1"/>
  <c r="H33" i="2"/>
  <c r="F33" i="2"/>
  <c r="E33" i="2"/>
  <c r="G33" i="2" s="1"/>
  <c r="I32" i="2"/>
  <c r="H32" i="2"/>
  <c r="J32" i="2" s="1"/>
  <c r="G32" i="2"/>
  <c r="F32" i="2"/>
  <c r="E32" i="2"/>
  <c r="I31" i="2"/>
  <c r="J31" i="2" s="1"/>
  <c r="H31" i="2"/>
  <c r="F31" i="2"/>
  <c r="E31" i="2"/>
  <c r="G31" i="2" s="1"/>
  <c r="H12" i="2"/>
  <c r="I12" i="2"/>
  <c r="J12" i="2"/>
  <c r="H13" i="2"/>
  <c r="J13" i="2" s="1"/>
  <c r="I13" i="2"/>
  <c r="H14" i="2"/>
  <c r="J14" i="2" s="1"/>
  <c r="I14" i="2"/>
  <c r="H15" i="2"/>
  <c r="I15" i="2"/>
  <c r="J15" i="2"/>
  <c r="H16" i="2"/>
  <c r="I16" i="2"/>
  <c r="J16" i="2" s="1"/>
  <c r="H17" i="2"/>
  <c r="J17" i="2" s="1"/>
  <c r="I17" i="2"/>
  <c r="H18" i="2"/>
  <c r="J18" i="2" s="1"/>
  <c r="I18" i="2"/>
  <c r="J11" i="2"/>
  <c r="I11" i="2"/>
  <c r="H11" i="2"/>
  <c r="E12" i="2"/>
  <c r="F12" i="2"/>
  <c r="G12" i="2"/>
  <c r="E13" i="2"/>
  <c r="G13" i="2" s="1"/>
  <c r="F13" i="2"/>
  <c r="E14" i="2"/>
  <c r="G14" i="2" s="1"/>
  <c r="F14" i="2"/>
  <c r="E15" i="2"/>
  <c r="F15" i="2"/>
  <c r="G15" i="2"/>
  <c r="E16" i="2"/>
  <c r="G16" i="2" s="1"/>
  <c r="F16" i="2"/>
  <c r="E17" i="2"/>
  <c r="G17" i="2" s="1"/>
  <c r="F17" i="2"/>
  <c r="E18" i="2"/>
  <c r="F18" i="2"/>
  <c r="G18" i="2" s="1"/>
  <c r="G11" i="2"/>
  <c r="F11" i="2"/>
  <c r="E11" i="2"/>
  <c r="J51" i="1"/>
  <c r="N50" i="1"/>
  <c r="M50" i="1"/>
  <c r="I50" i="1"/>
  <c r="L50" i="1" s="1"/>
  <c r="F50" i="1"/>
  <c r="N49" i="1"/>
  <c r="M49" i="1"/>
  <c r="L49" i="1"/>
  <c r="I49" i="1"/>
  <c r="F49" i="1"/>
  <c r="M48" i="1"/>
  <c r="L48" i="1"/>
  <c r="K48" i="1"/>
  <c r="H48" i="1"/>
  <c r="N48" i="1" s="1"/>
  <c r="N47" i="1"/>
  <c r="M47" i="1"/>
  <c r="I47" i="1"/>
  <c r="F47" i="1"/>
  <c r="L47" i="1" s="1"/>
  <c r="N46" i="1"/>
  <c r="M46" i="1"/>
  <c r="I46" i="1"/>
  <c r="L46" i="1" s="1"/>
  <c r="F46" i="1"/>
  <c r="N45" i="1"/>
  <c r="M45" i="1"/>
  <c r="L45" i="1"/>
  <c r="I45" i="1"/>
  <c r="F45" i="1"/>
  <c r="N44" i="1"/>
  <c r="N43" i="1" s="1"/>
  <c r="J44" i="1"/>
  <c r="I44" i="1"/>
  <c r="I43" i="1" s="1"/>
  <c r="I51" i="1" s="1"/>
  <c r="G44" i="1"/>
  <c r="G43" i="1" s="1"/>
  <c r="F44" i="1"/>
  <c r="L44" i="1" s="1"/>
  <c r="L43" i="1" s="1"/>
  <c r="J43" i="1"/>
  <c r="F43" i="1"/>
  <c r="F51" i="1" s="1"/>
  <c r="L42" i="1"/>
  <c r="K42" i="1"/>
  <c r="N42" i="1" s="1"/>
  <c r="N51" i="1" s="1"/>
  <c r="J42" i="1"/>
  <c r="H42" i="1"/>
  <c r="H51" i="1" s="1"/>
  <c r="G42" i="1"/>
  <c r="M42" i="1" s="1"/>
  <c r="L14" i="1"/>
  <c r="M14" i="1"/>
  <c r="N14" i="1"/>
  <c r="M13" i="1"/>
  <c r="N13" i="1"/>
  <c r="L13" i="1"/>
  <c r="M12" i="1"/>
  <c r="L12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1" i="1"/>
  <c r="M11" i="1"/>
  <c r="L11" i="1"/>
  <c r="I19" i="1"/>
  <c r="I18" i="1"/>
  <c r="F19" i="1"/>
  <c r="F18" i="1"/>
  <c r="K17" i="1"/>
  <c r="H17" i="1"/>
  <c r="I16" i="1"/>
  <c r="F16" i="1"/>
  <c r="I15" i="1"/>
  <c r="F15" i="1"/>
  <c r="F14" i="1"/>
  <c r="I14" i="1"/>
  <c r="J13" i="1"/>
  <c r="J12" i="1" s="1"/>
  <c r="I13" i="1"/>
  <c r="G13" i="1"/>
  <c r="G12" i="1" s="1"/>
  <c r="F13" i="1"/>
  <c r="K11" i="1"/>
  <c r="H11" i="1"/>
  <c r="L51" i="1" l="1"/>
  <c r="M44" i="1"/>
  <c r="M43" i="1" s="1"/>
  <c r="M51" i="1" s="1"/>
  <c r="G51" i="1"/>
  <c r="K51" i="1"/>
  <c r="N12" i="1"/>
  <c r="I12" i="1"/>
  <c r="F12" i="1"/>
  <c r="D12" i="15"/>
  <c r="E51" i="1"/>
  <c r="C51" i="1"/>
  <c r="D43" i="1"/>
  <c r="D51" i="1" s="1"/>
  <c r="C43" i="1"/>
  <c r="G20" i="1" l="1"/>
  <c r="H20" i="1"/>
  <c r="I20" i="1"/>
  <c r="J20" i="1"/>
  <c r="K20" i="1"/>
  <c r="L20" i="1"/>
  <c r="M20" i="1"/>
  <c r="N20" i="1"/>
  <c r="F20" i="1"/>
  <c r="E20" i="1"/>
  <c r="C20" i="1"/>
  <c r="D12" i="1"/>
  <c r="D20" i="1" s="1"/>
  <c r="C12" i="1"/>
  <c r="D19" i="2" l="1"/>
  <c r="F12" i="15" l="1"/>
  <c r="E12" i="15"/>
  <c r="C12" i="15"/>
  <c r="D39" i="2"/>
  <c r="C39" i="2"/>
  <c r="I19" i="2"/>
  <c r="F19" i="2"/>
  <c r="H39" i="2" l="1"/>
  <c r="J39" i="2"/>
  <c r="F39" i="2"/>
  <c r="G39" i="2"/>
  <c r="E39" i="2"/>
  <c r="I39" i="2"/>
  <c r="H19" i="2" l="1"/>
  <c r="G19" i="2"/>
  <c r="J19" i="2" l="1"/>
  <c r="E19" i="2" l="1"/>
  <c r="C19" i="2" l="1"/>
</calcChain>
</file>

<file path=xl/sharedStrings.xml><?xml version="1.0" encoding="utf-8"?>
<sst xmlns="http://schemas.openxmlformats.org/spreadsheetml/2006/main" count="205" uniqueCount="91">
  <si>
    <t>Наименование образовательной организации</t>
  </si>
  <si>
    <t>Численность детей в смену</t>
  </si>
  <si>
    <t>1 смена (июнь)</t>
  </si>
  <si>
    <t>Источники финансирования</t>
  </si>
  <si>
    <t>Итого</t>
  </si>
  <si>
    <t>№ п/п</t>
  </si>
  <si>
    <t>средства республиканского бюджета</t>
  </si>
  <si>
    <t>средства местного бюджета</t>
  </si>
  <si>
    <t>МАОУ "НШДС" г. Емвы</t>
  </si>
  <si>
    <t>МБОУ "СОШ" пгт. Синдор</t>
  </si>
  <si>
    <t>МБОУ "СОШ" с. Шошка</t>
  </si>
  <si>
    <t>МБОУ "СОШ" пст. Чиньяворык</t>
  </si>
  <si>
    <t xml:space="preserve">МБОУ "СОШ №1" г. Емвы </t>
  </si>
  <si>
    <t>осенние каникулы</t>
  </si>
  <si>
    <t>Приложение №2</t>
  </si>
  <si>
    <t>к Постановлению администрации</t>
  </si>
  <si>
    <t>муниципального района "Княжпогостский"</t>
  </si>
  <si>
    <t>Приложение №3</t>
  </si>
  <si>
    <t>Примечание 1:</t>
  </si>
  <si>
    <t>Примечание 2:</t>
  </si>
  <si>
    <t>1. Родительский взнос не взимается</t>
  </si>
  <si>
    <t>2. Сумма оплаты страховки на период действия лагеря с дневным пребыванием не входит в родительский взнос. Оплата страхового взноса осуществляется родителями.</t>
  </si>
  <si>
    <t>2 смена (июнь-июль)</t>
  </si>
  <si>
    <t>весенние каникулы</t>
  </si>
  <si>
    <t>1. Образовательные организации организуют работу лагерей с дневным пребыванием детей согласно плану организации учебного процесса.</t>
  </si>
  <si>
    <t>2. Родительский взнос не взимается.</t>
  </si>
  <si>
    <t>3. Сумма оплаты страховки на период действия лагеря с дневным пребыванием не входит в родительский взнос. Оплата страхового взноса осуществляется родителями.</t>
  </si>
  <si>
    <t>Приложение №4</t>
  </si>
  <si>
    <t>1. Родительский взнос в виде безвозмездного поступления на укрепление материально-технической базы в размере 600 рублей с одного ребенка в смену.</t>
  </si>
  <si>
    <t>МБОУ "СОШ им. А. Ларионова" г. Емвы</t>
  </si>
  <si>
    <t>Итого на питание</t>
  </si>
  <si>
    <t>1 смена</t>
  </si>
  <si>
    <t>2 смена</t>
  </si>
  <si>
    <t>3 смена</t>
  </si>
  <si>
    <t>итого</t>
  </si>
  <si>
    <r>
      <t xml:space="preserve">2. Родители могут вносить добровольные пожертвования </t>
    </r>
    <r>
      <rPr>
        <b/>
        <sz val="10"/>
        <rFont val="Times New Roman"/>
        <family val="1"/>
        <charset val="204"/>
      </rPr>
      <t>на укрепление материально-технической базы оздоровительного лагеря с дневным пребыванием детей.</t>
    </r>
  </si>
  <si>
    <t>План организации оздоровительных лагерей с дневным пребыванием детей, находящихся в трудной жизненной ситуации, при образовательных организациях в период летних каникул</t>
  </si>
  <si>
    <t>План организации оздоровительных лагерей с дневным пребыванием детей при образовательных организациях в период весенних и осенних каникул (за исключением детей, находящихся в трудной жизненной ситуации)</t>
  </si>
  <si>
    <t>План организации оздоровительных лагерей с дневным пребыванием детей, находящихся в трудной жизненной ситуации, при образовательных организациях в период весенних и осенних каникул</t>
  </si>
  <si>
    <t>Организация работы профильной смены в лагере с дневным прибыванием детей "Твое призвание" для детей, находящихся в трудной жизненной ситуации</t>
  </si>
  <si>
    <t>3 смена (август)</t>
  </si>
  <si>
    <t>2 смена (июль)</t>
  </si>
  <si>
    <t>План организации оздоровительных лагерей с дневным пребыванием детей при образовательных организациях в период летних каникул (за исключением детей, находящихся в трудной жизненной ситуации)</t>
  </si>
  <si>
    <t>- учебный корпус г. Емвы</t>
  </si>
  <si>
    <t>- учебный корус МАОДО "КРСШ" Княжпогостского района</t>
  </si>
  <si>
    <t>1. Первая смена будет работать с 1 по 21 июня 2024 года. Торжественное открытие оздоровительных лагерей с дневным пребыванием детей состоится 3 июня 2024 года в 10.00 ч.</t>
  </si>
  <si>
    <t xml:space="preserve">    Закрытие смены 21 июня 2024 года в 14.00 ч. Выходные дни - 1, 2, 8, 9, 12, 15 и 16 июня 2024 года (14 рабочих дней).</t>
  </si>
  <si>
    <t xml:space="preserve">    Вторая смена в лагере с дневным пребыванием, организованном на базе МБОУ "СОШ №1" г. Емвы, будет работать с 01 июля 2024 года по 21 июля 2024 года. Торжественное открытие оздоровительного лагеря состоится 01 июля 2024 года в 10.00.</t>
  </si>
  <si>
    <t>3. Третья смена в лагере с дневным пребыванием, организованном на базе МБОУ "СОШ №1" г. Емва будет работать с 24 июля по 06 августа 2024 года. Торжественное открытие оздоровительного лагеря с дневным пребыванием детей состоится 24 июля 2024 года в 10.00 ч.</t>
  </si>
  <si>
    <t xml:space="preserve">    Закрытие смены 06 августа 2024 года в 14.00 ч. Выходные дни - 27, 28 июля и 3, 4 августа 2024 года (10 рабочих дней).</t>
  </si>
  <si>
    <t>2. Вторая смена в лагере с дневным пребыванием, организованном на базе МБОУ "СОШ им. А. Ларионова" г. Емвы, будет работать с 24 июня по 14 июля 2024 года. Торжественное открытие оздоровительного лагеря с дневным пребыванием детей состоится 24 июня 2024 года в 10.00 ч.</t>
  </si>
  <si>
    <t xml:space="preserve">    Закрытие смены 12 июля 2024 года в 14.00 ч. Выходные дни - 29, 30 июня и 6, 7, 13, 14 июля 2024 года (15 рабочих дней). </t>
  </si>
  <si>
    <t xml:space="preserve">    Закрытие смены 19 июля 2024 года в 14.00. Выходные дни 6, 7, 13, 14, 20 и 21 июля 2024 года (15 рабочих дней)</t>
  </si>
  <si>
    <t xml:space="preserve">    Третья смена в лагере с дневным пребыванием, организованном на базе МБОУ "СОШ" п. Чиньяворык, будет работать с 05 августа по 18 августа 2024 года. Торжественное открытие оздоровительного лагеря с дневным пребыванием детей состоится 5 августа 2024 года в 10.00 ч. Закрытие смены 16 августа 2024 года в 14.00. Выходные дни 10, 11, 17, 18 августа 2024 года (10 рабочих дней).</t>
  </si>
  <si>
    <t>МАУДО "ДДТ" Княжпогостского района (питание в период весенних каникул организовано на базе МБОУ "СОШ им. А. Ларионова" г. Емвы, питание в период осенних каникул организовано на базе МБОУ "СОШ №1" г. Емвы)</t>
  </si>
  <si>
    <t>1. Профильный отряд в лагере с дневным пребыванием организован на базе МБОУ "СОШ №1" г. Емвы.</t>
  </si>
  <si>
    <t>Профильная отряд будет работать с 01 июля по 21 июля 2024 года. Торжественное открытие состоится 01 июля 2024 года в 10.00 ч. Закрытие смены 19 июля 2024 года в 14.00 ч. Выходные дни 6, 7, 13, 14, 20, 21 июля 2024 года (15 рабочих дней)</t>
  </si>
  <si>
    <t>1 смена (июнь),            161,20 руб. * 14 раб. дней</t>
  </si>
  <si>
    <t>3 смена (август),            161,20 руб. * 10 раб. дней</t>
  </si>
  <si>
    <t>2 смена (июнь-июль),         161,20 руб. * 15 раб. дней</t>
  </si>
  <si>
    <t>средства местного бюджета,            161,20 руб. * 5 раб. дней</t>
  </si>
  <si>
    <t>средства республиканского бюджета,            161,20 руб. * 5 раб. дней</t>
  </si>
  <si>
    <t>средства местного бюджета,            161,20 руб. * 4 раб. дня</t>
  </si>
  <si>
    <t>средства республиканского бюджета,            161,20 руб. * 4 раб. дня</t>
  </si>
  <si>
    <t>2 смена (июль),            161,20 руб. * 15 раб. дней</t>
  </si>
  <si>
    <t>от 01 апреля 2024 года № 146</t>
  </si>
  <si>
    <t>№</t>
  </si>
  <si>
    <t>Дошкольные образовательные учреждения г. Емвы и Княжпогостского района</t>
  </si>
  <si>
    <t>Количество оздоровительных групп</t>
  </si>
  <si>
    <t>Июнь</t>
  </si>
  <si>
    <t>Июль</t>
  </si>
  <si>
    <t>Август</t>
  </si>
  <si>
    <t>групп</t>
  </si>
  <si>
    <t>детей</t>
  </si>
  <si>
    <t>МАОУ «НШ-ДС» г. Емвы</t>
  </si>
  <si>
    <t>МАДОУ «Детский сад № 9 общеразвивающего вида» г. Емвы</t>
  </si>
  <si>
    <t>МАДОУ «Детский сад» пгт. Синдор</t>
  </si>
  <si>
    <t>МАДОУ «Детский сад № 8 комбинированного вида» г. Емвы</t>
  </si>
  <si>
    <t>МАДОУ «Детский сад № 10 комбинированного вида» г. Емвы</t>
  </si>
  <si>
    <t>МАДОУ «Детский сад» пст. Читньяворык</t>
  </si>
  <si>
    <t>МБОУ «СОШ им. А. Ларионова»  г. Емвы (дошкольная группа пст. Тракт)</t>
  </si>
  <si>
    <t>МАОУ «СОШ» с. Серёгово</t>
  </si>
  <si>
    <t>МБОУ «СОШ» пст. Шошка</t>
  </si>
  <si>
    <t>МБОУ «СОШ» пгт. Синдор</t>
  </si>
  <si>
    <t>Итого:</t>
  </si>
  <si>
    <t>Итого групп за лето:</t>
  </si>
  <si>
    <t>Итого детей за лето:</t>
  </si>
  <si>
    <t xml:space="preserve">
ПЛАН работы
оздоровительных групп в дошкольных
образовательных организациях на летний период 2024 года
</t>
  </si>
  <si>
    <t>от 01 апреля 2024 г. № 146</t>
  </si>
  <si>
    <t>Приложение № 5</t>
  </si>
  <si>
    <t>МАОУ "СОШ" с. Серёгово (п. Ляли)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</si>
</sst>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9.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CF7D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2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5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left" wrapText="1"/>
    </xf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/>
    <xf numFmtId="0" fontId="2" fillId="3" borderId="0" xfId="0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8" fillId="0" borderId="0" xfId="0" applyNumberFormat="1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0" xfId="0" applyNumberFormat="1" applyFont="1" applyFill="1"/>
    <xf numFmtId="0" fontId="5" fillId="0" borderId="0" xfId="0" applyFont="1" applyFill="1"/>
    <xf numFmtId="0" fontId="5" fillId="0" borderId="0" xfId="0" applyFont="1"/>
    <xf numFmtId="49" fontId="5" fillId="0" borderId="1" xfId="0" applyNumberFormat="1" applyFont="1" applyBorder="1"/>
    <xf numFmtId="0" fontId="2" fillId="0" borderId="0" xfId="0" applyFont="1" applyAlignme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2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CF7D2"/>
      <color rgb="FFD2FC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R88"/>
  <sheetViews>
    <sheetView zoomScaleNormal="100" workbookViewId="0">
      <selection activeCell="B19" sqref="B19"/>
    </sheetView>
  </sheetViews>
  <sheetFormatPr defaultColWidth="8.85546875" defaultRowHeight="12.75" x14ac:dyDescent="0.2"/>
  <cols>
    <col min="1" max="1" width="5.140625" style="5" customWidth="1"/>
    <col min="2" max="2" width="43" style="5" customWidth="1"/>
    <col min="3" max="5" width="8.28515625" style="5" customWidth="1"/>
    <col min="6" max="14" width="11.42578125" style="5" customWidth="1"/>
    <col min="15" max="18" width="9.85546875" style="5" bestFit="1" customWidth="1"/>
    <col min="19" max="16384" width="8.85546875" style="5"/>
  </cols>
  <sheetData>
    <row r="1" spans="1:18" x14ac:dyDescent="0.2">
      <c r="K1" s="86" t="s">
        <v>14</v>
      </c>
      <c r="L1" s="86"/>
      <c r="M1" s="86"/>
      <c r="N1" s="86"/>
    </row>
    <row r="2" spans="1:18" x14ac:dyDescent="0.2">
      <c r="K2" s="86" t="s">
        <v>15</v>
      </c>
      <c r="L2" s="86"/>
      <c r="M2" s="86"/>
      <c r="N2" s="86"/>
    </row>
    <row r="3" spans="1:18" ht="14.45" customHeight="1" x14ac:dyDescent="0.2">
      <c r="J3" s="86" t="s">
        <v>16</v>
      </c>
      <c r="K3" s="86"/>
      <c r="L3" s="86"/>
      <c r="M3" s="86"/>
      <c r="N3" s="86"/>
    </row>
    <row r="4" spans="1:18" x14ac:dyDescent="0.2">
      <c r="K4" s="87" t="s">
        <v>65</v>
      </c>
      <c r="L4" s="87"/>
      <c r="M4" s="87"/>
      <c r="N4" s="87"/>
    </row>
    <row r="6" spans="1:18" ht="26.45" customHeight="1" x14ac:dyDescent="0.2">
      <c r="A6" s="72" t="s">
        <v>42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8" spans="1:18" s="7" customFormat="1" ht="14.45" customHeight="1" x14ac:dyDescent="0.25">
      <c r="A8" s="73" t="s">
        <v>5</v>
      </c>
      <c r="B8" s="76" t="s">
        <v>0</v>
      </c>
      <c r="C8" s="77" t="s">
        <v>1</v>
      </c>
      <c r="D8" s="78"/>
      <c r="E8" s="78"/>
      <c r="F8" s="76" t="s">
        <v>3</v>
      </c>
      <c r="G8" s="76"/>
      <c r="H8" s="76"/>
      <c r="I8" s="76"/>
      <c r="J8" s="76"/>
      <c r="K8" s="76"/>
      <c r="L8" s="76"/>
      <c r="M8" s="76"/>
      <c r="N8" s="76"/>
    </row>
    <row r="9" spans="1:18" s="7" customFormat="1" ht="39.6" customHeight="1" x14ac:dyDescent="0.25">
      <c r="A9" s="74"/>
      <c r="B9" s="76"/>
      <c r="C9" s="79"/>
      <c r="D9" s="80"/>
      <c r="E9" s="80"/>
      <c r="F9" s="76" t="s">
        <v>7</v>
      </c>
      <c r="G9" s="76"/>
      <c r="H9" s="76"/>
      <c r="I9" s="76" t="s">
        <v>6</v>
      </c>
      <c r="J9" s="76"/>
      <c r="K9" s="76"/>
      <c r="L9" s="81" t="s">
        <v>30</v>
      </c>
      <c r="M9" s="82"/>
      <c r="N9" s="83"/>
    </row>
    <row r="10" spans="1:18" s="7" customFormat="1" ht="63.75" x14ac:dyDescent="0.25">
      <c r="A10" s="75"/>
      <c r="B10" s="76"/>
      <c r="C10" s="21" t="s">
        <v>2</v>
      </c>
      <c r="D10" s="21" t="s">
        <v>22</v>
      </c>
      <c r="E10" s="21" t="s">
        <v>40</v>
      </c>
      <c r="F10" s="44" t="s">
        <v>57</v>
      </c>
      <c r="G10" s="44" t="s">
        <v>59</v>
      </c>
      <c r="H10" s="44" t="s">
        <v>58</v>
      </c>
      <c r="I10" s="49" t="s">
        <v>57</v>
      </c>
      <c r="J10" s="49" t="s">
        <v>59</v>
      </c>
      <c r="K10" s="49" t="s">
        <v>58</v>
      </c>
      <c r="L10" s="34" t="s">
        <v>31</v>
      </c>
      <c r="M10" s="34" t="s">
        <v>32</v>
      </c>
      <c r="N10" s="34" t="s">
        <v>33</v>
      </c>
    </row>
    <row r="11" spans="1:18" x14ac:dyDescent="0.2">
      <c r="A11" s="8">
        <v>1</v>
      </c>
      <c r="B11" s="9" t="s">
        <v>12</v>
      </c>
      <c r="C11" s="21"/>
      <c r="D11" s="21">
        <v>48</v>
      </c>
      <c r="E11" s="21">
        <v>33</v>
      </c>
      <c r="F11" s="6"/>
      <c r="G11" s="6">
        <f>D11*15*161.2*0.4+22.88</f>
        <v>46448.479999999996</v>
      </c>
      <c r="H11" s="6">
        <f>E11*10*161.2*0.4</f>
        <v>21278.399999999998</v>
      </c>
      <c r="I11" s="6"/>
      <c r="J11" s="6">
        <f>D11*15*161.2*0.6+34.32</f>
        <v>69672.72</v>
      </c>
      <c r="K11" s="6">
        <f>E11*10*161.2*0.6</f>
        <v>31917.599999999995</v>
      </c>
      <c r="L11" s="6">
        <f>F11+I11</f>
        <v>0</v>
      </c>
      <c r="M11" s="6">
        <f>G11+J11</f>
        <v>116121.2</v>
      </c>
      <c r="N11" s="6">
        <f>H11+K11</f>
        <v>53195.999999999993</v>
      </c>
      <c r="O11" s="16"/>
      <c r="P11" s="16"/>
      <c r="Q11" s="15"/>
      <c r="R11" s="15"/>
    </row>
    <row r="12" spans="1:18" x14ac:dyDescent="0.2">
      <c r="A12" s="8">
        <v>2</v>
      </c>
      <c r="B12" s="10" t="s">
        <v>29</v>
      </c>
      <c r="C12" s="11">
        <f>C13+C14</f>
        <v>62</v>
      </c>
      <c r="D12" s="11">
        <f>D13+D14</f>
        <v>29</v>
      </c>
      <c r="E12" s="11"/>
      <c r="F12" s="6">
        <f>F13+F14</f>
        <v>55968.639999999999</v>
      </c>
      <c r="G12" s="6">
        <f>G13+G14</f>
        <v>28048.800000000003</v>
      </c>
      <c r="H12" s="38"/>
      <c r="I12" s="6">
        <f>I13+I14</f>
        <v>83952.959999999992</v>
      </c>
      <c r="J12" s="6">
        <f>J13+J14</f>
        <v>42073.2</v>
      </c>
      <c r="K12" s="38"/>
      <c r="L12" s="6">
        <f t="shared" ref="L12:N12" si="0">L13+L14</f>
        <v>139921.59999999998</v>
      </c>
      <c r="M12" s="6">
        <f t="shared" si="0"/>
        <v>70122</v>
      </c>
      <c r="N12" s="6">
        <f t="shared" si="0"/>
        <v>0</v>
      </c>
      <c r="O12" s="16"/>
      <c r="P12" s="16"/>
      <c r="Q12" s="15"/>
      <c r="R12" s="15"/>
    </row>
    <row r="13" spans="1:18" s="59" customFormat="1" ht="12" x14ac:dyDescent="0.2">
      <c r="A13" s="53"/>
      <c r="B13" s="60" t="s">
        <v>43</v>
      </c>
      <c r="C13" s="54">
        <v>51</v>
      </c>
      <c r="D13" s="54">
        <v>29</v>
      </c>
      <c r="E13" s="54"/>
      <c r="F13" s="55">
        <f>C13*14*161.2*0.4</f>
        <v>46038.720000000001</v>
      </c>
      <c r="G13" s="55">
        <f>D13*15*161.2*0.4</f>
        <v>28048.800000000003</v>
      </c>
      <c r="H13" s="56"/>
      <c r="I13" s="55">
        <f>C13*14*161.2*0.6</f>
        <v>69058.079999999987</v>
      </c>
      <c r="J13" s="55">
        <f>D13*15*161.2*0.6</f>
        <v>42073.2</v>
      </c>
      <c r="K13" s="40"/>
      <c r="L13" s="55">
        <f t="shared" ref="L13:L19" si="1">F13+I13</f>
        <v>115096.79999999999</v>
      </c>
      <c r="M13" s="55">
        <f t="shared" ref="M13:N13" si="2">G13+J13</f>
        <v>70122</v>
      </c>
      <c r="N13" s="55">
        <f t="shared" si="2"/>
        <v>0</v>
      </c>
      <c r="O13" s="57"/>
      <c r="P13" s="57"/>
      <c r="Q13" s="58"/>
      <c r="R13" s="58"/>
    </row>
    <row r="14" spans="1:18" s="59" customFormat="1" ht="12" x14ac:dyDescent="0.2">
      <c r="A14" s="53"/>
      <c r="B14" s="60" t="s">
        <v>44</v>
      </c>
      <c r="C14" s="54">
        <v>11</v>
      </c>
      <c r="D14" s="54"/>
      <c r="E14" s="54"/>
      <c r="F14" s="55">
        <f>C14*14*161.2*0.4</f>
        <v>9929.92</v>
      </c>
      <c r="G14" s="55"/>
      <c r="H14" s="56"/>
      <c r="I14" s="55">
        <f>C14*14*161.2*0.6</f>
        <v>14894.88</v>
      </c>
      <c r="J14" s="55"/>
      <c r="K14" s="40"/>
      <c r="L14" s="55">
        <f t="shared" si="1"/>
        <v>24824.799999999999</v>
      </c>
      <c r="M14" s="55">
        <f t="shared" ref="M14" si="3">G14+J14</f>
        <v>0</v>
      </c>
      <c r="N14" s="55">
        <f t="shared" ref="N14" si="4">H14+K14</f>
        <v>0</v>
      </c>
      <c r="O14" s="57"/>
      <c r="P14" s="57"/>
      <c r="Q14" s="58"/>
      <c r="R14" s="58"/>
    </row>
    <row r="15" spans="1:18" x14ac:dyDescent="0.2">
      <c r="A15" s="8">
        <v>3</v>
      </c>
      <c r="B15" s="10" t="s">
        <v>8</v>
      </c>
      <c r="C15" s="11">
        <v>14</v>
      </c>
      <c r="D15" s="11"/>
      <c r="E15" s="11"/>
      <c r="F15" s="6">
        <f>C15*14*161.2*0.4</f>
        <v>12638.08</v>
      </c>
      <c r="G15" s="38"/>
      <c r="H15" s="38"/>
      <c r="I15" s="6">
        <f>C15*14*161.2*0.6</f>
        <v>18957.12</v>
      </c>
      <c r="J15" s="38"/>
      <c r="K15" s="39"/>
      <c r="L15" s="6">
        <f t="shared" si="1"/>
        <v>31595.199999999997</v>
      </c>
      <c r="M15" s="6">
        <f t="shared" ref="M15:N19" si="5">G15+J15</f>
        <v>0</v>
      </c>
      <c r="N15" s="6">
        <f t="shared" si="5"/>
        <v>0</v>
      </c>
      <c r="O15" s="16"/>
      <c r="P15" s="16"/>
      <c r="Q15" s="15"/>
      <c r="R15" s="15"/>
    </row>
    <row r="16" spans="1:18" x14ac:dyDescent="0.2">
      <c r="A16" s="8">
        <v>4</v>
      </c>
      <c r="B16" s="10" t="s">
        <v>9</v>
      </c>
      <c r="C16" s="11">
        <v>37</v>
      </c>
      <c r="D16" s="11"/>
      <c r="E16" s="11"/>
      <c r="F16" s="6">
        <f>C16*14*161.2*0.4</f>
        <v>33400.639999999999</v>
      </c>
      <c r="G16" s="38"/>
      <c r="H16" s="38"/>
      <c r="I16" s="6">
        <f>C16*14*161.2*0.6</f>
        <v>50100.959999999992</v>
      </c>
      <c r="J16" s="6"/>
      <c r="K16" s="39"/>
      <c r="L16" s="6">
        <f t="shared" si="1"/>
        <v>83501.599999999991</v>
      </c>
      <c r="M16" s="6">
        <f t="shared" si="5"/>
        <v>0</v>
      </c>
      <c r="N16" s="6">
        <f t="shared" si="5"/>
        <v>0</v>
      </c>
      <c r="O16" s="16"/>
      <c r="P16" s="16"/>
      <c r="Q16" s="15"/>
      <c r="R16" s="15"/>
    </row>
    <row r="17" spans="1:18" x14ac:dyDescent="0.2">
      <c r="A17" s="8">
        <v>5</v>
      </c>
      <c r="B17" s="10" t="s">
        <v>11</v>
      </c>
      <c r="C17" s="11"/>
      <c r="D17" s="11"/>
      <c r="E17" s="11">
        <v>29</v>
      </c>
      <c r="F17" s="6"/>
      <c r="G17" s="6"/>
      <c r="H17" s="6">
        <f>E17*10*161.2*0.4</f>
        <v>18699.2</v>
      </c>
      <c r="I17" s="6"/>
      <c r="J17" s="6"/>
      <c r="K17" s="6">
        <f>E17*10*161.2*0.6</f>
        <v>28048.799999999999</v>
      </c>
      <c r="L17" s="6">
        <f t="shared" si="1"/>
        <v>0</v>
      </c>
      <c r="M17" s="6">
        <f t="shared" si="5"/>
        <v>0</v>
      </c>
      <c r="N17" s="6">
        <f t="shared" si="5"/>
        <v>46748</v>
      </c>
      <c r="O17" s="16"/>
      <c r="P17" s="16"/>
      <c r="Q17" s="15"/>
      <c r="R17" s="15"/>
    </row>
    <row r="18" spans="1:18" x14ac:dyDescent="0.2">
      <c r="A18" s="8">
        <v>6</v>
      </c>
      <c r="B18" s="10" t="s">
        <v>10</v>
      </c>
      <c r="C18" s="11">
        <v>7</v>
      </c>
      <c r="D18" s="11"/>
      <c r="E18" s="11"/>
      <c r="F18" s="6">
        <f>C18*14*161.2*0.4</f>
        <v>6319.04</v>
      </c>
      <c r="G18" s="38"/>
      <c r="H18" s="38"/>
      <c r="I18" s="6">
        <f>C18*14*161.2*0.6</f>
        <v>9478.56</v>
      </c>
      <c r="J18" s="38"/>
      <c r="K18" s="39"/>
      <c r="L18" s="6">
        <f t="shared" si="1"/>
        <v>15797.599999999999</v>
      </c>
      <c r="M18" s="6">
        <f t="shared" si="5"/>
        <v>0</v>
      </c>
      <c r="N18" s="6">
        <f t="shared" si="5"/>
        <v>0</v>
      </c>
      <c r="O18" s="16"/>
      <c r="P18" s="16"/>
      <c r="Q18" s="15"/>
      <c r="R18" s="15"/>
    </row>
    <row r="19" spans="1:18" x14ac:dyDescent="0.2">
      <c r="A19" s="8">
        <v>7</v>
      </c>
      <c r="B19" s="10" t="s">
        <v>90</v>
      </c>
      <c r="C19" s="11">
        <v>16</v>
      </c>
      <c r="D19" s="11"/>
      <c r="E19" s="11"/>
      <c r="F19" s="6">
        <f>C19*14*161.2*0.4</f>
        <v>14443.519999999999</v>
      </c>
      <c r="G19" s="38"/>
      <c r="H19" s="38"/>
      <c r="I19" s="6">
        <f>C19*14*161.2*0.6</f>
        <v>21665.279999999995</v>
      </c>
      <c r="J19" s="6"/>
      <c r="K19" s="40"/>
      <c r="L19" s="6">
        <f t="shared" si="1"/>
        <v>36108.799999999996</v>
      </c>
      <c r="M19" s="6">
        <f t="shared" si="5"/>
        <v>0</v>
      </c>
      <c r="N19" s="6">
        <f t="shared" si="5"/>
        <v>0</v>
      </c>
      <c r="O19" s="16"/>
      <c r="P19" s="16"/>
      <c r="Q19" s="15"/>
      <c r="R19" s="15"/>
    </row>
    <row r="20" spans="1:18" x14ac:dyDescent="0.2">
      <c r="A20" s="26"/>
      <c r="B20" s="27" t="s">
        <v>4</v>
      </c>
      <c r="C20" s="28">
        <f>C11+C12+C15+C16+C17+C18+C19</f>
        <v>136</v>
      </c>
      <c r="D20" s="28">
        <f t="shared" ref="D20:E20" si="6">D11+D12+D15+D16+D17+D18+D19</f>
        <v>77</v>
      </c>
      <c r="E20" s="28">
        <f t="shared" si="6"/>
        <v>62</v>
      </c>
      <c r="F20" s="25">
        <f>F11+F12+F15+F16+F17+F18+F19</f>
        <v>122769.92</v>
      </c>
      <c r="G20" s="25">
        <f t="shared" ref="G20:N20" si="7">G11+G12+G15+G16+G17+G18+G19</f>
        <v>74497.279999999999</v>
      </c>
      <c r="H20" s="25">
        <f t="shared" si="7"/>
        <v>39977.599999999999</v>
      </c>
      <c r="I20" s="25">
        <f t="shared" si="7"/>
        <v>184154.87999999998</v>
      </c>
      <c r="J20" s="25">
        <f t="shared" si="7"/>
        <v>111745.92</v>
      </c>
      <c r="K20" s="25">
        <f t="shared" si="7"/>
        <v>59966.399999999994</v>
      </c>
      <c r="L20" s="25">
        <f t="shared" si="7"/>
        <v>306924.79999999993</v>
      </c>
      <c r="M20" s="25">
        <f t="shared" si="7"/>
        <v>186243.20000000001</v>
      </c>
      <c r="N20" s="25">
        <f t="shared" si="7"/>
        <v>99944</v>
      </c>
      <c r="O20" s="16"/>
      <c r="P20" s="16"/>
      <c r="Q20" s="15"/>
      <c r="R20" s="15"/>
    </row>
    <row r="21" spans="1:18" x14ac:dyDescent="0.2">
      <c r="I21" s="12"/>
      <c r="J21" s="12"/>
      <c r="O21" s="15"/>
      <c r="P21" s="15"/>
      <c r="Q21" s="16"/>
      <c r="R21" s="15"/>
    </row>
    <row r="22" spans="1:18" ht="14.45" customHeight="1" x14ac:dyDescent="0.2">
      <c r="A22" s="48" t="s">
        <v>18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1:18" ht="12.75" customHeight="1" x14ac:dyDescent="0.2">
      <c r="A23" s="84" t="s">
        <v>45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61"/>
      <c r="P23" s="32"/>
      <c r="Q23" s="47"/>
    </row>
    <row r="24" spans="1:18" ht="14.45" customHeight="1" x14ac:dyDescent="0.2">
      <c r="A24" s="69" t="s">
        <v>46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32"/>
      <c r="P24" s="47"/>
      <c r="Q24" s="47"/>
    </row>
    <row r="25" spans="1:18" ht="27.6" customHeight="1" x14ac:dyDescent="0.25">
      <c r="A25" s="69" t="s">
        <v>50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42"/>
      <c r="P25" s="48"/>
      <c r="Q25" s="48"/>
    </row>
    <row r="26" spans="1:18" x14ac:dyDescent="0.2">
      <c r="A26" s="69" t="s">
        <v>51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32"/>
      <c r="P26" s="48"/>
      <c r="Q26" s="48"/>
    </row>
    <row r="27" spans="1:18" ht="27.6" customHeight="1" x14ac:dyDescent="0.2">
      <c r="A27" s="69" t="s">
        <v>47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32"/>
      <c r="P27" s="48"/>
      <c r="Q27" s="48"/>
    </row>
    <row r="28" spans="1:18" ht="14.45" customHeight="1" x14ac:dyDescent="0.2">
      <c r="A28" s="69" t="s">
        <v>52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32"/>
      <c r="P28" s="48"/>
      <c r="Q28" s="48"/>
    </row>
    <row r="29" spans="1:18" ht="27.6" customHeight="1" x14ac:dyDescent="0.25">
      <c r="A29" s="69" t="s">
        <v>48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42"/>
      <c r="P29" s="48"/>
      <c r="Q29" s="48"/>
    </row>
    <row r="30" spans="1:18" x14ac:dyDescent="0.2">
      <c r="A30" s="69" t="s">
        <v>49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32"/>
      <c r="P30" s="48"/>
      <c r="Q30" s="48"/>
    </row>
    <row r="31" spans="1:18" ht="27.6" customHeight="1" x14ac:dyDescent="0.25">
      <c r="A31" s="69" t="s">
        <v>53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32"/>
      <c r="P31" s="48"/>
      <c r="Q31" s="48"/>
    </row>
    <row r="32" spans="1:18" ht="12.75" customHeight="1" x14ac:dyDescent="0.2">
      <c r="A32" s="48" t="s">
        <v>19</v>
      </c>
      <c r="B32" s="48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</row>
    <row r="33" spans="1:18" ht="12.75" customHeight="1" x14ac:dyDescent="0.2">
      <c r="A33" s="71" t="s">
        <v>28</v>
      </c>
      <c r="B33" s="71"/>
      <c r="C33" s="71"/>
      <c r="D33" s="71"/>
      <c r="E33" s="71"/>
      <c r="F33" s="71"/>
      <c r="G33" s="71"/>
      <c r="H33" s="71"/>
      <c r="I33" s="71"/>
      <c r="J33" s="71"/>
      <c r="K33" s="48"/>
      <c r="L33" s="48"/>
      <c r="M33" s="48"/>
      <c r="N33" s="48"/>
    </row>
    <row r="34" spans="1:18" x14ac:dyDescent="0.2">
      <c r="A34" s="48" t="s">
        <v>35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</row>
    <row r="35" spans="1:18" x14ac:dyDescent="0.2">
      <c r="A35" s="48" t="s">
        <v>26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</row>
    <row r="36" spans="1:18" x14ac:dyDescent="0.2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1:18" x14ac:dyDescent="0.2">
      <c r="A37" s="85" t="s">
        <v>36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</row>
    <row r="39" spans="1:18" s="7" customFormat="1" ht="14.45" customHeight="1" x14ac:dyDescent="0.25">
      <c r="A39" s="73" t="s">
        <v>5</v>
      </c>
      <c r="B39" s="76" t="s">
        <v>0</v>
      </c>
      <c r="C39" s="77" t="s">
        <v>1</v>
      </c>
      <c r="D39" s="78"/>
      <c r="E39" s="78"/>
      <c r="F39" s="76" t="s">
        <v>3</v>
      </c>
      <c r="G39" s="76"/>
      <c r="H39" s="76"/>
      <c r="I39" s="76"/>
      <c r="J39" s="76"/>
      <c r="K39" s="76"/>
      <c r="L39" s="76"/>
      <c r="M39" s="76"/>
      <c r="N39" s="76"/>
    </row>
    <row r="40" spans="1:18" s="7" customFormat="1" ht="39.6" customHeight="1" x14ac:dyDescent="0.25">
      <c r="A40" s="74"/>
      <c r="B40" s="76"/>
      <c r="C40" s="79"/>
      <c r="D40" s="80"/>
      <c r="E40" s="80"/>
      <c r="F40" s="76" t="s">
        <v>7</v>
      </c>
      <c r="G40" s="76"/>
      <c r="H40" s="76"/>
      <c r="I40" s="76" t="s">
        <v>6</v>
      </c>
      <c r="J40" s="76"/>
      <c r="K40" s="76"/>
      <c r="L40" s="81" t="s">
        <v>30</v>
      </c>
      <c r="M40" s="82"/>
      <c r="N40" s="83"/>
    </row>
    <row r="41" spans="1:18" s="7" customFormat="1" ht="63.75" x14ac:dyDescent="0.25">
      <c r="A41" s="75"/>
      <c r="B41" s="76"/>
      <c r="C41" s="49" t="s">
        <v>2</v>
      </c>
      <c r="D41" s="49" t="s">
        <v>22</v>
      </c>
      <c r="E41" s="49" t="s">
        <v>40</v>
      </c>
      <c r="F41" s="49" t="s">
        <v>57</v>
      </c>
      <c r="G41" s="49" t="s">
        <v>59</v>
      </c>
      <c r="H41" s="49" t="s">
        <v>58</v>
      </c>
      <c r="I41" s="49" t="s">
        <v>57</v>
      </c>
      <c r="J41" s="49" t="s">
        <v>59</v>
      </c>
      <c r="K41" s="49" t="s">
        <v>58</v>
      </c>
      <c r="L41" s="49" t="s">
        <v>31</v>
      </c>
      <c r="M41" s="49" t="s">
        <v>32</v>
      </c>
      <c r="N41" s="49" t="s">
        <v>33</v>
      </c>
    </row>
    <row r="42" spans="1:18" x14ac:dyDescent="0.2">
      <c r="A42" s="8">
        <v>1</v>
      </c>
      <c r="B42" s="9" t="s">
        <v>12</v>
      </c>
      <c r="C42" s="49"/>
      <c r="D42" s="49">
        <v>12</v>
      </c>
      <c r="E42" s="49">
        <v>12</v>
      </c>
      <c r="F42" s="6"/>
      <c r="G42" s="6">
        <f>D42*15*161.2*0.4</f>
        <v>11606.4</v>
      </c>
      <c r="H42" s="6">
        <f>E42*10*161.2*0.4</f>
        <v>7737.6</v>
      </c>
      <c r="I42" s="6"/>
      <c r="J42" s="6">
        <f>D42*15*161.2*0.6</f>
        <v>17409.599999999999</v>
      </c>
      <c r="K42" s="6">
        <f>E42*10*161.2*0.6</f>
        <v>11606.4</v>
      </c>
      <c r="L42" s="6">
        <f>F42+I42</f>
        <v>0</v>
      </c>
      <c r="M42" s="6">
        <f>G42+J42</f>
        <v>29016</v>
      </c>
      <c r="N42" s="6">
        <f>H42+K42</f>
        <v>19344</v>
      </c>
      <c r="O42" s="16"/>
      <c r="P42" s="16"/>
      <c r="Q42" s="15"/>
      <c r="R42" s="15"/>
    </row>
    <row r="43" spans="1:18" x14ac:dyDescent="0.2">
      <c r="A43" s="8">
        <v>2</v>
      </c>
      <c r="B43" s="10" t="s">
        <v>29</v>
      </c>
      <c r="C43" s="11">
        <f>C44+C45</f>
        <v>23</v>
      </c>
      <c r="D43" s="11">
        <f>D44+D45</f>
        <v>11</v>
      </c>
      <c r="E43" s="11"/>
      <c r="F43" s="6">
        <f>F44+F45</f>
        <v>20762.560000000001</v>
      </c>
      <c r="G43" s="6">
        <f>G44+G45</f>
        <v>10639.199999999999</v>
      </c>
      <c r="H43" s="38"/>
      <c r="I43" s="6">
        <f>I44+I45</f>
        <v>31143.839999999997</v>
      </c>
      <c r="J43" s="6">
        <f>J44+J45</f>
        <v>15958.799999999997</v>
      </c>
      <c r="K43" s="38"/>
      <c r="L43" s="6">
        <f t="shared" ref="L43" si="8">L44+L45</f>
        <v>51906.399999999994</v>
      </c>
      <c r="M43" s="6">
        <f t="shared" ref="M43" si="9">M44+M45</f>
        <v>26597.999999999996</v>
      </c>
      <c r="N43" s="6">
        <f t="shared" ref="N43" si="10">N44+N45</f>
        <v>0</v>
      </c>
      <c r="O43" s="16"/>
      <c r="P43" s="16"/>
      <c r="Q43" s="15"/>
      <c r="R43" s="15"/>
    </row>
    <row r="44" spans="1:18" s="59" customFormat="1" ht="12" x14ac:dyDescent="0.2">
      <c r="A44" s="53"/>
      <c r="B44" s="60" t="s">
        <v>43</v>
      </c>
      <c r="C44" s="54">
        <v>19</v>
      </c>
      <c r="D44" s="54">
        <v>11</v>
      </c>
      <c r="E44" s="54"/>
      <c r="F44" s="55">
        <f>C44*14*161.2*0.4</f>
        <v>17151.68</v>
      </c>
      <c r="G44" s="55">
        <f>D44*15*161.2*0.4</f>
        <v>10639.199999999999</v>
      </c>
      <c r="H44" s="56"/>
      <c r="I44" s="55">
        <f>C44*14*161.2*0.6</f>
        <v>25727.519999999997</v>
      </c>
      <c r="J44" s="55">
        <f>D44*15*161.2*0.6</f>
        <v>15958.799999999997</v>
      </c>
      <c r="K44" s="40"/>
      <c r="L44" s="55">
        <f t="shared" ref="L44:L50" si="11">F44+I44</f>
        <v>42879.199999999997</v>
      </c>
      <c r="M44" s="55">
        <f t="shared" ref="M44:M45" si="12">G44+J44</f>
        <v>26597.999999999996</v>
      </c>
      <c r="N44" s="55">
        <f t="shared" ref="N44:N45" si="13">H44+K44</f>
        <v>0</v>
      </c>
      <c r="O44" s="57"/>
      <c r="P44" s="57"/>
      <c r="Q44" s="58"/>
      <c r="R44" s="58"/>
    </row>
    <row r="45" spans="1:18" s="59" customFormat="1" ht="12" x14ac:dyDescent="0.2">
      <c r="A45" s="53"/>
      <c r="B45" s="60" t="s">
        <v>44</v>
      </c>
      <c r="C45" s="54">
        <v>4</v>
      </c>
      <c r="D45" s="54"/>
      <c r="E45" s="54"/>
      <c r="F45" s="55">
        <f>C45*14*161.2*0.4</f>
        <v>3610.8799999999997</v>
      </c>
      <c r="G45" s="55"/>
      <c r="H45" s="56"/>
      <c r="I45" s="55">
        <f>C45*14*161.2*0.6</f>
        <v>5416.3199999999988</v>
      </c>
      <c r="J45" s="55"/>
      <c r="K45" s="40"/>
      <c r="L45" s="55">
        <f t="shared" si="11"/>
        <v>9027.1999999999989</v>
      </c>
      <c r="M45" s="55">
        <f t="shared" si="12"/>
        <v>0</v>
      </c>
      <c r="N45" s="55">
        <f t="shared" si="13"/>
        <v>0</v>
      </c>
      <c r="O45" s="57"/>
      <c r="P45" s="57"/>
      <c r="Q45" s="58"/>
      <c r="R45" s="58"/>
    </row>
    <row r="46" spans="1:18" x14ac:dyDescent="0.2">
      <c r="A46" s="8">
        <v>3</v>
      </c>
      <c r="B46" s="10" t="s">
        <v>8</v>
      </c>
      <c r="C46" s="11">
        <v>6</v>
      </c>
      <c r="D46" s="11"/>
      <c r="E46" s="11"/>
      <c r="F46" s="6">
        <f>C46*14*161.2*0.4</f>
        <v>5416.32</v>
      </c>
      <c r="G46" s="38"/>
      <c r="H46" s="38"/>
      <c r="I46" s="6">
        <f>C46*14*161.2*0.6</f>
        <v>8124.48</v>
      </c>
      <c r="J46" s="38"/>
      <c r="K46" s="39"/>
      <c r="L46" s="6">
        <f t="shared" si="11"/>
        <v>13540.8</v>
      </c>
      <c r="M46" s="6">
        <f t="shared" ref="M46:N50" si="14">G46+J46</f>
        <v>0</v>
      </c>
      <c r="N46" s="6">
        <f t="shared" si="14"/>
        <v>0</v>
      </c>
      <c r="O46" s="16"/>
      <c r="P46" s="16"/>
      <c r="Q46" s="15"/>
      <c r="R46" s="15"/>
    </row>
    <row r="47" spans="1:18" x14ac:dyDescent="0.2">
      <c r="A47" s="8">
        <v>4</v>
      </c>
      <c r="B47" s="10" t="s">
        <v>9</v>
      </c>
      <c r="C47" s="11">
        <v>13</v>
      </c>
      <c r="D47" s="11"/>
      <c r="E47" s="11"/>
      <c r="F47" s="6">
        <f>C47*14*161.2*0.4</f>
        <v>11735.36</v>
      </c>
      <c r="G47" s="38"/>
      <c r="H47" s="38"/>
      <c r="I47" s="6">
        <f>C47*14*161.2*0.6</f>
        <v>17603.039999999997</v>
      </c>
      <c r="J47" s="6"/>
      <c r="K47" s="39"/>
      <c r="L47" s="6">
        <f t="shared" si="11"/>
        <v>29338.399999999998</v>
      </c>
      <c r="M47" s="6">
        <f t="shared" si="14"/>
        <v>0</v>
      </c>
      <c r="N47" s="6">
        <f t="shared" si="14"/>
        <v>0</v>
      </c>
      <c r="O47" s="16"/>
      <c r="P47" s="16"/>
      <c r="Q47" s="15"/>
      <c r="R47" s="15"/>
    </row>
    <row r="48" spans="1:18" x14ac:dyDescent="0.2">
      <c r="A48" s="8">
        <v>5</v>
      </c>
      <c r="B48" s="10" t="s">
        <v>11</v>
      </c>
      <c r="C48" s="11"/>
      <c r="D48" s="11"/>
      <c r="E48" s="11">
        <v>11</v>
      </c>
      <c r="F48" s="6"/>
      <c r="G48" s="6"/>
      <c r="H48" s="6">
        <f>E48*10*161.2*0.4</f>
        <v>7092.8</v>
      </c>
      <c r="I48" s="6"/>
      <c r="J48" s="6"/>
      <c r="K48" s="6">
        <f>E48*10*161.2*0.6</f>
        <v>10639.199999999999</v>
      </c>
      <c r="L48" s="6">
        <f t="shared" si="11"/>
        <v>0</v>
      </c>
      <c r="M48" s="6">
        <f t="shared" si="14"/>
        <v>0</v>
      </c>
      <c r="N48" s="6">
        <f t="shared" si="14"/>
        <v>17732</v>
      </c>
      <c r="O48" s="16"/>
      <c r="P48" s="16"/>
      <c r="Q48" s="15"/>
      <c r="R48" s="15"/>
    </row>
    <row r="49" spans="1:18" x14ac:dyDescent="0.2">
      <c r="A49" s="8">
        <v>6</v>
      </c>
      <c r="B49" s="10" t="s">
        <v>10</v>
      </c>
      <c r="C49" s="11">
        <v>3</v>
      </c>
      <c r="D49" s="11"/>
      <c r="E49" s="11"/>
      <c r="F49" s="6">
        <f>C49*14*161.2*0.4</f>
        <v>2708.16</v>
      </c>
      <c r="G49" s="38"/>
      <c r="H49" s="38"/>
      <c r="I49" s="6">
        <f>C49*14*161.2*0.6</f>
        <v>4062.24</v>
      </c>
      <c r="J49" s="38"/>
      <c r="K49" s="39"/>
      <c r="L49" s="6">
        <f t="shared" si="11"/>
        <v>6770.4</v>
      </c>
      <c r="M49" s="6">
        <f t="shared" si="14"/>
        <v>0</v>
      </c>
      <c r="N49" s="6">
        <f t="shared" si="14"/>
        <v>0</v>
      </c>
      <c r="O49" s="16"/>
      <c r="P49" s="16"/>
      <c r="Q49" s="15"/>
      <c r="R49" s="15"/>
    </row>
    <row r="50" spans="1:18" x14ac:dyDescent="0.2">
      <c r="A50" s="8">
        <v>7</v>
      </c>
      <c r="B50" s="10" t="s">
        <v>90</v>
      </c>
      <c r="C50" s="11">
        <v>6</v>
      </c>
      <c r="D50" s="11"/>
      <c r="E50" s="11"/>
      <c r="F50" s="6">
        <f>C50*14*161.2*0.4</f>
        <v>5416.32</v>
      </c>
      <c r="G50" s="38"/>
      <c r="H50" s="38"/>
      <c r="I50" s="6">
        <f>C50*14*161.2*0.6</f>
        <v>8124.48</v>
      </c>
      <c r="J50" s="6"/>
      <c r="K50" s="40"/>
      <c r="L50" s="6">
        <f t="shared" si="11"/>
        <v>13540.8</v>
      </c>
      <c r="M50" s="6">
        <f t="shared" si="14"/>
        <v>0</v>
      </c>
      <c r="N50" s="6">
        <f t="shared" si="14"/>
        <v>0</v>
      </c>
      <c r="O50" s="16"/>
      <c r="P50" s="16"/>
      <c r="Q50" s="15"/>
      <c r="R50" s="15"/>
    </row>
    <row r="51" spans="1:18" x14ac:dyDescent="0.2">
      <c r="A51" s="26"/>
      <c r="B51" s="27" t="s">
        <v>4</v>
      </c>
      <c r="C51" s="28">
        <f>C42+C43+C46+C47+C48+C49+C50</f>
        <v>51</v>
      </c>
      <c r="D51" s="28">
        <f t="shared" ref="D51:E51" si="15">D42+D43+D46+D47+D48+D49+D50</f>
        <v>23</v>
      </c>
      <c r="E51" s="28">
        <f t="shared" si="15"/>
        <v>23</v>
      </c>
      <c r="F51" s="25">
        <f>F42+F43+F46+F47+F48+F49+F50</f>
        <v>46038.720000000008</v>
      </c>
      <c r="G51" s="25">
        <f t="shared" ref="G51:N51" si="16">G42+G43+G46+G47+G48+G49+G50</f>
        <v>22245.599999999999</v>
      </c>
      <c r="H51" s="25">
        <f t="shared" si="16"/>
        <v>14830.400000000001</v>
      </c>
      <c r="I51" s="25">
        <f t="shared" si="16"/>
        <v>69058.079999999987</v>
      </c>
      <c r="J51" s="25">
        <f t="shared" si="16"/>
        <v>33368.399999999994</v>
      </c>
      <c r="K51" s="25">
        <f t="shared" si="16"/>
        <v>22245.599999999999</v>
      </c>
      <c r="L51" s="25">
        <f t="shared" si="16"/>
        <v>115096.79999999999</v>
      </c>
      <c r="M51" s="25">
        <f t="shared" si="16"/>
        <v>55614</v>
      </c>
      <c r="N51" s="25">
        <f t="shared" si="16"/>
        <v>37076</v>
      </c>
      <c r="O51" s="16"/>
      <c r="P51" s="16"/>
      <c r="Q51" s="15"/>
      <c r="R51" s="15"/>
    </row>
    <row r="52" spans="1:18" x14ac:dyDescent="0.2">
      <c r="I52" s="12"/>
      <c r="J52" s="12"/>
      <c r="O52" s="15"/>
      <c r="P52" s="15"/>
      <c r="Q52" s="16"/>
      <c r="R52" s="15"/>
    </row>
    <row r="53" spans="1:18" ht="14.45" customHeight="1" x14ac:dyDescent="0.2">
      <c r="A53" s="48" t="s">
        <v>18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</row>
    <row r="54" spans="1:18" ht="12.75" customHeight="1" x14ac:dyDescent="0.2">
      <c r="A54" s="84" t="s">
        <v>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61"/>
      <c r="P54" s="32"/>
      <c r="Q54" s="47"/>
    </row>
    <row r="55" spans="1:18" ht="14.45" customHeight="1" x14ac:dyDescent="0.2">
      <c r="A55" s="69" t="s">
        <v>46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32"/>
      <c r="P55" s="47"/>
      <c r="Q55" s="47"/>
    </row>
    <row r="56" spans="1:18" ht="27.6" customHeight="1" x14ac:dyDescent="0.25">
      <c r="A56" s="69" t="s">
        <v>50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42"/>
      <c r="P56" s="48"/>
      <c r="Q56" s="48"/>
    </row>
    <row r="57" spans="1:18" x14ac:dyDescent="0.2">
      <c r="A57" s="69" t="s">
        <v>51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32"/>
      <c r="P57" s="48"/>
      <c r="Q57" s="48"/>
    </row>
    <row r="58" spans="1:18" ht="27.6" customHeight="1" x14ac:dyDescent="0.2">
      <c r="A58" s="69" t="s">
        <v>47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32"/>
      <c r="P58" s="48"/>
      <c r="Q58" s="48"/>
    </row>
    <row r="59" spans="1:18" ht="14.45" customHeight="1" x14ac:dyDescent="0.2">
      <c r="A59" s="69" t="s">
        <v>52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32"/>
      <c r="P59" s="48"/>
      <c r="Q59" s="48"/>
    </row>
    <row r="60" spans="1:18" ht="27.6" customHeight="1" x14ac:dyDescent="0.25">
      <c r="A60" s="69" t="s">
        <v>48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42"/>
      <c r="P60" s="48"/>
      <c r="Q60" s="48"/>
    </row>
    <row r="61" spans="1:18" x14ac:dyDescent="0.2">
      <c r="A61" s="69" t="s">
        <v>49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32"/>
      <c r="P61" s="48"/>
      <c r="Q61" s="48"/>
    </row>
    <row r="62" spans="1:18" ht="27.6" customHeight="1" x14ac:dyDescent="0.25">
      <c r="A62" s="69" t="s">
        <v>53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32"/>
      <c r="P62" s="48"/>
      <c r="Q62" s="48"/>
    </row>
    <row r="63" spans="1:18" ht="12.75" customHeight="1" x14ac:dyDescent="0.2">
      <c r="A63" s="48" t="s">
        <v>19</v>
      </c>
      <c r="B63" s="48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</row>
    <row r="64" spans="1:18" ht="12.75" customHeight="1" x14ac:dyDescent="0.2">
      <c r="A64" s="71" t="s">
        <v>28</v>
      </c>
      <c r="B64" s="71"/>
      <c r="C64" s="71"/>
      <c r="D64" s="71"/>
      <c r="E64" s="71"/>
      <c r="F64" s="71"/>
      <c r="G64" s="71"/>
      <c r="H64" s="71"/>
      <c r="I64" s="71"/>
      <c r="J64" s="71"/>
      <c r="K64" s="48"/>
      <c r="L64" s="48"/>
      <c r="M64" s="48"/>
      <c r="N64" s="48"/>
    </row>
    <row r="65" spans="1:14" x14ac:dyDescent="0.2">
      <c r="A65" s="48" t="s">
        <v>35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</row>
    <row r="66" spans="1:14" x14ac:dyDescent="0.2">
      <c r="A66" s="48" t="s">
        <v>26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</row>
    <row r="67" spans="1:14" x14ac:dyDescent="0.2">
      <c r="D67" s="12"/>
      <c r="G67" s="12"/>
      <c r="H67" s="46"/>
      <c r="I67" s="12"/>
      <c r="J67" s="12"/>
      <c r="L67" s="12"/>
    </row>
    <row r="68" spans="1:14" x14ac:dyDescent="0.2">
      <c r="F68" s="20"/>
      <c r="G68" s="12"/>
      <c r="H68" s="46"/>
      <c r="I68" s="12"/>
      <c r="L68" s="12"/>
      <c r="M68" s="12"/>
    </row>
    <row r="69" spans="1:14" x14ac:dyDescent="0.2">
      <c r="G69" s="12"/>
      <c r="H69" s="46"/>
      <c r="I69" s="12"/>
      <c r="L69" s="12"/>
      <c r="M69" s="12"/>
    </row>
    <row r="70" spans="1:14" x14ac:dyDescent="0.2">
      <c r="E70" s="12"/>
      <c r="F70" s="12"/>
      <c r="H70" s="12"/>
      <c r="L70" s="12"/>
    </row>
    <row r="71" spans="1:14" x14ac:dyDescent="0.2">
      <c r="F71" s="12"/>
      <c r="H71" s="12"/>
      <c r="I71" s="12"/>
      <c r="L71" s="12"/>
    </row>
    <row r="72" spans="1:14" x14ac:dyDescent="0.2">
      <c r="F72" s="12"/>
      <c r="H72" s="12"/>
      <c r="I72" s="12"/>
      <c r="L72" s="12"/>
    </row>
    <row r="73" spans="1:14" x14ac:dyDescent="0.2">
      <c r="F73" s="12"/>
      <c r="L73" s="12"/>
    </row>
    <row r="74" spans="1:14" x14ac:dyDescent="0.2">
      <c r="F74" s="12"/>
      <c r="H74" s="12"/>
    </row>
    <row r="75" spans="1:14" x14ac:dyDescent="0.2">
      <c r="F75" s="12"/>
      <c r="I75" s="12"/>
      <c r="L75" s="12"/>
    </row>
    <row r="76" spans="1:14" x14ac:dyDescent="0.2">
      <c r="F76" s="12"/>
    </row>
    <row r="77" spans="1:14" x14ac:dyDescent="0.2">
      <c r="F77" s="12"/>
      <c r="L77" s="12"/>
    </row>
    <row r="78" spans="1:14" x14ac:dyDescent="0.2">
      <c r="F78" s="12"/>
      <c r="H78" s="12"/>
    </row>
    <row r="79" spans="1:14" x14ac:dyDescent="0.2">
      <c r="F79" s="12"/>
    </row>
    <row r="80" spans="1:14" x14ac:dyDescent="0.2">
      <c r="F80" s="12"/>
    </row>
    <row r="81" spans="6:6" x14ac:dyDescent="0.2">
      <c r="F81" s="12"/>
    </row>
    <row r="82" spans="6:6" x14ac:dyDescent="0.2">
      <c r="F82" s="12"/>
    </row>
    <row r="83" spans="6:6" x14ac:dyDescent="0.2">
      <c r="F83" s="12"/>
    </row>
    <row r="84" spans="6:6" x14ac:dyDescent="0.2">
      <c r="F84" s="12"/>
    </row>
    <row r="85" spans="6:6" x14ac:dyDescent="0.2">
      <c r="F85" s="12"/>
    </row>
    <row r="86" spans="6:6" x14ac:dyDescent="0.2">
      <c r="F86" s="12"/>
    </row>
    <row r="87" spans="6:6" x14ac:dyDescent="0.2">
      <c r="F87" s="12"/>
    </row>
    <row r="88" spans="6:6" x14ac:dyDescent="0.2">
      <c r="F88" s="12"/>
    </row>
  </sheetData>
  <mergeCells count="40">
    <mergeCell ref="A62:N62"/>
    <mergeCell ref="A64:J64"/>
    <mergeCell ref="K1:N1"/>
    <mergeCell ref="K2:N2"/>
    <mergeCell ref="J3:N3"/>
    <mergeCell ref="K4:N4"/>
    <mergeCell ref="A61:N61"/>
    <mergeCell ref="A56:N56"/>
    <mergeCell ref="A57:N57"/>
    <mergeCell ref="A58:N58"/>
    <mergeCell ref="A59:N59"/>
    <mergeCell ref="A60:N60"/>
    <mergeCell ref="A28:N28"/>
    <mergeCell ref="A29:N29"/>
    <mergeCell ref="A30:N30"/>
    <mergeCell ref="A54:N54"/>
    <mergeCell ref="A55:N55"/>
    <mergeCell ref="I40:K40"/>
    <mergeCell ref="L40:N40"/>
    <mergeCell ref="A37:N37"/>
    <mergeCell ref="A39:A41"/>
    <mergeCell ref="B39:B41"/>
    <mergeCell ref="C39:E40"/>
    <mergeCell ref="F39:N39"/>
    <mergeCell ref="F40:H40"/>
    <mergeCell ref="A31:N31"/>
    <mergeCell ref="A33:J33"/>
    <mergeCell ref="A6:N6"/>
    <mergeCell ref="A8:A10"/>
    <mergeCell ref="B8:B10"/>
    <mergeCell ref="C8:E9"/>
    <mergeCell ref="F9:H9"/>
    <mergeCell ref="I9:K9"/>
    <mergeCell ref="F8:N8"/>
    <mergeCell ref="L9:N9"/>
    <mergeCell ref="A23:N23"/>
    <mergeCell ref="A24:N24"/>
    <mergeCell ref="A25:N25"/>
    <mergeCell ref="A26:N26"/>
    <mergeCell ref="A27:N27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  <rowBreaks count="1" manualBreakCount="1">
    <brk id="3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P48"/>
  <sheetViews>
    <sheetView tabSelected="1" topLeftCell="A7" zoomScaleNormal="100" workbookViewId="0">
      <selection activeCell="B38" sqref="B38"/>
    </sheetView>
  </sheetViews>
  <sheetFormatPr defaultColWidth="8.85546875" defaultRowHeight="12.75" x14ac:dyDescent="0.2"/>
  <cols>
    <col min="1" max="1" width="5.140625" style="1" customWidth="1"/>
    <col min="2" max="2" width="40" style="1" customWidth="1"/>
    <col min="3" max="4" width="8.28515625" style="1" customWidth="1"/>
    <col min="5" max="6" width="12.5703125" style="5" customWidth="1"/>
    <col min="7" max="10" width="12.5703125" style="4" customWidth="1"/>
    <col min="11" max="11" width="8.85546875" style="1"/>
    <col min="12" max="12" width="9.85546875" style="1" bestFit="1" customWidth="1"/>
    <col min="13" max="15" width="8.85546875" style="1"/>
    <col min="16" max="16" width="9.85546875" style="1" bestFit="1" customWidth="1"/>
    <col min="17" max="16384" width="8.85546875" style="1"/>
  </cols>
  <sheetData>
    <row r="1" spans="1:13" ht="14.45" customHeight="1" x14ac:dyDescent="0.2">
      <c r="D1" s="86" t="s">
        <v>17</v>
      </c>
      <c r="E1" s="86"/>
      <c r="F1" s="86"/>
      <c r="G1" s="86"/>
      <c r="H1" s="86"/>
      <c r="I1" s="86"/>
      <c r="J1" s="86"/>
    </row>
    <row r="2" spans="1:13" ht="14.45" customHeight="1" x14ac:dyDescent="0.2">
      <c r="D2" s="86" t="s">
        <v>15</v>
      </c>
      <c r="E2" s="86"/>
      <c r="F2" s="86"/>
      <c r="G2" s="86"/>
      <c r="H2" s="86"/>
      <c r="I2" s="86"/>
      <c r="J2" s="86"/>
    </row>
    <row r="3" spans="1:13" ht="14.45" customHeight="1" x14ac:dyDescent="0.2">
      <c r="D3" s="86" t="s">
        <v>16</v>
      </c>
      <c r="E3" s="86"/>
      <c r="F3" s="86"/>
      <c r="G3" s="86"/>
      <c r="H3" s="86"/>
      <c r="I3" s="86"/>
      <c r="J3" s="86"/>
    </row>
    <row r="4" spans="1:13" ht="14.45" customHeight="1" x14ac:dyDescent="0.2">
      <c r="D4" s="86" t="s">
        <v>65</v>
      </c>
      <c r="E4" s="86"/>
      <c r="F4" s="86"/>
      <c r="G4" s="86"/>
      <c r="H4" s="86"/>
      <c r="I4" s="86"/>
      <c r="J4" s="86"/>
    </row>
    <row r="5" spans="1:13" s="4" customFormat="1" ht="14.45" customHeight="1" x14ac:dyDescent="0.2">
      <c r="D5" s="14"/>
      <c r="E5" s="17"/>
      <c r="F5" s="17"/>
      <c r="G5" s="33"/>
      <c r="H5" s="33"/>
      <c r="I5" s="37"/>
      <c r="J5" s="33"/>
    </row>
    <row r="6" spans="1:13" s="4" customFormat="1" ht="26.45" customHeight="1" x14ac:dyDescent="0.2">
      <c r="A6" s="90" t="s">
        <v>37</v>
      </c>
      <c r="B6" s="90"/>
      <c r="C6" s="90"/>
      <c r="D6" s="90"/>
      <c r="E6" s="90"/>
      <c r="F6" s="90"/>
      <c r="G6" s="90"/>
      <c r="H6" s="90"/>
      <c r="I6" s="90"/>
      <c r="J6" s="90"/>
    </row>
    <row r="8" spans="1:13" s="2" customFormat="1" ht="13.15" customHeight="1" x14ac:dyDescent="0.25">
      <c r="A8" s="91" t="s">
        <v>5</v>
      </c>
      <c r="B8" s="94" t="s">
        <v>0</v>
      </c>
      <c r="C8" s="94" t="s">
        <v>1</v>
      </c>
      <c r="D8" s="94"/>
      <c r="E8" s="95" t="s">
        <v>3</v>
      </c>
      <c r="F8" s="96"/>
      <c r="G8" s="96"/>
      <c r="H8" s="96"/>
      <c r="I8" s="96"/>
      <c r="J8" s="97"/>
    </row>
    <row r="9" spans="1:13" s="2" customFormat="1" ht="53.45" customHeight="1" x14ac:dyDescent="0.25">
      <c r="A9" s="92"/>
      <c r="B9" s="94"/>
      <c r="C9" s="94"/>
      <c r="D9" s="94"/>
      <c r="E9" s="95" t="s">
        <v>23</v>
      </c>
      <c r="F9" s="96"/>
      <c r="G9" s="97"/>
      <c r="H9" s="95" t="s">
        <v>13</v>
      </c>
      <c r="I9" s="96"/>
      <c r="J9" s="97"/>
    </row>
    <row r="10" spans="1:13" s="2" customFormat="1" ht="63.75" x14ac:dyDescent="0.25">
      <c r="A10" s="93"/>
      <c r="B10" s="94"/>
      <c r="C10" s="3" t="s">
        <v>23</v>
      </c>
      <c r="D10" s="18" t="s">
        <v>13</v>
      </c>
      <c r="E10" s="44" t="s">
        <v>60</v>
      </c>
      <c r="F10" s="44" t="s">
        <v>61</v>
      </c>
      <c r="G10" s="34" t="s">
        <v>34</v>
      </c>
      <c r="H10" s="44" t="s">
        <v>62</v>
      </c>
      <c r="I10" s="44" t="s">
        <v>63</v>
      </c>
      <c r="J10" s="41" t="s">
        <v>34</v>
      </c>
    </row>
    <row r="11" spans="1:13" s="5" customFormat="1" x14ac:dyDescent="0.2">
      <c r="A11" s="8">
        <v>1</v>
      </c>
      <c r="B11" s="9" t="s">
        <v>12</v>
      </c>
      <c r="C11" s="31">
        <v>37</v>
      </c>
      <c r="D11" s="31">
        <v>43</v>
      </c>
      <c r="E11" s="6">
        <f>C11*5*161.2*0.4</f>
        <v>11928.8</v>
      </c>
      <c r="F11" s="6">
        <f>C11*5*161.2*0.6</f>
        <v>17893.199999999997</v>
      </c>
      <c r="G11" s="6">
        <f>SUM(E11:F11)</f>
        <v>29821.999999999996</v>
      </c>
      <c r="H11" s="6">
        <f>D11*4*161.2*0.4</f>
        <v>11090.56</v>
      </c>
      <c r="I11" s="6">
        <f>D11*4*161.2*0.6</f>
        <v>16635.839999999997</v>
      </c>
      <c r="J11" s="6">
        <f>SUM(H11:I11)</f>
        <v>27726.399999999994</v>
      </c>
      <c r="L11" s="12"/>
      <c r="M11" s="12"/>
    </row>
    <row r="12" spans="1:13" s="5" customFormat="1" x14ac:dyDescent="0.2">
      <c r="A12" s="8">
        <v>2</v>
      </c>
      <c r="B12" s="10" t="s">
        <v>29</v>
      </c>
      <c r="C12" s="11">
        <v>29</v>
      </c>
      <c r="D12" s="11">
        <v>29</v>
      </c>
      <c r="E12" s="6">
        <f t="shared" ref="E12:E18" si="0">C12*5*161.2*0.4</f>
        <v>9349.6</v>
      </c>
      <c r="F12" s="6">
        <f t="shared" ref="F12:F18" si="1">C12*5*161.2*0.6</f>
        <v>14024.4</v>
      </c>
      <c r="G12" s="6">
        <f t="shared" ref="G12:G18" si="2">SUM(E12:F12)</f>
        <v>23374</v>
      </c>
      <c r="H12" s="6">
        <f t="shared" ref="H12:H18" si="3">D12*4*161.2*0.4</f>
        <v>7479.6799999999994</v>
      </c>
      <c r="I12" s="6">
        <f t="shared" ref="I12:I18" si="4">D12*4*161.2*0.6</f>
        <v>11219.519999999999</v>
      </c>
      <c r="J12" s="6">
        <f t="shared" ref="J12:J18" si="5">SUM(H12:I12)</f>
        <v>18699.199999999997</v>
      </c>
      <c r="L12" s="12"/>
      <c r="M12" s="12"/>
    </row>
    <row r="13" spans="1:13" s="5" customFormat="1" x14ac:dyDescent="0.2">
      <c r="A13" s="8">
        <v>3</v>
      </c>
      <c r="B13" s="10" t="s">
        <v>8</v>
      </c>
      <c r="C13" s="11">
        <v>15</v>
      </c>
      <c r="D13" s="11">
        <v>15</v>
      </c>
      <c r="E13" s="6">
        <f t="shared" si="0"/>
        <v>4836</v>
      </c>
      <c r="F13" s="6">
        <f t="shared" si="1"/>
        <v>7254</v>
      </c>
      <c r="G13" s="6">
        <f t="shared" si="2"/>
        <v>12090</v>
      </c>
      <c r="H13" s="6">
        <f t="shared" si="3"/>
        <v>3868.8</v>
      </c>
      <c r="I13" s="6">
        <f t="shared" si="4"/>
        <v>5803.2</v>
      </c>
      <c r="J13" s="6">
        <f t="shared" si="5"/>
        <v>9672</v>
      </c>
      <c r="L13" s="12"/>
      <c r="M13" s="12"/>
    </row>
    <row r="14" spans="1:13" s="5" customFormat="1" x14ac:dyDescent="0.2">
      <c r="A14" s="8">
        <v>4</v>
      </c>
      <c r="B14" s="10" t="s">
        <v>9</v>
      </c>
      <c r="C14" s="11">
        <v>29</v>
      </c>
      <c r="D14" s="11">
        <v>29</v>
      </c>
      <c r="E14" s="6">
        <f t="shared" si="0"/>
        <v>9349.6</v>
      </c>
      <c r="F14" s="6">
        <f t="shared" si="1"/>
        <v>14024.4</v>
      </c>
      <c r="G14" s="6">
        <f t="shared" si="2"/>
        <v>23374</v>
      </c>
      <c r="H14" s="6">
        <f t="shared" si="3"/>
        <v>7479.6799999999994</v>
      </c>
      <c r="I14" s="6">
        <f t="shared" si="4"/>
        <v>11219.519999999999</v>
      </c>
      <c r="J14" s="6">
        <f t="shared" si="5"/>
        <v>18699.199999999997</v>
      </c>
      <c r="L14" s="12"/>
      <c r="M14" s="12"/>
    </row>
    <row r="15" spans="1:13" s="5" customFormat="1" x14ac:dyDescent="0.2">
      <c r="A15" s="8">
        <v>5</v>
      </c>
      <c r="B15" s="10" t="s">
        <v>11</v>
      </c>
      <c r="C15" s="11">
        <v>15</v>
      </c>
      <c r="D15" s="11">
        <v>15</v>
      </c>
      <c r="E15" s="6">
        <f t="shared" si="0"/>
        <v>4836</v>
      </c>
      <c r="F15" s="6">
        <f t="shared" si="1"/>
        <v>7254</v>
      </c>
      <c r="G15" s="6">
        <f t="shared" si="2"/>
        <v>12090</v>
      </c>
      <c r="H15" s="6">
        <f t="shared" si="3"/>
        <v>3868.8</v>
      </c>
      <c r="I15" s="6">
        <f t="shared" si="4"/>
        <v>5803.2</v>
      </c>
      <c r="J15" s="6">
        <f t="shared" si="5"/>
        <v>9672</v>
      </c>
      <c r="L15" s="12"/>
      <c r="M15" s="12"/>
    </row>
    <row r="16" spans="1:13" s="5" customFormat="1" x14ac:dyDescent="0.2">
      <c r="A16" s="8">
        <v>6</v>
      </c>
      <c r="B16" s="10" t="s">
        <v>10</v>
      </c>
      <c r="C16" s="11">
        <v>4</v>
      </c>
      <c r="D16" s="11">
        <v>3</v>
      </c>
      <c r="E16" s="6">
        <f t="shared" si="0"/>
        <v>1289.6000000000001</v>
      </c>
      <c r="F16" s="6">
        <f t="shared" si="1"/>
        <v>1934.3999999999999</v>
      </c>
      <c r="G16" s="6">
        <f t="shared" si="2"/>
        <v>3224</v>
      </c>
      <c r="H16" s="6">
        <f t="shared" si="3"/>
        <v>773.76</v>
      </c>
      <c r="I16" s="6">
        <f t="shared" si="4"/>
        <v>1160.6399999999999</v>
      </c>
      <c r="J16" s="6">
        <f t="shared" si="5"/>
        <v>1934.3999999999999</v>
      </c>
      <c r="L16" s="12"/>
      <c r="M16" s="12"/>
    </row>
    <row r="17" spans="1:16" s="5" customFormat="1" x14ac:dyDescent="0.2">
      <c r="A17" s="8">
        <v>7</v>
      </c>
      <c r="B17" s="10" t="s">
        <v>90</v>
      </c>
      <c r="C17" s="11">
        <v>15</v>
      </c>
      <c r="D17" s="11">
        <v>15</v>
      </c>
      <c r="E17" s="6">
        <f t="shared" si="0"/>
        <v>4836</v>
      </c>
      <c r="F17" s="6">
        <f t="shared" si="1"/>
        <v>7254</v>
      </c>
      <c r="G17" s="6">
        <f t="shared" si="2"/>
        <v>12090</v>
      </c>
      <c r="H17" s="6">
        <f t="shared" si="3"/>
        <v>3868.8</v>
      </c>
      <c r="I17" s="6">
        <f t="shared" si="4"/>
        <v>5803.2</v>
      </c>
      <c r="J17" s="6">
        <f t="shared" si="5"/>
        <v>9672</v>
      </c>
      <c r="L17" s="12"/>
      <c r="M17" s="12"/>
    </row>
    <row r="18" spans="1:16" s="5" customFormat="1" ht="76.5" customHeight="1" x14ac:dyDescent="0.2">
      <c r="A18" s="8">
        <v>8</v>
      </c>
      <c r="B18" s="9" t="s">
        <v>54</v>
      </c>
      <c r="C18" s="8">
        <v>43</v>
      </c>
      <c r="D18" s="8">
        <v>43</v>
      </c>
      <c r="E18" s="6">
        <f t="shared" si="0"/>
        <v>13863.2</v>
      </c>
      <c r="F18" s="6">
        <f t="shared" si="1"/>
        <v>20794.8</v>
      </c>
      <c r="G18" s="6">
        <f t="shared" si="2"/>
        <v>34658</v>
      </c>
      <c r="H18" s="6">
        <f t="shared" si="3"/>
        <v>11090.56</v>
      </c>
      <c r="I18" s="6">
        <f t="shared" si="4"/>
        <v>16635.839999999997</v>
      </c>
      <c r="J18" s="6">
        <f t="shared" si="5"/>
        <v>27726.399999999994</v>
      </c>
      <c r="L18" s="12"/>
      <c r="M18" s="12"/>
      <c r="P18" s="12"/>
    </row>
    <row r="19" spans="1:16" x14ac:dyDescent="0.2">
      <c r="A19" s="22"/>
      <c r="B19" s="23" t="s">
        <v>4</v>
      </c>
      <c r="C19" s="24">
        <f t="shared" ref="C19:J19" si="6">C11+C12+C13+C14+C15+C16+C17+C18</f>
        <v>187</v>
      </c>
      <c r="D19" s="24">
        <f t="shared" si="6"/>
        <v>192</v>
      </c>
      <c r="E19" s="29">
        <f t="shared" si="6"/>
        <v>60288.800000000003</v>
      </c>
      <c r="F19" s="29">
        <f t="shared" si="6"/>
        <v>90433.2</v>
      </c>
      <c r="G19" s="29">
        <f t="shared" si="6"/>
        <v>150722</v>
      </c>
      <c r="H19" s="29">
        <f t="shared" si="6"/>
        <v>49520.639999999999</v>
      </c>
      <c r="I19" s="29">
        <f t="shared" si="6"/>
        <v>74280.959999999977</v>
      </c>
      <c r="J19" s="29">
        <f t="shared" si="6"/>
        <v>123801.59999999998</v>
      </c>
      <c r="L19" s="13"/>
    </row>
    <row r="21" spans="1:16" x14ac:dyDescent="0.2">
      <c r="A21" s="1" t="s">
        <v>18</v>
      </c>
      <c r="E21" s="12"/>
      <c r="F21" s="12"/>
      <c r="G21" s="13"/>
      <c r="H21" s="13"/>
      <c r="I21" s="13"/>
      <c r="J21" s="13"/>
    </row>
    <row r="22" spans="1:16" x14ac:dyDescent="0.2">
      <c r="A22" s="89" t="s">
        <v>24</v>
      </c>
      <c r="B22" s="89"/>
      <c r="C22" s="89"/>
      <c r="D22" s="89"/>
      <c r="E22" s="89"/>
      <c r="F22" s="89"/>
      <c r="G22" s="89"/>
      <c r="H22" s="89"/>
      <c r="I22" s="89"/>
      <c r="J22" s="89"/>
    </row>
    <row r="23" spans="1:16" x14ac:dyDescent="0.2">
      <c r="A23" s="1" t="s">
        <v>25</v>
      </c>
    </row>
    <row r="24" spans="1:16" s="19" customFormat="1" x14ac:dyDescent="0.2">
      <c r="A24" s="89" t="s">
        <v>26</v>
      </c>
      <c r="B24" s="89"/>
      <c r="C24" s="89"/>
      <c r="D24" s="89"/>
      <c r="E24" s="89"/>
      <c r="F24" s="89"/>
      <c r="G24" s="89"/>
      <c r="H24" s="89"/>
      <c r="I24" s="89"/>
      <c r="J24" s="89"/>
    </row>
    <row r="26" spans="1:16" ht="26.45" customHeight="1" x14ac:dyDescent="0.2">
      <c r="A26" s="90" t="s">
        <v>38</v>
      </c>
      <c r="B26" s="90"/>
      <c r="C26" s="90"/>
      <c r="D26" s="90"/>
      <c r="E26" s="90"/>
      <c r="F26" s="90"/>
      <c r="G26" s="90"/>
      <c r="H26" s="90"/>
      <c r="I26" s="90"/>
      <c r="J26" s="90"/>
    </row>
    <row r="27" spans="1:16" x14ac:dyDescent="0.2">
      <c r="A27" s="4"/>
      <c r="B27" s="4"/>
      <c r="C27" s="4"/>
      <c r="D27" s="4"/>
    </row>
    <row r="28" spans="1:16" ht="13.15" customHeight="1" x14ac:dyDescent="0.2">
      <c r="A28" s="91" t="s">
        <v>5</v>
      </c>
      <c r="B28" s="94" t="s">
        <v>0</v>
      </c>
      <c r="C28" s="94" t="s">
        <v>1</v>
      </c>
      <c r="D28" s="94"/>
      <c r="E28" s="95" t="s">
        <v>3</v>
      </c>
      <c r="F28" s="96"/>
      <c r="G28" s="96"/>
      <c r="H28" s="96"/>
      <c r="I28" s="96"/>
      <c r="J28" s="97"/>
    </row>
    <row r="29" spans="1:16" ht="13.15" customHeight="1" x14ac:dyDescent="0.2">
      <c r="A29" s="92"/>
      <c r="B29" s="94"/>
      <c r="C29" s="94"/>
      <c r="D29" s="94"/>
      <c r="E29" s="95" t="s">
        <v>23</v>
      </c>
      <c r="F29" s="96"/>
      <c r="G29" s="97"/>
      <c r="H29" s="95" t="s">
        <v>13</v>
      </c>
      <c r="I29" s="96"/>
      <c r="J29" s="97"/>
    </row>
    <row r="30" spans="1:16" ht="63.75" x14ac:dyDescent="0.2">
      <c r="A30" s="93"/>
      <c r="B30" s="94"/>
      <c r="C30" s="45" t="s">
        <v>23</v>
      </c>
      <c r="D30" s="45" t="s">
        <v>13</v>
      </c>
      <c r="E30" s="49" t="s">
        <v>60</v>
      </c>
      <c r="F30" s="49" t="s">
        <v>61</v>
      </c>
      <c r="G30" s="49" t="s">
        <v>34</v>
      </c>
      <c r="H30" s="49" t="s">
        <v>62</v>
      </c>
      <c r="I30" s="49" t="s">
        <v>63</v>
      </c>
      <c r="J30" s="49" t="s">
        <v>34</v>
      </c>
      <c r="L30" s="2"/>
      <c r="M30" s="2"/>
    </row>
    <row r="31" spans="1:16" x14ac:dyDescent="0.2">
      <c r="A31" s="8">
        <v>1</v>
      </c>
      <c r="B31" s="9" t="s">
        <v>12</v>
      </c>
      <c r="C31" s="44">
        <v>13</v>
      </c>
      <c r="D31" s="44">
        <v>17</v>
      </c>
      <c r="E31" s="6">
        <f>C31*5*161.2*0.4</f>
        <v>4191.2</v>
      </c>
      <c r="F31" s="6">
        <f>C31*5*161.2*0.6</f>
        <v>6286.8</v>
      </c>
      <c r="G31" s="6">
        <f>SUM(E31:F31)</f>
        <v>10478</v>
      </c>
      <c r="H31" s="6">
        <f>D31*4*161.2*0.4</f>
        <v>4384.6399999999994</v>
      </c>
      <c r="I31" s="6">
        <f>D31*4*161.2*0.6</f>
        <v>6576.9599999999991</v>
      </c>
      <c r="J31" s="6">
        <f>SUM(H31:I31)</f>
        <v>10961.599999999999</v>
      </c>
      <c r="L31" s="12"/>
      <c r="M31" s="12"/>
    </row>
    <row r="32" spans="1:16" x14ac:dyDescent="0.2">
      <c r="A32" s="8">
        <v>2</v>
      </c>
      <c r="B32" s="10" t="s">
        <v>29</v>
      </c>
      <c r="C32" s="11">
        <v>11</v>
      </c>
      <c r="D32" s="11">
        <v>11</v>
      </c>
      <c r="E32" s="6">
        <f t="shared" ref="E32:E38" si="7">C32*5*161.2*0.4</f>
        <v>3546.4</v>
      </c>
      <c r="F32" s="6">
        <f t="shared" ref="F32:F38" si="8">C32*5*161.2*0.6</f>
        <v>5319.5999999999995</v>
      </c>
      <c r="G32" s="6">
        <f t="shared" ref="G32:G38" si="9">SUM(E32:F32)</f>
        <v>8866</v>
      </c>
      <c r="H32" s="6">
        <f t="shared" ref="H32:H38" si="10">D32*4*161.2*0.4</f>
        <v>2837.12</v>
      </c>
      <c r="I32" s="6">
        <f t="shared" ref="I32:I38" si="11">D32*4*161.2*0.6</f>
        <v>4255.6799999999994</v>
      </c>
      <c r="J32" s="6">
        <f t="shared" ref="J32:J38" si="12">SUM(H32:I32)</f>
        <v>7092.7999999999993</v>
      </c>
      <c r="L32" s="12"/>
      <c r="M32" s="12"/>
    </row>
    <row r="33" spans="1:13" x14ac:dyDescent="0.2">
      <c r="A33" s="8">
        <v>3</v>
      </c>
      <c r="B33" s="10" t="s">
        <v>8</v>
      </c>
      <c r="C33" s="11">
        <v>5</v>
      </c>
      <c r="D33" s="11">
        <v>5</v>
      </c>
      <c r="E33" s="6">
        <f t="shared" si="7"/>
        <v>1612</v>
      </c>
      <c r="F33" s="6">
        <f t="shared" si="8"/>
        <v>2417.9999999999995</v>
      </c>
      <c r="G33" s="6">
        <f t="shared" si="9"/>
        <v>4029.9999999999995</v>
      </c>
      <c r="H33" s="6">
        <f t="shared" si="10"/>
        <v>1289.6000000000001</v>
      </c>
      <c r="I33" s="6">
        <f t="shared" si="11"/>
        <v>1934.3999999999999</v>
      </c>
      <c r="J33" s="6">
        <f t="shared" si="12"/>
        <v>3224</v>
      </c>
      <c r="L33" s="12"/>
      <c r="M33" s="12"/>
    </row>
    <row r="34" spans="1:13" x14ac:dyDescent="0.2">
      <c r="A34" s="8">
        <v>4</v>
      </c>
      <c r="B34" s="10" t="s">
        <v>9</v>
      </c>
      <c r="C34" s="11">
        <v>11</v>
      </c>
      <c r="D34" s="11">
        <v>11</v>
      </c>
      <c r="E34" s="6">
        <f t="shared" si="7"/>
        <v>3546.4</v>
      </c>
      <c r="F34" s="6">
        <f t="shared" si="8"/>
        <v>5319.5999999999995</v>
      </c>
      <c r="G34" s="6">
        <f t="shared" si="9"/>
        <v>8866</v>
      </c>
      <c r="H34" s="6">
        <f t="shared" si="10"/>
        <v>2837.12</v>
      </c>
      <c r="I34" s="6">
        <f t="shared" si="11"/>
        <v>4255.6799999999994</v>
      </c>
      <c r="J34" s="6">
        <f t="shared" si="12"/>
        <v>7092.7999999999993</v>
      </c>
      <c r="L34" s="12"/>
      <c r="M34" s="12"/>
    </row>
    <row r="35" spans="1:13" x14ac:dyDescent="0.2">
      <c r="A35" s="8">
        <v>5</v>
      </c>
      <c r="B35" s="10" t="s">
        <v>11</v>
      </c>
      <c r="C35" s="11">
        <v>5</v>
      </c>
      <c r="D35" s="11">
        <v>5</v>
      </c>
      <c r="E35" s="6">
        <f t="shared" si="7"/>
        <v>1612</v>
      </c>
      <c r="F35" s="6">
        <f t="shared" si="8"/>
        <v>2417.9999999999995</v>
      </c>
      <c r="G35" s="6">
        <f t="shared" si="9"/>
        <v>4029.9999999999995</v>
      </c>
      <c r="H35" s="6">
        <f t="shared" si="10"/>
        <v>1289.6000000000001</v>
      </c>
      <c r="I35" s="6">
        <f t="shared" si="11"/>
        <v>1934.3999999999999</v>
      </c>
      <c r="J35" s="6">
        <f t="shared" si="12"/>
        <v>3224</v>
      </c>
      <c r="L35" s="12"/>
      <c r="M35" s="12"/>
    </row>
    <row r="36" spans="1:13" x14ac:dyDescent="0.2">
      <c r="A36" s="8">
        <v>6</v>
      </c>
      <c r="B36" s="10" t="s">
        <v>10</v>
      </c>
      <c r="C36" s="11">
        <v>3</v>
      </c>
      <c r="D36" s="11">
        <v>4</v>
      </c>
      <c r="E36" s="6">
        <f t="shared" si="7"/>
        <v>967.2</v>
      </c>
      <c r="F36" s="6">
        <f t="shared" si="8"/>
        <v>1450.8</v>
      </c>
      <c r="G36" s="6">
        <f t="shared" si="9"/>
        <v>2418</v>
      </c>
      <c r="H36" s="6">
        <f t="shared" si="10"/>
        <v>1031.68</v>
      </c>
      <c r="I36" s="6">
        <f t="shared" si="11"/>
        <v>1547.5199999999998</v>
      </c>
      <c r="J36" s="6">
        <f t="shared" si="12"/>
        <v>2579.1999999999998</v>
      </c>
      <c r="L36" s="12"/>
      <c r="M36" s="12"/>
    </row>
    <row r="37" spans="1:13" x14ac:dyDescent="0.2">
      <c r="A37" s="8">
        <v>7</v>
      </c>
      <c r="B37" s="10" t="s">
        <v>90</v>
      </c>
      <c r="C37" s="11">
        <v>5</v>
      </c>
      <c r="D37" s="11">
        <v>7</v>
      </c>
      <c r="E37" s="6">
        <f t="shared" si="7"/>
        <v>1612</v>
      </c>
      <c r="F37" s="6">
        <f t="shared" si="8"/>
        <v>2417.9999999999995</v>
      </c>
      <c r="G37" s="6">
        <f t="shared" si="9"/>
        <v>4029.9999999999995</v>
      </c>
      <c r="H37" s="6">
        <f t="shared" si="10"/>
        <v>1805.4399999999998</v>
      </c>
      <c r="I37" s="6">
        <f t="shared" si="11"/>
        <v>2708.1599999999994</v>
      </c>
      <c r="J37" s="6">
        <f t="shared" si="12"/>
        <v>4513.5999999999995</v>
      </c>
      <c r="L37" s="12"/>
      <c r="M37" s="12"/>
    </row>
    <row r="38" spans="1:13" ht="77.25" customHeight="1" x14ac:dyDescent="0.2">
      <c r="A38" s="8">
        <v>8</v>
      </c>
      <c r="B38" s="9" t="s">
        <v>54</v>
      </c>
      <c r="C38" s="8">
        <v>17</v>
      </c>
      <c r="D38" s="8">
        <v>17</v>
      </c>
      <c r="E38" s="6">
        <f t="shared" si="7"/>
        <v>5480.7999999999993</v>
      </c>
      <c r="F38" s="6">
        <f t="shared" si="8"/>
        <v>8221.1999999999989</v>
      </c>
      <c r="G38" s="6">
        <f t="shared" si="9"/>
        <v>13701.999999999998</v>
      </c>
      <c r="H38" s="6">
        <f t="shared" si="10"/>
        <v>4384.6399999999994</v>
      </c>
      <c r="I38" s="6">
        <f t="shared" si="11"/>
        <v>6576.9599999999991</v>
      </c>
      <c r="J38" s="6">
        <f t="shared" si="12"/>
        <v>10961.599999999999</v>
      </c>
      <c r="L38" s="12"/>
      <c r="M38" s="12"/>
    </row>
    <row r="39" spans="1:13" x14ac:dyDescent="0.2">
      <c r="A39" s="22"/>
      <c r="B39" s="23" t="s">
        <v>4</v>
      </c>
      <c r="C39" s="24">
        <f t="shared" ref="C39:J39" si="13">C31+C32+C33+C34+C35+C36+C37+C38</f>
        <v>70</v>
      </c>
      <c r="D39" s="24">
        <f t="shared" si="13"/>
        <v>77</v>
      </c>
      <c r="E39" s="29">
        <f t="shared" si="13"/>
        <v>22568</v>
      </c>
      <c r="F39" s="29">
        <f t="shared" si="13"/>
        <v>33852</v>
      </c>
      <c r="G39" s="29">
        <f t="shared" si="13"/>
        <v>56420</v>
      </c>
      <c r="H39" s="29">
        <f t="shared" si="13"/>
        <v>19859.84</v>
      </c>
      <c r="I39" s="29">
        <f t="shared" si="13"/>
        <v>29789.759999999998</v>
      </c>
      <c r="J39" s="29">
        <f t="shared" si="13"/>
        <v>49649.599999999991</v>
      </c>
    </row>
    <row r="40" spans="1:13" x14ac:dyDescent="0.2">
      <c r="A40" s="4"/>
      <c r="B40" s="4"/>
      <c r="C40" s="4"/>
      <c r="D40" s="4"/>
    </row>
    <row r="41" spans="1:13" x14ac:dyDescent="0.2">
      <c r="A41" s="4" t="s">
        <v>18</v>
      </c>
      <c r="B41" s="4"/>
      <c r="C41" s="4"/>
      <c r="D41" s="4"/>
      <c r="E41" s="12"/>
      <c r="F41" s="12"/>
      <c r="G41" s="13"/>
      <c r="H41" s="13"/>
      <c r="I41" s="13"/>
      <c r="J41" s="13"/>
    </row>
    <row r="42" spans="1:13" x14ac:dyDescent="0.2">
      <c r="A42" s="89" t="s">
        <v>24</v>
      </c>
      <c r="B42" s="89"/>
      <c r="C42" s="89"/>
      <c r="D42" s="89"/>
      <c r="E42" s="89"/>
      <c r="F42" s="89"/>
      <c r="G42" s="89"/>
      <c r="H42" s="89"/>
      <c r="I42" s="89"/>
      <c r="J42" s="89"/>
    </row>
    <row r="43" spans="1:13" x14ac:dyDescent="0.2">
      <c r="A43" s="4" t="s">
        <v>25</v>
      </c>
      <c r="B43" s="4"/>
      <c r="C43" s="4"/>
      <c r="D43" s="4"/>
    </row>
    <row r="44" spans="1:13" x14ac:dyDescent="0.2">
      <c r="A44" s="89" t="s">
        <v>26</v>
      </c>
      <c r="B44" s="89"/>
      <c r="C44" s="89"/>
      <c r="D44" s="89"/>
      <c r="E44" s="89"/>
      <c r="F44" s="89"/>
      <c r="G44" s="89"/>
      <c r="H44" s="89"/>
      <c r="I44" s="89"/>
      <c r="J44" s="89"/>
    </row>
    <row r="48" spans="1:13" x14ac:dyDescent="0.2">
      <c r="J48" s="13"/>
    </row>
  </sheetData>
  <mergeCells count="22">
    <mergeCell ref="A22:J22"/>
    <mergeCell ref="A24:J24"/>
    <mergeCell ref="D1:J1"/>
    <mergeCell ref="D2:J2"/>
    <mergeCell ref="D3:J3"/>
    <mergeCell ref="D4:J4"/>
    <mergeCell ref="A8:A10"/>
    <mergeCell ref="B8:B10"/>
    <mergeCell ref="C8:D9"/>
    <mergeCell ref="A6:J6"/>
    <mergeCell ref="E8:J8"/>
    <mergeCell ref="E9:G9"/>
    <mergeCell ref="H9:J9"/>
    <mergeCell ref="A42:J42"/>
    <mergeCell ref="A44:J44"/>
    <mergeCell ref="A26:J26"/>
    <mergeCell ref="A28:A30"/>
    <mergeCell ref="B28:B30"/>
    <mergeCell ref="C28:D29"/>
    <mergeCell ref="E28:J28"/>
    <mergeCell ref="E29:G29"/>
    <mergeCell ref="H29:J29"/>
  </mergeCells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19"/>
  <sheetViews>
    <sheetView zoomScaleNormal="100" workbookViewId="0">
      <selection activeCell="D10" sqref="D10"/>
    </sheetView>
  </sheetViews>
  <sheetFormatPr defaultColWidth="8.85546875" defaultRowHeight="12.75" x14ac:dyDescent="0.2"/>
  <cols>
    <col min="1" max="1" width="5.140625" style="4" customWidth="1"/>
    <col min="2" max="2" width="33.85546875" style="4" customWidth="1"/>
    <col min="3" max="3" width="10.42578125" style="4" customWidth="1"/>
    <col min="4" max="6" width="18" style="4" customWidth="1"/>
    <col min="7" max="16384" width="8.85546875" style="4"/>
  </cols>
  <sheetData>
    <row r="1" spans="1:13" x14ac:dyDescent="0.2">
      <c r="E1" s="86" t="s">
        <v>27</v>
      </c>
      <c r="F1" s="86"/>
    </row>
    <row r="2" spans="1:13" x14ac:dyDescent="0.2">
      <c r="E2" s="86" t="s">
        <v>15</v>
      </c>
      <c r="F2" s="86"/>
    </row>
    <row r="3" spans="1:13" x14ac:dyDescent="0.2">
      <c r="E3" s="86" t="s">
        <v>16</v>
      </c>
      <c r="F3" s="86"/>
    </row>
    <row r="4" spans="1:13" x14ac:dyDescent="0.2">
      <c r="E4" s="86" t="s">
        <v>65</v>
      </c>
      <c r="F4" s="86"/>
    </row>
    <row r="6" spans="1:13" ht="26.45" customHeight="1" x14ac:dyDescent="0.2">
      <c r="A6" s="99" t="s">
        <v>39</v>
      </c>
      <c r="B6" s="99"/>
      <c r="C6" s="99"/>
      <c r="D6" s="99"/>
      <c r="E6" s="99"/>
      <c r="F6" s="99"/>
    </row>
    <row r="8" spans="1:13" s="7" customFormat="1" ht="14.45" customHeight="1" x14ac:dyDescent="0.25">
      <c r="A8" s="73" t="s">
        <v>5</v>
      </c>
      <c r="B8" s="76" t="s">
        <v>0</v>
      </c>
      <c r="C8" s="78"/>
      <c r="D8" s="76" t="s">
        <v>3</v>
      </c>
      <c r="E8" s="76"/>
      <c r="F8" s="76" t="s">
        <v>30</v>
      </c>
    </row>
    <row r="9" spans="1:13" s="7" customFormat="1" ht="40.9" customHeight="1" x14ac:dyDescent="0.25">
      <c r="A9" s="74"/>
      <c r="B9" s="76"/>
      <c r="C9" s="80"/>
      <c r="D9" s="50" t="s">
        <v>7</v>
      </c>
      <c r="E9" s="49" t="s">
        <v>6</v>
      </c>
      <c r="F9" s="76"/>
    </row>
    <row r="10" spans="1:13" s="7" customFormat="1" ht="38.25" x14ac:dyDescent="0.25">
      <c r="A10" s="75"/>
      <c r="B10" s="76"/>
      <c r="C10" s="36" t="s">
        <v>41</v>
      </c>
      <c r="D10" s="49" t="s">
        <v>64</v>
      </c>
      <c r="E10" s="49" t="s">
        <v>64</v>
      </c>
      <c r="F10" s="49" t="s">
        <v>41</v>
      </c>
    </row>
    <row r="11" spans="1:13" s="5" customFormat="1" x14ac:dyDescent="0.2">
      <c r="A11" s="8">
        <v>1</v>
      </c>
      <c r="B11" s="9" t="s">
        <v>12</v>
      </c>
      <c r="C11" s="36">
        <v>6</v>
      </c>
      <c r="D11" s="6">
        <f>C11*15*161.2*0.4</f>
        <v>5803.2</v>
      </c>
      <c r="E11" s="6">
        <f>C11*15*161.2*0.6</f>
        <v>8704.7999999999993</v>
      </c>
      <c r="F11" s="6">
        <f>SUM(D11:E11)</f>
        <v>14508</v>
      </c>
      <c r="G11" s="15"/>
      <c r="H11" s="15"/>
    </row>
    <row r="12" spans="1:13" s="5" customFormat="1" x14ac:dyDescent="0.2">
      <c r="A12" s="26"/>
      <c r="B12" s="27" t="s">
        <v>4</v>
      </c>
      <c r="C12" s="28">
        <f>C11</f>
        <v>6</v>
      </c>
      <c r="D12" s="25">
        <f>SUM(D11:D11)</f>
        <v>5803.2</v>
      </c>
      <c r="E12" s="25">
        <f>SUM(E11:E11)</f>
        <v>8704.7999999999993</v>
      </c>
      <c r="F12" s="25">
        <f>SUM(F11:F11)</f>
        <v>14508</v>
      </c>
      <c r="G12" s="15"/>
      <c r="H12" s="15"/>
    </row>
    <row r="13" spans="1:13" s="30" customFormat="1" ht="15" x14ac:dyDescent="0.25">
      <c r="A13" s="5"/>
      <c r="B13" s="5"/>
      <c r="C13" s="5"/>
      <c r="D13" s="5"/>
      <c r="E13" s="5"/>
      <c r="F13" s="5"/>
    </row>
    <row r="14" spans="1:13" s="30" customFormat="1" ht="15" x14ac:dyDescent="0.25">
      <c r="A14" s="84" t="s">
        <v>18</v>
      </c>
      <c r="B14" s="84"/>
      <c r="C14" s="84"/>
      <c r="D14" s="84"/>
      <c r="E14" s="84"/>
      <c r="F14" s="84"/>
      <c r="G14" s="5"/>
      <c r="H14" s="5"/>
      <c r="I14" s="5"/>
      <c r="J14" s="5"/>
      <c r="K14" s="5"/>
      <c r="L14" s="5"/>
      <c r="M14" s="5"/>
    </row>
    <row r="15" spans="1:13" s="35" customFormat="1" ht="17.25" customHeight="1" x14ac:dyDescent="0.25">
      <c r="A15" s="69" t="s">
        <v>55</v>
      </c>
      <c r="B15" s="69"/>
      <c r="C15" s="69"/>
      <c r="D15" s="69"/>
      <c r="E15" s="69"/>
      <c r="F15" s="69"/>
      <c r="G15" s="52"/>
      <c r="H15" s="52"/>
      <c r="I15" s="52"/>
      <c r="J15" s="52"/>
      <c r="K15" s="52"/>
      <c r="L15" s="52"/>
      <c r="M15" s="52"/>
    </row>
    <row r="16" spans="1:13" s="35" customFormat="1" ht="29.25" customHeight="1" x14ac:dyDescent="0.25">
      <c r="A16" s="98" t="s">
        <v>56</v>
      </c>
      <c r="B16" s="98"/>
      <c r="C16" s="98"/>
      <c r="D16" s="98"/>
      <c r="E16" s="98"/>
      <c r="F16" s="98"/>
      <c r="G16" s="43"/>
      <c r="H16" s="43"/>
      <c r="I16" s="43"/>
      <c r="J16" s="43"/>
      <c r="K16" s="52"/>
      <c r="L16" s="52"/>
      <c r="M16" s="52"/>
    </row>
    <row r="17" spans="1:13" s="35" customFormat="1" ht="15" x14ac:dyDescent="0.25">
      <c r="A17" s="69" t="s">
        <v>19</v>
      </c>
      <c r="B17" s="69"/>
      <c r="C17" s="69"/>
      <c r="D17" s="69"/>
      <c r="E17" s="69"/>
      <c r="F17" s="69"/>
      <c r="G17" s="52"/>
      <c r="H17" s="52"/>
      <c r="I17" s="52"/>
      <c r="J17" s="52"/>
      <c r="K17" s="52"/>
      <c r="L17" s="52"/>
      <c r="M17" s="52"/>
    </row>
    <row r="18" spans="1:13" s="35" customFormat="1" ht="15" x14ac:dyDescent="0.25">
      <c r="A18" s="69" t="s">
        <v>20</v>
      </c>
      <c r="B18" s="69"/>
      <c r="C18" s="69"/>
      <c r="D18" s="69"/>
      <c r="E18" s="69"/>
      <c r="F18" s="69"/>
      <c r="G18" s="52"/>
      <c r="H18" s="52"/>
      <c r="I18" s="52"/>
      <c r="J18" s="52"/>
      <c r="K18" s="52"/>
      <c r="L18" s="52"/>
      <c r="M18" s="52"/>
    </row>
    <row r="19" spans="1:13" s="35" customFormat="1" ht="28.9" customHeight="1" x14ac:dyDescent="0.25">
      <c r="A19" s="69" t="s">
        <v>21</v>
      </c>
      <c r="B19" s="69"/>
      <c r="C19" s="69"/>
      <c r="D19" s="69"/>
      <c r="E19" s="69"/>
      <c r="F19" s="69"/>
      <c r="G19" s="52"/>
      <c r="H19" s="52"/>
      <c r="I19" s="52"/>
      <c r="J19" s="52"/>
      <c r="K19" s="52"/>
      <c r="L19" s="52"/>
      <c r="M19" s="52"/>
    </row>
  </sheetData>
  <mergeCells count="16">
    <mergeCell ref="E1:F1"/>
    <mergeCell ref="E2:F2"/>
    <mergeCell ref="E3:F3"/>
    <mergeCell ref="E4:F4"/>
    <mergeCell ref="A6:F6"/>
    <mergeCell ref="A19:F19"/>
    <mergeCell ref="F8:F9"/>
    <mergeCell ref="A8:A10"/>
    <mergeCell ref="B8:B10"/>
    <mergeCell ref="C8:C9"/>
    <mergeCell ref="D8:E8"/>
    <mergeCell ref="A14:F14"/>
    <mergeCell ref="A15:F15"/>
    <mergeCell ref="A17:F17"/>
    <mergeCell ref="A18:F18"/>
    <mergeCell ref="A16:F16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3"/>
  <sheetViews>
    <sheetView zoomScaleNormal="100" zoomScaleSheetLayoutView="80" workbookViewId="0">
      <selection activeCell="J8" sqref="J8"/>
    </sheetView>
  </sheetViews>
  <sheetFormatPr defaultRowHeight="15" x14ac:dyDescent="0.25"/>
  <cols>
    <col min="2" max="2" width="29.28515625" customWidth="1"/>
    <col min="8" max="8" width="9.28515625" customWidth="1"/>
  </cols>
  <sheetData>
    <row r="1" spans="1:8" ht="15" customHeight="1" x14ac:dyDescent="0.25">
      <c r="D1" s="100" t="s">
        <v>89</v>
      </c>
      <c r="E1" s="101"/>
      <c r="F1" s="101"/>
      <c r="G1" s="101"/>
      <c r="H1" s="101"/>
    </row>
    <row r="2" spans="1:8" x14ac:dyDescent="0.25">
      <c r="D2" s="100" t="s">
        <v>15</v>
      </c>
      <c r="E2" s="101"/>
      <c r="F2" s="101"/>
      <c r="G2" s="101"/>
      <c r="H2" s="101"/>
    </row>
    <row r="3" spans="1:8" x14ac:dyDescent="0.25">
      <c r="D3" s="100" t="s">
        <v>16</v>
      </c>
      <c r="E3" s="101"/>
      <c r="F3" s="101"/>
      <c r="G3" s="101"/>
      <c r="H3" s="101"/>
    </row>
    <row r="4" spans="1:8" x14ac:dyDescent="0.25">
      <c r="D4" s="100" t="s">
        <v>88</v>
      </c>
      <c r="E4" s="101"/>
      <c r="F4" s="101"/>
      <c r="G4" s="101"/>
      <c r="H4" s="101"/>
    </row>
    <row r="5" spans="1:8" x14ac:dyDescent="0.25">
      <c r="B5" s="104" t="s">
        <v>87</v>
      </c>
      <c r="C5" s="104"/>
      <c r="D5" s="104"/>
      <c r="E5" s="104"/>
      <c r="F5" s="104"/>
      <c r="G5" s="104"/>
    </row>
    <row r="6" spans="1:8" ht="36.75" customHeight="1" x14ac:dyDescent="0.25">
      <c r="B6" s="104"/>
      <c r="C6" s="104"/>
      <c r="D6" s="104"/>
      <c r="E6" s="104"/>
      <c r="F6" s="104"/>
      <c r="G6" s="104"/>
    </row>
    <row r="8" spans="1:8" ht="75" customHeight="1" x14ac:dyDescent="0.25">
      <c r="A8" s="110" t="s">
        <v>66</v>
      </c>
      <c r="B8" s="108" t="s">
        <v>67</v>
      </c>
      <c r="C8" s="105" t="s">
        <v>68</v>
      </c>
      <c r="D8" s="106"/>
      <c r="E8" s="106"/>
      <c r="F8" s="106"/>
      <c r="G8" s="106"/>
      <c r="H8" s="107"/>
    </row>
    <row r="9" spans="1:8" ht="15.75" x14ac:dyDescent="0.25">
      <c r="A9" s="109"/>
      <c r="B9" s="109"/>
      <c r="C9" s="105" t="s">
        <v>69</v>
      </c>
      <c r="D9" s="107"/>
      <c r="E9" s="105" t="s">
        <v>70</v>
      </c>
      <c r="F9" s="107"/>
      <c r="G9" s="105" t="s">
        <v>71</v>
      </c>
      <c r="H9" s="107"/>
    </row>
    <row r="10" spans="1:8" ht="15.75" x14ac:dyDescent="0.25">
      <c r="A10" s="109"/>
      <c r="B10" s="109"/>
      <c r="C10" s="65" t="s">
        <v>72</v>
      </c>
      <c r="D10" s="65" t="s">
        <v>73</v>
      </c>
      <c r="E10" s="65" t="s">
        <v>72</v>
      </c>
      <c r="F10" s="65" t="s">
        <v>73</v>
      </c>
      <c r="G10" s="65" t="s">
        <v>72</v>
      </c>
      <c r="H10" s="65" t="s">
        <v>73</v>
      </c>
    </row>
    <row r="11" spans="1:8" ht="15.75" x14ac:dyDescent="0.25">
      <c r="A11" s="62">
        <v>1</v>
      </c>
      <c r="B11" s="63" t="s">
        <v>74</v>
      </c>
      <c r="C11" s="62">
        <v>1</v>
      </c>
      <c r="D11" s="62">
        <v>20</v>
      </c>
      <c r="E11" s="62">
        <v>1</v>
      </c>
      <c r="F11" s="62">
        <v>20</v>
      </c>
      <c r="G11" s="62">
        <v>1</v>
      </c>
      <c r="H11" s="62">
        <v>20</v>
      </c>
    </row>
    <row r="12" spans="1:8" ht="47.25" x14ac:dyDescent="0.25">
      <c r="A12" s="62">
        <v>2</v>
      </c>
      <c r="B12" s="63" t="s">
        <v>77</v>
      </c>
      <c r="C12" s="62">
        <v>6</v>
      </c>
      <c r="D12" s="62">
        <v>113</v>
      </c>
      <c r="E12" s="62">
        <v>4</v>
      </c>
      <c r="F12" s="62">
        <v>83</v>
      </c>
      <c r="G12" s="62">
        <v>4</v>
      </c>
      <c r="H12" s="62">
        <v>74</v>
      </c>
    </row>
    <row r="13" spans="1:8" ht="47.25" x14ac:dyDescent="0.25">
      <c r="A13" s="62">
        <v>3</v>
      </c>
      <c r="B13" s="63" t="s">
        <v>75</v>
      </c>
      <c r="C13" s="62">
        <v>4</v>
      </c>
      <c r="D13" s="62">
        <v>93</v>
      </c>
      <c r="E13" s="62">
        <v>2</v>
      </c>
      <c r="F13" s="62">
        <v>50</v>
      </c>
      <c r="G13" s="62">
        <v>2</v>
      </c>
      <c r="H13" s="62">
        <v>50</v>
      </c>
    </row>
    <row r="14" spans="1:8" ht="47.25" x14ac:dyDescent="0.25">
      <c r="A14" s="62">
        <v>4</v>
      </c>
      <c r="B14" s="63" t="s">
        <v>78</v>
      </c>
      <c r="C14" s="62">
        <v>5</v>
      </c>
      <c r="D14" s="62">
        <v>100</v>
      </c>
      <c r="E14" s="62">
        <v>2</v>
      </c>
      <c r="F14" s="62">
        <v>40</v>
      </c>
      <c r="G14" s="62">
        <v>4</v>
      </c>
      <c r="H14" s="62">
        <v>80</v>
      </c>
    </row>
    <row r="15" spans="1:8" ht="31.5" x14ac:dyDescent="0.25">
      <c r="A15" s="62">
        <v>5</v>
      </c>
      <c r="B15" s="63" t="s">
        <v>76</v>
      </c>
      <c r="C15" s="62">
        <v>3</v>
      </c>
      <c r="D15" s="62">
        <v>50</v>
      </c>
      <c r="E15" s="62">
        <v>3</v>
      </c>
      <c r="F15" s="62">
        <v>50</v>
      </c>
      <c r="G15" s="62">
        <v>2</v>
      </c>
      <c r="H15" s="62">
        <v>40</v>
      </c>
    </row>
    <row r="16" spans="1:8" ht="31.5" x14ac:dyDescent="0.25">
      <c r="A16" s="62">
        <v>6</v>
      </c>
      <c r="B16" s="63" t="s">
        <v>79</v>
      </c>
      <c r="C16" s="62">
        <v>1</v>
      </c>
      <c r="D16" s="62">
        <v>27</v>
      </c>
      <c r="E16" s="62">
        <v>1</v>
      </c>
      <c r="F16" s="62">
        <v>27</v>
      </c>
      <c r="G16" s="62">
        <v>0</v>
      </c>
      <c r="H16" s="62">
        <v>0</v>
      </c>
    </row>
    <row r="17" spans="1:8" ht="63" x14ac:dyDescent="0.25">
      <c r="A17" s="62">
        <v>7</v>
      </c>
      <c r="B17" s="64" t="s">
        <v>80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</row>
    <row r="18" spans="1:8" ht="15.75" x14ac:dyDescent="0.25">
      <c r="A18" s="66">
        <v>8</v>
      </c>
      <c r="B18" s="63" t="s">
        <v>81</v>
      </c>
      <c r="C18" s="62">
        <v>2</v>
      </c>
      <c r="D18" s="62">
        <v>7</v>
      </c>
      <c r="E18" s="62">
        <v>0</v>
      </c>
      <c r="F18" s="62">
        <v>0</v>
      </c>
      <c r="G18" s="62">
        <v>0</v>
      </c>
      <c r="H18" s="62">
        <v>0</v>
      </c>
    </row>
    <row r="19" spans="1:8" ht="15.75" x14ac:dyDescent="0.25">
      <c r="A19" s="67">
        <v>9</v>
      </c>
      <c r="B19" s="63" t="s">
        <v>82</v>
      </c>
      <c r="C19" s="62">
        <v>2</v>
      </c>
      <c r="D19" s="62">
        <v>10</v>
      </c>
      <c r="E19" s="62">
        <v>0</v>
      </c>
      <c r="F19" s="62">
        <v>0</v>
      </c>
      <c r="G19" s="62">
        <v>0</v>
      </c>
      <c r="H19" s="62">
        <v>0</v>
      </c>
    </row>
    <row r="20" spans="1:8" ht="15.75" x14ac:dyDescent="0.25">
      <c r="A20" s="68">
        <v>10</v>
      </c>
      <c r="B20" s="64" t="s">
        <v>83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</row>
    <row r="21" spans="1:8" ht="15.75" x14ac:dyDescent="0.25">
      <c r="A21" s="102" t="s">
        <v>84</v>
      </c>
      <c r="B21" s="103"/>
      <c r="C21" s="62">
        <v>24</v>
      </c>
      <c r="D21" s="62">
        <v>420</v>
      </c>
      <c r="E21" s="62">
        <v>13</v>
      </c>
      <c r="F21" s="62">
        <v>270</v>
      </c>
      <c r="G21" s="62">
        <v>13</v>
      </c>
      <c r="H21" s="62">
        <v>264</v>
      </c>
    </row>
    <row r="22" spans="1:8" ht="15.75" x14ac:dyDescent="0.25">
      <c r="A22" s="102" t="s">
        <v>85</v>
      </c>
      <c r="B22" s="103"/>
      <c r="C22" s="102">
        <v>50</v>
      </c>
      <c r="D22" s="103"/>
      <c r="E22" s="103"/>
      <c r="F22" s="103"/>
      <c r="G22" s="103"/>
      <c r="H22" s="103"/>
    </row>
    <row r="23" spans="1:8" ht="15.75" x14ac:dyDescent="0.25">
      <c r="A23" s="102" t="s">
        <v>86</v>
      </c>
      <c r="B23" s="103"/>
      <c r="C23" s="102">
        <v>945</v>
      </c>
      <c r="D23" s="103"/>
      <c r="E23" s="103"/>
      <c r="F23" s="103"/>
      <c r="G23" s="103"/>
      <c r="H23" s="103"/>
    </row>
  </sheetData>
  <mergeCells count="16">
    <mergeCell ref="A22:B22"/>
    <mergeCell ref="C22:H22"/>
    <mergeCell ref="A23:B23"/>
    <mergeCell ref="C23:H23"/>
    <mergeCell ref="B5:G6"/>
    <mergeCell ref="C8:H8"/>
    <mergeCell ref="C9:D9"/>
    <mergeCell ref="E9:F9"/>
    <mergeCell ref="G9:H9"/>
    <mergeCell ref="B8:B10"/>
    <mergeCell ref="A8:A10"/>
    <mergeCell ref="D1:H1"/>
    <mergeCell ref="D2:H2"/>
    <mergeCell ref="D3:H3"/>
    <mergeCell ref="D4:H4"/>
    <mergeCell ref="A21:B21"/>
  </mergeCell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лето</vt:lpstr>
      <vt:lpstr>весна, осень</vt:lpstr>
      <vt:lpstr>твое призвание</vt:lpstr>
      <vt:lpstr>работа дошкольных групп</vt:lpstr>
      <vt:lpstr>лето!Область_печати</vt:lpstr>
      <vt:lpstr>'твое призвание'!Область_печати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2024-04-03T09:08:40Z</dcterms:modified>
</cp:coreProperties>
</file>