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025" yWindow="-30" windowWidth="14955" windowHeight="12405"/>
  </bookViews>
  <sheets>
    <sheet name="Расходы" sheetId="3" r:id="rId1"/>
  </sheets>
  <externalReferences>
    <externalReference r:id="rId2"/>
    <externalReference r:id="rId3"/>
  </externalReferences>
  <definedNames>
    <definedName name="_xlnm.Print_Area" localSheetId="0">Расходы!$A$1:$J$51</definedName>
  </definedNames>
  <calcPr calcId="145621"/>
</workbook>
</file>

<file path=xl/calcChain.xml><?xml version="1.0" encoding="utf-8"?>
<calcChain xmlns="http://schemas.openxmlformats.org/spreadsheetml/2006/main">
  <c r="C51" i="3" l="1"/>
  <c r="C46" i="3"/>
  <c r="C27" i="3"/>
  <c r="C25" i="3"/>
  <c r="C21" i="3"/>
  <c r="C19" i="3"/>
  <c r="C17" i="3"/>
  <c r="C15" i="3"/>
  <c r="C11" i="3"/>
  <c r="C9" i="3"/>
  <c r="C7" i="3"/>
  <c r="D46" i="3" l="1"/>
  <c r="D40" i="3"/>
  <c r="D25" i="3"/>
  <c r="D21" i="3"/>
  <c r="D19" i="3"/>
  <c r="D15" i="3"/>
  <c r="D14" i="3"/>
  <c r="D11" i="3"/>
  <c r="D7" i="3"/>
  <c r="E6" i="3" l="1"/>
  <c r="E51" i="3" s="1"/>
  <c r="D6" i="3"/>
  <c r="G12" i="3"/>
  <c r="F13" i="3"/>
  <c r="H13" i="3"/>
  <c r="I13" i="3"/>
  <c r="D18" i="3" l="1"/>
  <c r="E18" i="3"/>
  <c r="C18" i="3"/>
  <c r="C24" i="3"/>
  <c r="C6" i="3" l="1"/>
  <c r="D16" i="3" l="1"/>
  <c r="E16" i="3"/>
  <c r="C16" i="3"/>
  <c r="D24" i="3" l="1"/>
  <c r="E24" i="3"/>
  <c r="D28" i="3"/>
  <c r="E28" i="3"/>
  <c r="C28" i="3"/>
  <c r="D36" i="3"/>
  <c r="E36" i="3"/>
  <c r="C36" i="3"/>
  <c r="D39" i="3"/>
  <c r="E39" i="3"/>
  <c r="C39" i="3"/>
  <c r="D44" i="3"/>
  <c r="E44" i="3"/>
  <c r="C44" i="3"/>
  <c r="D51" i="3" l="1"/>
  <c r="G51" i="3"/>
  <c r="I7" i="3"/>
  <c r="I8" i="3"/>
  <c r="I9" i="3"/>
  <c r="I10" i="3"/>
  <c r="I11" i="3"/>
  <c r="I12" i="3"/>
  <c r="I15" i="3"/>
  <c r="I18" i="3"/>
  <c r="I19" i="3"/>
  <c r="I20" i="3"/>
  <c r="I21" i="3"/>
  <c r="I22" i="3"/>
  <c r="I23" i="3"/>
  <c r="I24" i="3"/>
  <c r="I25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6" i="3"/>
  <c r="H7" i="3"/>
  <c r="H8" i="3"/>
  <c r="H9" i="3"/>
  <c r="H10" i="3"/>
  <c r="H11" i="3"/>
  <c r="H12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6" i="3"/>
  <c r="G7" i="3"/>
  <c r="G8" i="3"/>
  <c r="G9" i="3"/>
  <c r="G10" i="3"/>
  <c r="G11" i="3"/>
  <c r="G14" i="3"/>
  <c r="G15" i="3"/>
  <c r="G16" i="3"/>
  <c r="G17" i="3"/>
  <c r="G18" i="3"/>
  <c r="G19" i="3"/>
  <c r="G20" i="3"/>
  <c r="G21" i="3"/>
  <c r="G22" i="3"/>
  <c r="G24" i="3"/>
  <c r="G25" i="3"/>
  <c r="G26" i="3"/>
  <c r="G27" i="3"/>
  <c r="G30" i="3"/>
  <c r="G31" i="3"/>
  <c r="G32" i="3"/>
  <c r="G33" i="3"/>
  <c r="G34" i="3"/>
  <c r="G35" i="3"/>
  <c r="G38" i="3"/>
  <c r="G39" i="3"/>
  <c r="G40" i="3"/>
  <c r="G41" i="3"/>
  <c r="G42" i="3"/>
  <c r="G43" i="3"/>
  <c r="G44" i="3"/>
  <c r="G47" i="3"/>
  <c r="G48" i="3"/>
  <c r="G49" i="3"/>
  <c r="G6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18" i="3"/>
  <c r="F17" i="3"/>
  <c r="F16" i="3"/>
  <c r="F8" i="3"/>
  <c r="F9" i="3"/>
  <c r="F10" i="3"/>
  <c r="F11" i="3"/>
  <c r="F12" i="3"/>
  <c r="F14" i="3"/>
  <c r="F15" i="3"/>
  <c r="F7" i="3"/>
  <c r="F6" i="3"/>
  <c r="I51" i="3" l="1"/>
  <c r="F51" i="3"/>
  <c r="H51" i="3"/>
</calcChain>
</file>

<file path=xl/sharedStrings.xml><?xml version="1.0" encoding="utf-8"?>
<sst xmlns="http://schemas.openxmlformats.org/spreadsheetml/2006/main" count="146" uniqueCount="130">
  <si>
    <t>1</t>
  </si>
  <si>
    <t>2</t>
  </si>
  <si>
    <t>3</t>
  </si>
  <si>
    <t>4</t>
  </si>
  <si>
    <t>Исполнено</t>
  </si>
  <si>
    <t>Уточненный план</t>
  </si>
  <si>
    <t>5</t>
  </si>
  <si>
    <t>Отклонение исполнения от первоначального плана</t>
  </si>
  <si>
    <t>Первоначальный план</t>
  </si>
  <si>
    <t>сумма</t>
  </si>
  <si>
    <t>%</t>
  </si>
  <si>
    <t>Отклонение исполнения от уточненного плана</t>
  </si>
  <si>
    <t>-</t>
  </si>
  <si>
    <t>Единица измерения: тыс.руб.</t>
  </si>
  <si>
    <t xml:space="preserve">Код раздела, подраздела 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</si>
  <si>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</si>
  <si>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</si>
  <si>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</si>
  <si>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</si>
  <si>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</si>
  <si>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</si>
  <si>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</si>
  <si>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</si>
  <si>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</si>
  <si>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</si>
  <si>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</si>
  <si>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</si>
  <si>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</si>
  <si>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</si>
  <si>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</si>
  <si>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</si>
  <si>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</si>
  <si>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</si>
  <si>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</si>
  <si>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</si>
  <si>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</si>
  <si>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</si>
  <si>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</si>
  <si>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</si>
  <si>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</si>
  <si>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</si>
  <si>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</si>
  <si>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</si>
  <si>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</si>
  <si>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</si>
  <si>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</si>
  <si>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</si>
  <si>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</si>
  <si>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</si>
  <si>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</si>
  <si>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</si>
  <si>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</si>
  <si>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</si>
  <si>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0602</t>
  </si>
  <si>
    <t>Сбор, удаление отходов и очистка сточных вод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</si>
  <si>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</si>
  <si>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</si>
  <si>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</si>
  <si>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</si>
  <si>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</si>
  <si>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</si>
  <si>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</si>
  <si>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</si>
  <si>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</si>
  <si>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</si>
  <si>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</si>
  <si>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</si>
  <si>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</si>
  <si>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</si>
  <si>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</si>
  <si>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</si>
  <si>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</si>
  <si>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</si>
  <si>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</si>
  <si>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</si>
  <si>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</si>
  <si>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</si>
  <si>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</si>
  <si>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</si>
  <si>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</si>
  <si>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</si>
  <si>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</si>
  <si>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</si>
  <si>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</si>
  <si>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</si>
  <si>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</si>
  <si>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</si>
  <si>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</si>
  <si>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</si>
  <si>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</si>
  <si>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</si>
  <si>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</si>
  <si>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</si>
  <si>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</si>
  <si>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</si>
  <si>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Итого:</t>
  </si>
  <si>
    <t>Наименование показателя</t>
  </si>
  <si>
    <t>0111</t>
  </si>
  <si>
    <t>Резервные фонды</t>
  </si>
  <si>
    <t>6</t>
  </si>
  <si>
    <t>7</t>
  </si>
  <si>
    <t>8</t>
  </si>
  <si>
    <t>9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</si>
  <si>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</si>
  <si>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Увеличены ассигнования на сумму межбюджетных трансфертов бюджетам поселений на решение вопросов местного значения</t>
  </si>
  <si>
    <t>Севестированы расходы на спорт мероприятия в связи с эпидемиологической обстановкой в стране</t>
  </si>
  <si>
    <t>Отсутствие мероприятий по оздоровлению и отдыху детей в связи с эпидемиологической обстановкой в стране</t>
  </si>
  <si>
    <t>Увеличение ассигнований за счет субсидии РБ на реализацию народных проектов</t>
  </si>
  <si>
    <t>Экономия по фактически предъявленным расходам</t>
  </si>
  <si>
    <t>Увеличены ассигнования на реализацию мероприятий по ТКО в виде МТБ бюджетам поселений за счет грантовой дотации РК</t>
  </si>
  <si>
    <t>Увеличены ассигнования на субсидии РК на горячее питание, кл.рук., укрепление МТБ</t>
  </si>
  <si>
    <t>Увеличены ассигнования на сумму субсидий на укрепление МТБ доп образовательных учреждений</t>
  </si>
  <si>
    <t>Уменьшены ассигнования в связи с внесением изменений в муниципальную программу "Развитие образования"</t>
  </si>
  <si>
    <t>Уменьшены ассигнования на субсидию по уходу и присмотру за детьми из-за снижения посещаемости детей</t>
  </si>
  <si>
    <t>Уменьшены ассигнования в связи с внесением изменений в муниципальную программу "Развитие образования" из заснижения посещаемости детей дошкольных учреждений по эпидемиологической обстановке</t>
  </si>
  <si>
    <t>Уменьшены ассигнования в связи с внесением изменений в муниципальную программу из за сокращения субсидий НКО и расходов на проведение мероприятий соц направленности</t>
  </si>
  <si>
    <t>Отсутствие расходов по прибретению жилья инвалидам за счет средств РБ, экономия по осуществлению гос полномочий РК на оказание мер соц поддержки пед работникам</t>
  </si>
  <si>
    <t>Уменьшены ассигнования в связи с внесением изменений в муниципальную программу "Развитие отрасли "Культура"</t>
  </si>
  <si>
    <t>Увеличение ассигнований за счет остатков дорожного фонда предыдущих лет, корректировки прогноза поступлений акцизов, капитального ремонта дорог за счет бюджета МР Княжпогостский</t>
  </si>
  <si>
    <t>Увеличены ассигнования на сумму субсидии из РБ на малого и среднего предпринимательства</t>
  </si>
  <si>
    <t>Увеличены ассигнования на поддержку отрасли культура (ремонт памятника "Вечный огонь")</t>
  </si>
  <si>
    <t>Увеличение ассигнований  учреждения спорта в поселения на ремонтные работы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</si>
  <si>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</si>
  <si>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</si>
  <si>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0300</t>
  </si>
  <si>
    <t>Реализация народного бюджета</t>
  </si>
  <si>
    <t>0310</t>
  </si>
  <si>
    <t>Увеличены ассигнования на сумму межбюджетных трансфертов бюджетам поселений на решение вопросов местного значения, а также субсидий РБ на реализацияю народных проектов</t>
  </si>
  <si>
    <t>Увеличены ассигнования на сумму межбюджетных трансфертов бюджетам поселений на решение вопросов местного значения (реализация НБ)</t>
  </si>
  <si>
    <t>Сведения о фактически произведенных расходах СП "Шошка" по разделам и подразделам классификации расходов в сравнении с первоначально утвержденными и с уточненными значениями с учетом внесенных изменений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</si>
</sst>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8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9" tint="0.39997558519241921"/>
        <bgColor rgb="FFFFFFFF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 style="thin">
        <color rgb="FFBFBFBF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rgb="FFBFBFBF"/>
      </left>
      <right/>
      <top style="thin">
        <color rgb="FFBFBFBF"/>
      </top>
      <bottom style="thin">
        <color theme="9" tint="-0.249977111117893"/>
      </bottom>
      <diagonal/>
    </border>
    <border>
      <left/>
      <right/>
      <top style="thin">
        <color rgb="FFBFBFBF"/>
      </top>
      <bottom style="thin">
        <color theme="9" tint="-0.249977111117893"/>
      </bottom>
      <diagonal/>
    </border>
    <border>
      <left/>
      <right style="thin">
        <color rgb="FFBFBFBF"/>
      </right>
      <top style="thin">
        <color rgb="FFBFBFBF"/>
      </top>
      <bottom style="thin">
        <color theme="9" tint="-0.249977111117893"/>
      </bottom>
      <diagonal/>
    </border>
    <border>
      <left style="thin">
        <color rgb="FFFAC090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BFBFBF"/>
      </left>
      <right/>
      <top/>
      <bottom style="thin">
        <color rgb="FFD9D9D9"/>
      </bottom>
      <diagonal/>
    </border>
    <border>
      <left/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57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4" fillId="2" borderId="6">
      <alignment horizontal="center" vertical="top" shrinkToFit="1"/>
    </xf>
    <xf numFmtId="0" fontId="4" fillId="2" borderId="7">
      <alignment horizontal="left" vertical="top" wrapText="1"/>
    </xf>
    <xf numFmtId="164" fontId="4" fillId="2" borderId="7">
      <alignment horizontal="right" vertical="top" wrapText="1" shrinkToFit="1"/>
    </xf>
    <xf numFmtId="164" fontId="4" fillId="2" borderId="8">
      <alignment horizontal="right" vertical="top" shrinkToFit="1"/>
    </xf>
    <xf numFmtId="49" fontId="3" fillId="3" borderId="9">
      <alignment horizontal="center" vertical="top" shrinkToFit="1"/>
    </xf>
    <xf numFmtId="0" fontId="3" fillId="3" borderId="10">
      <alignment horizontal="left" vertical="top" wrapText="1"/>
    </xf>
    <xf numFmtId="164" fontId="3" fillId="3" borderId="10">
      <alignment horizontal="right" vertical="top" shrinkToFit="1"/>
    </xf>
    <xf numFmtId="164" fontId="3" fillId="3" borderId="11">
      <alignment horizontal="right" vertical="top" shrinkToFit="1"/>
    </xf>
    <xf numFmtId="49" fontId="3" fillId="4" borderId="12">
      <alignment horizontal="center" vertical="top" shrinkToFit="1"/>
    </xf>
    <xf numFmtId="0" fontId="3" fillId="4" borderId="13">
      <alignment horizontal="left" vertical="top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49" fontId="5" fillId="0" borderId="12">
      <alignment horizontal="center" vertical="top" shrinkToFit="1"/>
    </xf>
    <xf numFmtId="0" fontId="2" fillId="0" borderId="13">
      <alignment horizontal="left" vertical="top" wrapText="1"/>
    </xf>
    <xf numFmtId="164" fontId="2" fillId="0" borderId="13">
      <alignment horizontal="right" vertical="top" shrinkToFit="1"/>
    </xf>
    <xf numFmtId="164" fontId="6" fillId="0" borderId="14">
      <alignment horizontal="right" vertical="top" shrinkToFit="1"/>
    </xf>
    <xf numFmtId="0" fontId="4" fillId="5" borderId="15"/>
    <xf numFmtId="164" fontId="4" fillId="5" borderId="15">
      <alignment horizontal="right" shrinkToFit="1"/>
    </xf>
    <xf numFmtId="164" fontId="4" fillId="5" borderId="16">
      <alignment horizontal="right" shrinkToFit="1"/>
    </xf>
    <xf numFmtId="0" fontId="2" fillId="0" borderId="17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" fontId="4" fillId="5" borderId="15">
      <alignment horizontal="right" shrinkToFit="1"/>
    </xf>
    <xf numFmtId="4" fontId="4" fillId="5" borderId="16">
      <alignment horizontal="right" shrinkToFit="1"/>
    </xf>
    <xf numFmtId="4" fontId="4" fillId="2" borderId="7">
      <alignment horizontal="right" vertical="top" wrapText="1" shrinkToFit="1"/>
    </xf>
    <xf numFmtId="4" fontId="4" fillId="2" borderId="8">
      <alignment horizontal="right" vertical="top" shrinkToFit="1"/>
    </xf>
    <xf numFmtId="4" fontId="3" fillId="3" borderId="10">
      <alignment horizontal="right" vertical="top" shrinkToFit="1"/>
    </xf>
    <xf numFmtId="4" fontId="3" fillId="3" borderId="11">
      <alignment horizontal="right" vertical="top" shrinkToFit="1"/>
    </xf>
    <xf numFmtId="4" fontId="3" fillId="4" borderId="13">
      <alignment horizontal="right" vertical="top" shrinkToFit="1"/>
    </xf>
    <xf numFmtId="4" fontId="3" fillId="4" borderId="14">
      <alignment horizontal="right" vertical="top" shrinkToFit="1"/>
    </xf>
    <xf numFmtId="4" fontId="2" fillId="0" borderId="13">
      <alignment horizontal="right" vertical="top" shrinkToFit="1"/>
    </xf>
    <xf numFmtId="4" fontId="6" fillId="0" borderId="14">
      <alignment horizontal="right" vertical="top" shrinkToFit="1"/>
    </xf>
    <xf numFmtId="49" fontId="3" fillId="0" borderId="21">
      <alignment horizontal="center" vertical="center" wrapText="1"/>
    </xf>
    <xf numFmtId="49" fontId="3" fillId="0" borderId="22">
      <alignment horizontal="center" vertical="center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164" fontId="2" fillId="0" borderId="13">
      <alignment horizontal="right" vertical="top" shrinkToFit="1"/>
    </xf>
    <xf numFmtId="164" fontId="2" fillId="0" borderId="14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5" borderId="26"/>
    <xf numFmtId="164" fontId="4" fillId="5" borderId="15">
      <alignment horizontal="right" shrinkToFit="1"/>
    </xf>
    <xf numFmtId="164" fontId="4" fillId="5" borderId="16">
      <alignment horizontal="right" shrinkToFit="1"/>
    </xf>
    <xf numFmtId="164" fontId="12" fillId="4" borderId="14">
      <alignment horizontal="right" vertical="top" shrinkToFit="1"/>
    </xf>
    <xf numFmtId="164" fontId="13" fillId="0" borderId="14">
      <alignment horizontal="right" vertical="top" shrinkToFit="1"/>
    </xf>
  </cellStyleXfs>
  <cellXfs count="65">
    <xf numFmtId="0" fontId="0" fillId="0" borderId="0" xfId="0"/>
    <xf numFmtId="0" fontId="9" fillId="0" borderId="1" xfId="0" applyFont="1" applyFill="1" applyBorder="1" applyProtection="1">
      <protection locked="0"/>
    </xf>
    <xf numFmtId="49" fontId="10" fillId="0" borderId="12" xfId="11" applyNumberFormat="1" applyFont="1" applyFill="1" applyBorder="1" applyProtection="1">
      <alignment horizontal="center" vertical="top" shrinkToFit="1"/>
    </xf>
    <xf numFmtId="0" fontId="10" fillId="0" borderId="13" xfId="12" quotePrefix="1" applyNumberFormat="1" applyFont="1" applyFill="1" applyBorder="1" applyProtection="1">
      <alignment horizontal="left" vertical="top" wrapText="1"/>
    </xf>
    <xf numFmtId="164" fontId="10" fillId="0" borderId="13" xfId="47" applyNumberFormat="1" applyFont="1" applyFill="1" applyBorder="1" applyProtection="1">
      <alignment horizontal="right" vertical="top" shrinkToFit="1"/>
    </xf>
    <xf numFmtId="164" fontId="10" fillId="0" borderId="14" xfId="48" applyNumberFormat="1" applyFont="1" applyFill="1" applyBorder="1" applyProtection="1">
      <alignment horizontal="right" vertical="top" shrinkToFit="1"/>
    </xf>
    <xf numFmtId="164" fontId="10" fillId="0" borderId="14" xfId="56" applyNumberFormat="1" applyFont="1" applyProtection="1">
      <alignment horizontal="right" vertical="top" shrinkToFit="1"/>
    </xf>
    <xf numFmtId="164" fontId="10" fillId="0" borderId="14" xfId="56" applyNumberFormat="1" applyFont="1" applyAlignment="1" applyProtection="1">
      <alignment horizontal="right" vertical="top" shrinkToFit="1"/>
    </xf>
    <xf numFmtId="164" fontId="10" fillId="0" borderId="13" xfId="12" quotePrefix="1" applyNumberFormat="1" applyFont="1" applyFill="1" applyBorder="1" applyAlignment="1" applyProtection="1">
      <alignment horizontal="right" vertical="top" wrapText="1"/>
    </xf>
    <xf numFmtId="164" fontId="9" fillId="0" borderId="1" xfId="0" applyNumberFormat="1" applyFont="1" applyFill="1" applyBorder="1" applyAlignment="1" applyProtection="1">
      <alignment horizontal="right" vertical="top"/>
      <protection locked="0"/>
    </xf>
    <xf numFmtId="165" fontId="9" fillId="0" borderId="1" xfId="0" applyNumberFormat="1" applyFont="1" applyFill="1" applyBorder="1" applyAlignment="1" applyProtection="1">
      <alignment horizontal="right" vertical="top"/>
      <protection locked="0"/>
    </xf>
    <xf numFmtId="164" fontId="14" fillId="6" borderId="1" xfId="0" applyNumberFormat="1" applyFont="1" applyFill="1" applyBorder="1" applyAlignment="1" applyProtection="1">
      <alignment horizontal="right" vertical="top"/>
      <protection locked="0"/>
    </xf>
    <xf numFmtId="49" fontId="8" fillId="9" borderId="12" xfId="7" applyNumberFormat="1" applyFont="1" applyFill="1" applyBorder="1" applyProtection="1">
      <alignment horizontal="center" vertical="top" shrinkToFit="1"/>
    </xf>
    <xf numFmtId="0" fontId="8" fillId="9" borderId="13" xfId="8" quotePrefix="1" applyNumberFormat="1" applyFont="1" applyFill="1" applyBorder="1" applyProtection="1">
      <alignment horizontal="left" vertical="top" wrapText="1"/>
    </xf>
    <xf numFmtId="164" fontId="8" fillId="8" borderId="14" xfId="55" applyNumberFormat="1" applyFont="1" applyFill="1" applyAlignment="1" applyProtection="1">
      <alignment horizontal="right" vertical="top" shrinkToFit="1"/>
    </xf>
    <xf numFmtId="164" fontId="8" fillId="9" borderId="13" xfId="45" applyNumberFormat="1" applyFont="1" applyFill="1" applyBorder="1" applyProtection="1">
      <alignment horizontal="right" vertical="top" shrinkToFit="1"/>
    </xf>
    <xf numFmtId="164" fontId="8" fillId="9" borderId="14" xfId="46" applyNumberFormat="1" applyFont="1" applyFill="1" applyBorder="1" applyProtection="1">
      <alignment horizontal="right" vertical="top" shrinkToFit="1"/>
    </xf>
    <xf numFmtId="165" fontId="14" fillId="6" borderId="1" xfId="0" applyNumberFormat="1" applyFont="1" applyFill="1" applyBorder="1" applyAlignment="1" applyProtection="1">
      <alignment horizontal="right" vertical="top"/>
      <protection locked="0"/>
    </xf>
    <xf numFmtId="164" fontId="8" fillId="8" borderId="14" xfId="55" applyNumberFormat="1" applyFont="1" applyFill="1" applyProtection="1">
      <alignment horizontal="right" vertical="top" shrinkToFit="1"/>
    </xf>
    <xf numFmtId="164" fontId="8" fillId="9" borderId="13" xfId="8" quotePrefix="1" applyNumberFormat="1" applyFont="1" applyFill="1" applyBorder="1" applyAlignment="1" applyProtection="1">
      <alignment horizontal="right" vertical="top" wrapText="1"/>
    </xf>
    <xf numFmtId="0" fontId="10" fillId="0" borderId="1" xfId="26" applyNumberFormat="1" applyFont="1" applyFill="1" applyBorder="1" applyProtection="1"/>
    <xf numFmtId="164" fontId="9" fillId="0" borderId="27" xfId="0" applyNumberFormat="1" applyFont="1" applyFill="1" applyBorder="1" applyAlignment="1" applyProtection="1">
      <alignment horizontal="right" vertical="top"/>
      <protection locked="0"/>
    </xf>
    <xf numFmtId="165" fontId="9" fillId="0" borderId="28" xfId="0" applyNumberFormat="1" applyFont="1" applyFill="1" applyBorder="1" applyAlignment="1" applyProtection="1">
      <alignment horizontal="right" vertical="top"/>
      <protection locked="0"/>
    </xf>
    <xf numFmtId="164" fontId="9" fillId="0" borderId="28" xfId="0" applyNumberFormat="1" applyFont="1" applyFill="1" applyBorder="1" applyAlignment="1" applyProtection="1">
      <alignment horizontal="right" vertical="top"/>
      <protection locked="0"/>
    </xf>
    <xf numFmtId="0" fontId="10" fillId="0" borderId="29" xfId="49" applyNumberFormat="1" applyFont="1" applyFill="1" applyBorder="1" applyProtection="1"/>
    <xf numFmtId="0" fontId="10" fillId="0" borderId="30" xfId="50" applyNumberFormat="1" applyFont="1" applyFill="1" applyBorder="1" applyProtection="1"/>
    <xf numFmtId="164" fontId="10" fillId="0" borderId="30" xfId="50" applyNumberFormat="1" applyFont="1" applyFill="1" applyBorder="1" applyAlignment="1" applyProtection="1">
      <alignment horizontal="right" vertical="top"/>
    </xf>
    <xf numFmtId="0" fontId="10" fillId="0" borderId="31" xfId="51" applyNumberFormat="1" applyFont="1" applyFill="1" applyBorder="1" applyProtection="1"/>
    <xf numFmtId="164" fontId="10" fillId="0" borderId="1" xfId="26" applyNumberFormat="1" applyFont="1" applyFill="1" applyBorder="1" applyProtection="1"/>
    <xf numFmtId="0" fontId="8" fillId="10" borderId="32" xfId="52" applyNumberFormat="1" applyFont="1" applyFill="1" applyBorder="1" applyProtection="1"/>
    <xf numFmtId="0" fontId="8" fillId="10" borderId="20" xfId="23" applyNumberFormat="1" applyFont="1" applyFill="1" applyBorder="1" applyProtection="1"/>
    <xf numFmtId="164" fontId="8" fillId="10" borderId="18" xfId="23" applyNumberFormat="1" applyFont="1" applyFill="1" applyBorder="1" applyAlignment="1" applyProtection="1">
      <alignment horizontal="right" vertical="top"/>
    </xf>
    <xf numFmtId="164" fontId="14" fillId="7" borderId="19" xfId="0" applyNumberFormat="1" applyFont="1" applyFill="1" applyBorder="1" applyAlignment="1" applyProtection="1">
      <alignment horizontal="right" vertical="top"/>
      <protection locked="0"/>
    </xf>
    <xf numFmtId="165" fontId="14" fillId="7" borderId="33" xfId="0" applyNumberFormat="1" applyFont="1" applyFill="1" applyBorder="1" applyAlignment="1" applyProtection="1">
      <alignment horizontal="right" vertical="top"/>
      <protection locked="0"/>
    </xf>
    <xf numFmtId="164" fontId="14" fillId="7" borderId="18" xfId="0" applyNumberFormat="1" applyFont="1" applyFill="1" applyBorder="1" applyAlignment="1" applyProtection="1">
      <alignment horizontal="right" vertical="top"/>
      <protection locked="0"/>
    </xf>
    <xf numFmtId="165" fontId="14" fillId="7" borderId="18" xfId="0" applyNumberFormat="1" applyFont="1" applyFill="1" applyBorder="1" applyAlignment="1" applyProtection="1">
      <alignment horizontal="right" vertical="top"/>
      <protection locked="0"/>
    </xf>
    <xf numFmtId="49" fontId="8" fillId="0" borderId="34" xfId="4" applyNumberFormat="1" applyFont="1" applyBorder="1" applyAlignment="1" applyProtection="1">
      <alignment horizontal="center" vertical="center" wrapText="1"/>
    </xf>
    <xf numFmtId="49" fontId="8" fillId="0" borderId="34" xfId="44" applyNumberFormat="1" applyFont="1" applyFill="1" applyBorder="1" applyProtection="1">
      <alignment horizontal="center" vertical="center" wrapText="1"/>
    </xf>
    <xf numFmtId="49" fontId="8" fillId="0" borderId="34" xfId="5" applyNumberFormat="1" applyFont="1" applyFill="1" applyBorder="1" applyProtection="1">
      <alignment horizontal="center" vertical="center" wrapText="1"/>
    </xf>
    <xf numFmtId="49" fontId="8" fillId="0" borderId="34" xfId="6" applyNumberFormat="1" applyFont="1" applyFill="1" applyBorder="1" applyProtection="1">
      <alignment horizontal="center" vertical="center" wrapText="1"/>
    </xf>
    <xf numFmtId="0" fontId="14" fillId="0" borderId="34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Fill="1" applyBorder="1" applyAlignment="1" applyProtection="1">
      <alignment vertical="top"/>
      <protection locked="0"/>
    </xf>
    <xf numFmtId="49" fontId="8" fillId="9" borderId="39" xfId="34" applyNumberFormat="1" applyFont="1" applyFill="1" applyBorder="1" applyAlignment="1" applyProtection="1">
      <alignment horizontal="center" vertical="top" shrinkToFit="1"/>
    </xf>
    <xf numFmtId="49" fontId="10" fillId="0" borderId="39" xfId="35" applyNumberFormat="1" applyFont="1" applyFill="1" applyBorder="1" applyAlignment="1" applyProtection="1">
      <alignment horizontal="center" vertical="top" shrinkToFit="1"/>
    </xf>
    <xf numFmtId="164" fontId="8" fillId="9" borderId="40" xfId="55" applyNumberFormat="1" applyFont="1" applyFill="1" applyBorder="1" applyAlignment="1" applyProtection="1">
      <alignment horizontal="right" vertical="top" shrinkToFit="1"/>
    </xf>
    <xf numFmtId="164" fontId="10" fillId="0" borderId="40" xfId="56" applyNumberFormat="1" applyFont="1" applyFill="1" applyBorder="1" applyAlignment="1" applyProtection="1">
      <alignment horizontal="right" vertical="top" shrinkToFit="1"/>
    </xf>
    <xf numFmtId="0" fontId="10" fillId="0" borderId="41" xfId="12" quotePrefix="1" applyNumberFormat="1" applyFont="1" applyFill="1" applyBorder="1" applyProtection="1">
      <alignment horizontal="left" vertical="top" wrapText="1"/>
    </xf>
    <xf numFmtId="49" fontId="17" fillId="0" borderId="38" xfId="0" applyNumberFormat="1" applyFont="1" applyBorder="1" applyAlignment="1">
      <alignment horizontal="justify" vertical="center" wrapText="1"/>
    </xf>
    <xf numFmtId="49" fontId="16" fillId="6" borderId="38" xfId="0" applyNumberFormat="1" applyFont="1" applyFill="1" applyBorder="1" applyAlignment="1">
      <alignment horizontal="left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0" fillId="0" borderId="37" xfId="2" applyNumberFormat="1" applyFont="1" applyFill="1" applyBorder="1" applyAlignment="1" applyProtection="1">
      <alignment horizontal="right" vertical="top" wrapText="1"/>
    </xf>
    <xf numFmtId="0" fontId="0" fillId="0" borderId="37" xfId="0" applyBorder="1" applyAlignment="1"/>
    <xf numFmtId="0" fontId="14" fillId="0" borderId="35" xfId="0" applyFont="1" applyFill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>
      <alignment horizontal="center" vertical="center" wrapText="1"/>
    </xf>
    <xf numFmtId="0" fontId="10" fillId="0" borderId="1" xfId="27" applyNumberFormat="1" applyFont="1" applyFill="1" applyBorder="1" applyProtection="1">
      <alignment horizontal="left" vertical="top" wrapText="1"/>
    </xf>
    <xf numFmtId="0" fontId="10" fillId="0" borderId="1" xfId="27" applyFont="1" applyFill="1" applyBorder="1">
      <alignment horizontal="left" vertical="top" wrapText="1"/>
    </xf>
    <xf numFmtId="49" fontId="8" fillId="0" borderId="34" xfId="3" applyNumberFormat="1" applyFont="1" applyFill="1" applyBorder="1" applyAlignment="1" applyProtection="1">
      <alignment horizontal="center" vertical="center" wrapText="1"/>
    </xf>
    <xf numFmtId="49" fontId="8" fillId="0" borderId="34" xfId="4" applyNumberFormat="1" applyFont="1" applyBorder="1" applyAlignment="1" applyProtection="1">
      <alignment horizontal="center" vertical="center" wrapText="1"/>
    </xf>
    <xf numFmtId="49" fontId="8" fillId="0" borderId="34" xfId="43" applyNumberFormat="1" applyFont="1" applyFill="1" applyBorder="1" applyProtection="1">
      <alignment horizontal="center" vertical="center" wrapText="1"/>
    </xf>
    <xf numFmtId="49" fontId="8" fillId="0" borderId="34" xfId="43" applyFont="1" applyFill="1" applyBorder="1">
      <alignment horizontal="center" vertical="center" wrapText="1"/>
    </xf>
    <xf numFmtId="49" fontId="8" fillId="0" borderId="34" xfId="3" applyNumberFormat="1" applyFont="1" applyFill="1" applyBorder="1" applyProtection="1">
      <alignment horizontal="center" vertical="center" wrapText="1"/>
    </xf>
    <xf numFmtId="49" fontId="8" fillId="0" borderId="34" xfId="4" applyNumberFormat="1" applyFont="1" applyFill="1" applyBorder="1" applyProtection="1">
      <alignment horizontal="center" vertical="center" wrapText="1"/>
    </xf>
    <xf numFmtId="49" fontId="8" fillId="0" borderId="34" xfId="4" applyFont="1" applyFill="1" applyBorder="1">
      <alignment horizontal="center" vertical="center" wrapText="1"/>
    </xf>
  </cellXfs>
  <cellStyles count="57">
    <cellStyle name="br" xfId="30"/>
    <cellStyle name="col" xfId="2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st57" xfId="2"/>
    <cellStyle name="st66" xfId="55"/>
    <cellStyle name="st67" xfId="56"/>
    <cellStyle name="st68" xfId="53"/>
    <cellStyle name="st69" xfId="54"/>
    <cellStyle name="st70" xfId="45"/>
    <cellStyle name="st71" xfId="46"/>
    <cellStyle name="st72" xfId="47"/>
    <cellStyle name="st73" xfId="48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yle0" xfId="31"/>
    <cellStyle name="td" xfId="32"/>
    <cellStyle name="tr" xfId="28"/>
    <cellStyle name="xl_bot_header" xfId="5"/>
    <cellStyle name="xl_bot_left_header" xfId="44"/>
    <cellStyle name="xl_bot_right_header" xfId="6"/>
    <cellStyle name="xl_footer" xfId="27"/>
    <cellStyle name="xl_header" xfId="1"/>
    <cellStyle name="xl_top_header" xfId="3"/>
    <cellStyle name="xl_top_left_header" xfId="43"/>
    <cellStyle name="xl_top_right_header" xfId="4"/>
    <cellStyle name="xl_total_bot" xfId="26"/>
    <cellStyle name="xl_total_center" xfId="23"/>
    <cellStyle name="xl_total_left" xfId="52"/>
    <cellStyle name="xl_total_top" xfId="50"/>
    <cellStyle name="xl_total_top_left" xfId="49"/>
    <cellStyle name="xl_total_top_right" xfId="51"/>
    <cellStyle name="Обычный" xfId="0" builtinId="0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41;&#1102;&#1076;&#1078;&#1077;&#1090;%202022/&#1048;&#1079;&#1084;&#1077;&#1085;&#1077;&#1085;&#1080;&#1103;/&#1064;&#1086;&#1096;&#1082;&#1072;/&#1044;&#1077;&#1082;&#1072;&#1073;&#1088;&#1100;/&#1055;&#1088;&#1080;&#1083;&#1086;&#1078;&#1077;&#1085;&#1080;&#1077;%202%20&#1082;%20&#1055;&#104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41;&#1102;&#1076;&#1078;&#1077;&#1090;%202022/&#1055;&#1091;&#1073;&#1083;&#1080;&#1095;&#1085;&#1099;&#1077;/&#1064;&#1086;&#1096;&#1082;&#1072;%20&#1087;&#1088;&#1086;&#1090;&#1086;&#1082;&#1086;&#1083;/&#1055;&#1088;&#1080;&#1083;&#1086;&#1078;&#1077;&#1085;&#1080;&#1077;%202%20&#1082;%20&#1055;&#10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">
          <cell r="C13">
            <v>686.01400000000001</v>
          </cell>
        </row>
        <row r="15">
          <cell r="C15">
            <v>0.61799999999999999</v>
          </cell>
        </row>
        <row r="17">
          <cell r="C17">
            <v>0</v>
          </cell>
        </row>
        <row r="18">
          <cell r="C18">
            <v>4</v>
          </cell>
        </row>
        <row r="22">
          <cell r="C22">
            <v>668.81700000000001</v>
          </cell>
        </row>
        <row r="23">
          <cell r="C23">
            <v>92.878</v>
          </cell>
        </row>
        <row r="25">
          <cell r="C25">
            <v>466.46300000000002</v>
          </cell>
        </row>
        <row r="29">
          <cell r="C29">
            <v>300.08</v>
          </cell>
        </row>
        <row r="31">
          <cell r="C31">
            <v>669.8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">
          <cell r="C13">
            <v>686.01400000000001</v>
          </cell>
        </row>
        <row r="14">
          <cell r="C14">
            <v>1450.327</v>
          </cell>
        </row>
        <row r="15">
          <cell r="C15">
            <v>0.61799999999999999</v>
          </cell>
        </row>
        <row r="17">
          <cell r="C17">
            <v>4</v>
          </cell>
        </row>
        <row r="19">
          <cell r="C19">
            <v>10.8</v>
          </cell>
        </row>
        <row r="21">
          <cell r="C21">
            <v>66.667000000000002</v>
          </cell>
        </row>
        <row r="22">
          <cell r="C22">
            <v>95.176000000000002</v>
          </cell>
        </row>
        <row r="24">
          <cell r="C24">
            <v>161.346</v>
          </cell>
        </row>
        <row r="26">
          <cell r="C26">
            <v>434.19600000000003</v>
          </cell>
        </row>
        <row r="30">
          <cell r="C30">
            <v>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view="pageBreakPreview" zoomScaleNormal="100" zoomScaleSheetLayoutView="100" workbookViewId="0">
      <pane ySplit="5" topLeftCell="A27" activePane="bottomLeft" state="frozen"/>
      <selection pane="bottomLeft" activeCell="E11" sqref="E11"/>
    </sheetView>
  </sheetViews>
  <sheetFormatPr defaultColWidth="9.140625" defaultRowHeight="15.75" x14ac:dyDescent="0.25"/>
  <cols>
    <col min="1" max="1" width="12.5703125" style="1" customWidth="1"/>
    <col min="2" max="2" width="40.5703125" style="1" customWidth="1"/>
    <col min="3" max="3" width="19" style="1" customWidth="1"/>
    <col min="4" max="5" width="17.7109375" style="1" customWidth="1"/>
    <col min="6" max="6" width="17.5703125" style="1" customWidth="1"/>
    <col min="7" max="7" width="12.7109375" style="1" customWidth="1"/>
    <col min="8" max="8" width="17.7109375" style="1" customWidth="1"/>
    <col min="9" max="9" width="12.7109375" style="1" customWidth="1"/>
    <col min="10" max="10" width="61.7109375" style="1" customWidth="1"/>
    <col min="11" max="16384" width="9.140625" style="1"/>
  </cols>
  <sheetData>
    <row r="1" spans="1:10" ht="57" customHeight="1" x14ac:dyDescent="0.25">
      <c r="A1" s="50" t="s">
        <v>129</v>
      </c>
      <c r="B1" s="50"/>
      <c r="C1" s="50"/>
      <c r="D1" s="50"/>
      <c r="E1" s="50"/>
      <c r="F1" s="50"/>
      <c r="G1" s="50"/>
      <c r="H1" s="50"/>
      <c r="I1" s="50"/>
      <c r="J1" s="51"/>
    </row>
    <row r="2" spans="1:10" ht="15.2" customHeight="1" x14ac:dyDescent="0.25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3"/>
    </row>
    <row r="3" spans="1:10" ht="38.450000000000003" customHeight="1" x14ac:dyDescent="0.25">
      <c r="A3" s="60" t="s">
        <v>14</v>
      </c>
      <c r="B3" s="62" t="s">
        <v>96</v>
      </c>
      <c r="C3" s="58" t="s">
        <v>8</v>
      </c>
      <c r="D3" s="58" t="s">
        <v>5</v>
      </c>
      <c r="E3" s="63" t="s">
        <v>4</v>
      </c>
      <c r="F3" s="59" t="s">
        <v>7</v>
      </c>
      <c r="G3" s="59"/>
      <c r="H3" s="59" t="s">
        <v>11</v>
      </c>
      <c r="I3" s="59"/>
      <c r="J3" s="54" t="s">
        <v>103</v>
      </c>
    </row>
    <row r="4" spans="1:10" ht="28.5" customHeight="1" x14ac:dyDescent="0.25">
      <c r="A4" s="61"/>
      <c r="B4" s="62"/>
      <c r="C4" s="58"/>
      <c r="D4" s="58"/>
      <c r="E4" s="64"/>
      <c r="F4" s="36" t="s">
        <v>9</v>
      </c>
      <c r="G4" s="36" t="s">
        <v>10</v>
      </c>
      <c r="H4" s="36" t="s">
        <v>9</v>
      </c>
      <c r="I4" s="36" t="s">
        <v>10</v>
      </c>
      <c r="J4" s="55"/>
    </row>
    <row r="5" spans="1:10" x14ac:dyDescent="0.25">
      <c r="A5" s="37" t="s">
        <v>0</v>
      </c>
      <c r="B5" s="38" t="s">
        <v>1</v>
      </c>
      <c r="C5" s="38" t="s">
        <v>2</v>
      </c>
      <c r="D5" s="38" t="s">
        <v>3</v>
      </c>
      <c r="E5" s="39" t="s">
        <v>6</v>
      </c>
      <c r="F5" s="39" t="s">
        <v>99</v>
      </c>
      <c r="G5" s="39" t="s">
        <v>100</v>
      </c>
      <c r="H5" s="39" t="s">
        <v>101</v>
      </c>
      <c r="I5" s="39" t="s">
        <v>102</v>
      </c>
      <c r="J5" s="40">
        <v>10</v>
      </c>
    </row>
    <row r="6" spans="1:10" ht="31.5" x14ac:dyDescent="0.25">
      <c r="A6" s="12" t="s">
        <v>15</v>
      </c>
      <c r="B6" s="13" t="s">
        <v>16</v>
      </c>
      <c r="C6" s="14">
        <f>C9+C11+C12+C14+C15+C7</f>
        <v>2141.9589999999998</v>
      </c>
      <c r="D6" s="14">
        <f>D9+D11+D12+D14+D15+D7+D13</f>
        <v>2207.3379999999997</v>
      </c>
      <c r="E6" s="14">
        <f>E9+E11+E12+E14+E15+E7+E13</f>
        <v>2201.3759999999997</v>
      </c>
      <c r="F6" s="11">
        <f>E6-C6</f>
        <v>59.416999999999916</v>
      </c>
      <c r="G6" s="17">
        <f>E6/C6-100%</f>
        <v>2.773955990754251E-2</v>
      </c>
      <c r="H6" s="11">
        <f>E6-D6</f>
        <v>-5.9619999999999891</v>
      </c>
      <c r="I6" s="17">
        <f>E6/D6-100%</f>
        <v>-2.7009909674005073E-3</v>
      </c>
      <c r="J6" s="17"/>
    </row>
    <row r="7" spans="1:10" ht="63.75" customHeight="1" x14ac:dyDescent="0.25">
      <c r="A7" s="2" t="s">
        <v>17</v>
      </c>
      <c r="B7" s="3" t="s">
        <v>18</v>
      </c>
      <c r="C7" s="7">
        <f>[2]Лист1!$C$13</f>
        <v>686.01400000000001</v>
      </c>
      <c r="D7" s="4">
        <f>[1]Лист1!$C$13</f>
        <v>686.01400000000001</v>
      </c>
      <c r="E7" s="5">
        <v>683.76400000000001</v>
      </c>
      <c r="F7" s="9">
        <f>E7-C7</f>
        <v>-2.25</v>
      </c>
      <c r="G7" s="10">
        <f t="shared" ref="G7:G51" si="0">E7/C7-100%</f>
        <v>-3.2798164468946789E-3</v>
      </c>
      <c r="H7" s="9">
        <f t="shared" ref="H7:H51" si="1">E7-D7</f>
        <v>-2.25</v>
      </c>
      <c r="I7" s="10">
        <f t="shared" ref="I7:I51" si="2">E7/D7-100%</f>
        <v>-3.2798164468946789E-3</v>
      </c>
      <c r="J7" s="41"/>
    </row>
    <row r="8" spans="1:10" ht="78.75" hidden="1" x14ac:dyDescent="0.25">
      <c r="A8" s="2" t="s">
        <v>19</v>
      </c>
      <c r="B8" s="3" t="s">
        <v>20</v>
      </c>
      <c r="C8" s="7">
        <v>0</v>
      </c>
      <c r="D8" s="4">
        <v>0</v>
      </c>
      <c r="E8" s="5">
        <v>0</v>
      </c>
      <c r="F8" s="9">
        <f t="shared" ref="F8:F15" si="3">E8-C8</f>
        <v>0</v>
      </c>
      <c r="G8" s="10" t="e">
        <f t="shared" si="0"/>
        <v>#DIV/0!</v>
      </c>
      <c r="H8" s="9">
        <f t="shared" si="1"/>
        <v>0</v>
      </c>
      <c r="I8" s="10" t="e">
        <f t="shared" si="2"/>
        <v>#DIV/0!</v>
      </c>
      <c r="J8" s="42"/>
    </row>
    <row r="9" spans="1:10" ht="94.5" x14ac:dyDescent="0.25">
      <c r="A9" s="2" t="s">
        <v>21</v>
      </c>
      <c r="B9" s="3" t="s">
        <v>22</v>
      </c>
      <c r="C9" s="7">
        <f>[2]Лист1!$C$14</f>
        <v>1450.327</v>
      </c>
      <c r="D9" s="4">
        <v>1516.7059999999999</v>
      </c>
      <c r="E9" s="5">
        <v>1512.9939999999999</v>
      </c>
      <c r="F9" s="9">
        <f t="shared" si="3"/>
        <v>62.666999999999916</v>
      </c>
      <c r="G9" s="10">
        <f t="shared" si="0"/>
        <v>4.3208876343059144E-2</v>
      </c>
      <c r="H9" s="9">
        <f t="shared" si="1"/>
        <v>-3.7119999999999891</v>
      </c>
      <c r="I9" s="10">
        <f t="shared" si="2"/>
        <v>-2.4474090562046635E-3</v>
      </c>
      <c r="J9" s="41" t="s">
        <v>104</v>
      </c>
    </row>
    <row r="10" spans="1:10" hidden="1" x14ac:dyDescent="0.25">
      <c r="A10" s="2" t="s">
        <v>23</v>
      </c>
      <c r="B10" s="3" t="s">
        <v>24</v>
      </c>
      <c r="C10" s="7">
        <v>0</v>
      </c>
      <c r="D10" s="4">
        <v>0</v>
      </c>
      <c r="E10" s="5">
        <v>0</v>
      </c>
      <c r="F10" s="9">
        <f t="shared" si="3"/>
        <v>0</v>
      </c>
      <c r="G10" s="10" t="e">
        <f t="shared" si="0"/>
        <v>#DIV/0!</v>
      </c>
      <c r="H10" s="9">
        <f t="shared" si="1"/>
        <v>0</v>
      </c>
      <c r="I10" s="10" t="e">
        <f t="shared" si="2"/>
        <v>#DIV/0!</v>
      </c>
      <c r="J10" s="42"/>
    </row>
    <row r="11" spans="1:10" ht="63" x14ac:dyDescent="0.25">
      <c r="A11" s="2" t="s">
        <v>25</v>
      </c>
      <c r="B11" s="3" t="s">
        <v>26</v>
      </c>
      <c r="C11" s="7">
        <f>[2]Лист1!$C$15</f>
        <v>0.61799999999999999</v>
      </c>
      <c r="D11" s="4">
        <f>[1]Лист1!$C$15</f>
        <v>0.61799999999999999</v>
      </c>
      <c r="E11" s="5">
        <v>0.61799999999999999</v>
      </c>
      <c r="F11" s="9">
        <f t="shared" si="3"/>
        <v>0</v>
      </c>
      <c r="G11" s="10">
        <f t="shared" si="0"/>
        <v>0</v>
      </c>
      <c r="H11" s="9">
        <f t="shared" si="1"/>
        <v>0</v>
      </c>
      <c r="I11" s="10">
        <f t="shared" si="2"/>
        <v>0</v>
      </c>
      <c r="J11" s="41"/>
    </row>
    <row r="12" spans="1:10" ht="31.5" hidden="1" x14ac:dyDescent="0.25">
      <c r="A12" s="2" t="s">
        <v>27</v>
      </c>
      <c r="B12" s="3" t="s">
        <v>28</v>
      </c>
      <c r="C12" s="8">
        <v>0</v>
      </c>
      <c r="D12" s="4">
        <v>0</v>
      </c>
      <c r="E12" s="5">
        <v>0</v>
      </c>
      <c r="F12" s="9">
        <f t="shared" si="3"/>
        <v>0</v>
      </c>
      <c r="G12" s="10" t="e">
        <f t="shared" si="0"/>
        <v>#DIV/0!</v>
      </c>
      <c r="H12" s="9">
        <f t="shared" si="1"/>
        <v>0</v>
      </c>
      <c r="I12" s="10" t="e">
        <f t="shared" si="2"/>
        <v>#DIV/0!</v>
      </c>
      <c r="J12" s="42"/>
    </row>
    <row r="13" spans="1:10" ht="31.5" hidden="1" x14ac:dyDescent="0.25">
      <c r="A13" s="2" t="s">
        <v>27</v>
      </c>
      <c r="B13" s="3" t="s">
        <v>28</v>
      </c>
      <c r="C13" s="8">
        <v>0</v>
      </c>
      <c r="D13" s="4">
        <v>0</v>
      </c>
      <c r="E13" s="5">
        <v>0</v>
      </c>
      <c r="F13" s="9">
        <f t="shared" si="3"/>
        <v>0</v>
      </c>
      <c r="G13" s="10">
        <v>0</v>
      </c>
      <c r="H13" s="9">
        <f t="shared" si="1"/>
        <v>0</v>
      </c>
      <c r="I13" s="10" t="e">
        <f t="shared" si="2"/>
        <v>#DIV/0!</v>
      </c>
      <c r="J13" s="42"/>
    </row>
    <row r="14" spans="1:10" x14ac:dyDescent="0.25">
      <c r="A14" s="2" t="s">
        <v>97</v>
      </c>
      <c r="B14" s="3" t="s">
        <v>98</v>
      </c>
      <c r="C14" s="8">
        <v>1</v>
      </c>
      <c r="D14" s="4">
        <f>[1]Лист1!$C$17</f>
        <v>0</v>
      </c>
      <c r="E14" s="5">
        <v>0</v>
      </c>
      <c r="F14" s="9">
        <f t="shared" si="3"/>
        <v>-1</v>
      </c>
      <c r="G14" s="10">
        <f t="shared" si="0"/>
        <v>-1</v>
      </c>
      <c r="H14" s="9">
        <f t="shared" si="1"/>
        <v>0</v>
      </c>
      <c r="I14" s="10" t="s">
        <v>12</v>
      </c>
      <c r="J14" s="41"/>
    </row>
    <row r="15" spans="1:10" ht="47.25" x14ac:dyDescent="0.25">
      <c r="A15" s="2" t="s">
        <v>29</v>
      </c>
      <c r="B15" s="47" t="s">
        <v>30</v>
      </c>
      <c r="C15" s="8">
        <f>[2]Лист1!$C$17</f>
        <v>4</v>
      </c>
      <c r="D15" s="4">
        <f>[1]Лист1!$C$18</f>
        <v>4</v>
      </c>
      <c r="E15" s="5">
        <v>4</v>
      </c>
      <c r="F15" s="9">
        <f t="shared" si="3"/>
        <v>0</v>
      </c>
      <c r="G15" s="10">
        <f t="shared" si="0"/>
        <v>0</v>
      </c>
      <c r="H15" s="9">
        <f t="shared" si="1"/>
        <v>0</v>
      </c>
      <c r="I15" s="10">
        <f t="shared" si="2"/>
        <v>0</v>
      </c>
      <c r="J15" s="41" t="s">
        <v>104</v>
      </c>
    </row>
    <row r="16" spans="1:10" ht="63" x14ac:dyDescent="0.25">
      <c r="A16" s="43" t="s">
        <v>124</v>
      </c>
      <c r="B16" s="49" t="s">
        <v>122</v>
      </c>
      <c r="C16" s="45">
        <f>C17</f>
        <v>10.8</v>
      </c>
      <c r="D16" s="45">
        <f t="shared" ref="D16:E16" si="4">D17</f>
        <v>10.8</v>
      </c>
      <c r="E16" s="45">
        <f t="shared" si="4"/>
        <v>10.8</v>
      </c>
      <c r="F16" s="11">
        <f>E16-C16</f>
        <v>0</v>
      </c>
      <c r="G16" s="17">
        <f t="shared" si="0"/>
        <v>0</v>
      </c>
      <c r="H16" s="11">
        <f t="shared" si="1"/>
        <v>0</v>
      </c>
      <c r="I16" s="17" t="s">
        <v>12</v>
      </c>
      <c r="J16" s="17"/>
    </row>
    <row r="17" spans="1:10" ht="63" x14ac:dyDescent="0.25">
      <c r="A17" s="44" t="s">
        <v>126</v>
      </c>
      <c r="B17" s="48" t="s">
        <v>123</v>
      </c>
      <c r="C17" s="46">
        <f>[2]Лист1!$C$19</f>
        <v>10.8</v>
      </c>
      <c r="D17" s="4">
        <v>10.8</v>
      </c>
      <c r="E17" s="5">
        <v>10.8</v>
      </c>
      <c r="F17" s="9">
        <f>E17-C17</f>
        <v>0</v>
      </c>
      <c r="G17" s="10">
        <f t="shared" si="0"/>
        <v>0</v>
      </c>
      <c r="H17" s="9">
        <f t="shared" si="1"/>
        <v>0</v>
      </c>
      <c r="I17" s="10" t="s">
        <v>12</v>
      </c>
      <c r="J17" s="41" t="s">
        <v>108</v>
      </c>
    </row>
    <row r="18" spans="1:10" x14ac:dyDescent="0.25">
      <c r="A18" s="12" t="s">
        <v>31</v>
      </c>
      <c r="B18" s="13" t="s">
        <v>32</v>
      </c>
      <c r="C18" s="18">
        <f>C21+C22+C23+C19</f>
        <v>161.84300000000002</v>
      </c>
      <c r="D18" s="18">
        <f t="shared" ref="D18:E18" si="5">D21+D22+D23+D19</f>
        <v>761.69500000000005</v>
      </c>
      <c r="E18" s="18">
        <f t="shared" si="5"/>
        <v>761.69500000000005</v>
      </c>
      <c r="F18" s="11">
        <f>E18-C18</f>
        <v>599.85200000000009</v>
      </c>
      <c r="G18" s="17">
        <f t="shared" si="0"/>
        <v>3.7063821110582476</v>
      </c>
      <c r="H18" s="11">
        <f t="shared" si="1"/>
        <v>0</v>
      </c>
      <c r="I18" s="17">
        <f t="shared" si="2"/>
        <v>0</v>
      </c>
      <c r="J18" s="17"/>
    </row>
    <row r="19" spans="1:10" ht="47.25" x14ac:dyDescent="0.25">
      <c r="A19" s="2" t="s">
        <v>33</v>
      </c>
      <c r="B19" s="3" t="s">
        <v>34</v>
      </c>
      <c r="C19" s="6">
        <f>[2]Лист1!$C$21</f>
        <v>66.667000000000002</v>
      </c>
      <c r="D19" s="4">
        <f>[1]Лист1!$C$22</f>
        <v>668.81700000000001</v>
      </c>
      <c r="E19" s="5">
        <v>668.81700000000001</v>
      </c>
      <c r="F19" s="9">
        <f t="shared" ref="F19:F51" si="6">E19-C19</f>
        <v>602.15</v>
      </c>
      <c r="G19" s="10">
        <f t="shared" si="0"/>
        <v>9.0322048389758045</v>
      </c>
      <c r="H19" s="9">
        <f t="shared" si="1"/>
        <v>0</v>
      </c>
      <c r="I19" s="10">
        <f t="shared" si="2"/>
        <v>0</v>
      </c>
      <c r="J19" s="41" t="s">
        <v>128</v>
      </c>
    </row>
    <row r="20" spans="1:10" ht="31.5" hidden="1" x14ac:dyDescent="0.25">
      <c r="A20" s="2" t="s">
        <v>35</v>
      </c>
      <c r="B20" s="3" t="s">
        <v>36</v>
      </c>
      <c r="C20" s="6">
        <v>0</v>
      </c>
      <c r="D20" s="4">
        <v>0</v>
      </c>
      <c r="E20" s="5">
        <v>0</v>
      </c>
      <c r="F20" s="9">
        <f t="shared" si="6"/>
        <v>0</v>
      </c>
      <c r="G20" s="10" t="e">
        <f t="shared" si="0"/>
        <v>#DIV/0!</v>
      </c>
      <c r="H20" s="9">
        <f t="shared" si="1"/>
        <v>0</v>
      </c>
      <c r="I20" s="10" t="e">
        <f t="shared" si="2"/>
        <v>#DIV/0!</v>
      </c>
      <c r="J20" s="41" t="s">
        <v>107</v>
      </c>
    </row>
    <row r="21" spans="1:10" x14ac:dyDescent="0.25">
      <c r="A21" s="2" t="s">
        <v>37</v>
      </c>
      <c r="B21" s="3" t="s">
        <v>38</v>
      </c>
      <c r="C21" s="6">
        <f>[2]Лист1!$C$22</f>
        <v>95.176000000000002</v>
      </c>
      <c r="D21" s="4">
        <f>[1]Лист1!$C$23</f>
        <v>92.878</v>
      </c>
      <c r="E21" s="5">
        <v>92.878</v>
      </c>
      <c r="F21" s="9">
        <f t="shared" si="6"/>
        <v>-2.2980000000000018</v>
      </c>
      <c r="G21" s="10">
        <f t="shared" si="0"/>
        <v>-2.4144742372026573E-2</v>
      </c>
      <c r="H21" s="9">
        <f t="shared" si="1"/>
        <v>0</v>
      </c>
      <c r="I21" s="10">
        <f t="shared" si="2"/>
        <v>0</v>
      </c>
      <c r="J21" s="41"/>
    </row>
    <row r="22" spans="1:10" ht="63" hidden="1" x14ac:dyDescent="0.25">
      <c r="A22" s="2" t="s">
        <v>39</v>
      </c>
      <c r="B22" s="3" t="s">
        <v>40</v>
      </c>
      <c r="C22" s="6"/>
      <c r="D22" s="4"/>
      <c r="E22" s="5"/>
      <c r="F22" s="9">
        <f t="shared" si="6"/>
        <v>0</v>
      </c>
      <c r="G22" s="10" t="e">
        <f t="shared" si="0"/>
        <v>#DIV/0!</v>
      </c>
      <c r="H22" s="9">
        <f t="shared" si="1"/>
        <v>0</v>
      </c>
      <c r="I22" s="10" t="e">
        <f t="shared" si="2"/>
        <v>#DIV/0!</v>
      </c>
      <c r="J22" s="41" t="s">
        <v>118</v>
      </c>
    </row>
    <row r="23" spans="1:10" ht="31.5" hidden="1" x14ac:dyDescent="0.25">
      <c r="A23" s="2" t="s">
        <v>41</v>
      </c>
      <c r="B23" s="3" t="s">
        <v>42</v>
      </c>
      <c r="C23" s="6"/>
      <c r="D23" s="4"/>
      <c r="E23" s="5"/>
      <c r="F23" s="9">
        <f t="shared" si="6"/>
        <v>0</v>
      </c>
      <c r="G23" s="10" t="s">
        <v>12</v>
      </c>
      <c r="H23" s="9">
        <f t="shared" si="1"/>
        <v>0</v>
      </c>
      <c r="I23" s="10" t="e">
        <f t="shared" si="2"/>
        <v>#DIV/0!</v>
      </c>
      <c r="J23" s="41" t="s">
        <v>119</v>
      </c>
    </row>
    <row r="24" spans="1:10" ht="31.5" x14ac:dyDescent="0.25">
      <c r="A24" s="12" t="s">
        <v>43</v>
      </c>
      <c r="B24" s="13" t="s">
        <v>44</v>
      </c>
      <c r="C24" s="18">
        <f>C25+C26+C27</f>
        <v>595.54200000000003</v>
      </c>
      <c r="D24" s="18">
        <f t="shared" ref="D24:E24" si="7">D25+D26+D27</f>
        <v>3084.587</v>
      </c>
      <c r="E24" s="18">
        <f t="shared" si="7"/>
        <v>3083.9760000000001</v>
      </c>
      <c r="F24" s="11">
        <f t="shared" si="6"/>
        <v>2488.4340000000002</v>
      </c>
      <c r="G24" s="17">
        <f t="shared" si="0"/>
        <v>4.1784357778292716</v>
      </c>
      <c r="H24" s="11">
        <f t="shared" si="1"/>
        <v>-0.61099999999987631</v>
      </c>
      <c r="I24" s="17">
        <f t="shared" si="2"/>
        <v>-1.9808162324486123E-4</v>
      </c>
      <c r="J24" s="17"/>
    </row>
    <row r="25" spans="1:10" ht="47.25" x14ac:dyDescent="0.25">
      <c r="A25" s="2" t="s">
        <v>45</v>
      </c>
      <c r="B25" s="3" t="s">
        <v>46</v>
      </c>
      <c r="C25" s="6">
        <f>[2]Лист1!$C$24</f>
        <v>161.346</v>
      </c>
      <c r="D25" s="4">
        <f>[1]Лист1!$C$25</f>
        <v>466.46300000000002</v>
      </c>
      <c r="E25" s="5">
        <v>466.46300000000002</v>
      </c>
      <c r="F25" s="9">
        <f t="shared" si="6"/>
        <v>305.11700000000002</v>
      </c>
      <c r="G25" s="10">
        <f t="shared" si="0"/>
        <v>1.8910726017378803</v>
      </c>
      <c r="H25" s="9">
        <f t="shared" si="1"/>
        <v>0</v>
      </c>
      <c r="I25" s="10">
        <f t="shared" si="2"/>
        <v>0</v>
      </c>
      <c r="J25" s="41" t="s">
        <v>104</v>
      </c>
    </row>
    <row r="26" spans="1:10" hidden="1" x14ac:dyDescent="0.25">
      <c r="A26" s="2" t="s">
        <v>47</v>
      </c>
      <c r="B26" s="3" t="s">
        <v>48</v>
      </c>
      <c r="C26" s="6">
        <v>0</v>
      </c>
      <c r="D26" s="4">
        <v>0</v>
      </c>
      <c r="E26" s="5">
        <v>0</v>
      </c>
      <c r="F26" s="9">
        <f t="shared" si="6"/>
        <v>0</v>
      </c>
      <c r="G26" s="10" t="e">
        <f t="shared" si="0"/>
        <v>#DIV/0!</v>
      </c>
      <c r="H26" s="9">
        <f t="shared" si="1"/>
        <v>0</v>
      </c>
      <c r="I26" s="10" t="s">
        <v>12</v>
      </c>
      <c r="J26" s="41"/>
    </row>
    <row r="27" spans="1:10" ht="63" x14ac:dyDescent="0.25">
      <c r="A27" s="2" t="s">
        <v>49</v>
      </c>
      <c r="B27" s="3" t="s">
        <v>50</v>
      </c>
      <c r="C27" s="6">
        <f>[2]Лист1!$C$26</f>
        <v>434.19600000000003</v>
      </c>
      <c r="D27" s="4">
        <v>2618.1239999999998</v>
      </c>
      <c r="E27" s="5">
        <v>2617.5129999999999</v>
      </c>
      <c r="F27" s="9">
        <f t="shared" si="6"/>
        <v>2183.317</v>
      </c>
      <c r="G27" s="10">
        <f t="shared" si="0"/>
        <v>5.0284134354070504</v>
      </c>
      <c r="H27" s="9">
        <f t="shared" si="1"/>
        <v>-0.61099999999987631</v>
      </c>
      <c r="I27" s="10">
        <f t="shared" si="2"/>
        <v>-2.3337320921390514E-4</v>
      </c>
      <c r="J27" s="41" t="s">
        <v>127</v>
      </c>
    </row>
    <row r="28" spans="1:10" hidden="1" x14ac:dyDescent="0.25">
      <c r="A28" s="12" t="s">
        <v>51</v>
      </c>
      <c r="B28" s="13" t="s">
        <v>52</v>
      </c>
      <c r="C28" s="19">
        <f>C29</f>
        <v>0</v>
      </c>
      <c r="D28" s="19">
        <f t="shared" ref="D28:E28" si="8">D29</f>
        <v>300</v>
      </c>
      <c r="E28" s="19">
        <f t="shared" si="8"/>
        <v>300</v>
      </c>
      <c r="F28" s="11">
        <f t="shared" si="6"/>
        <v>300</v>
      </c>
      <c r="G28" s="17" t="s">
        <v>12</v>
      </c>
      <c r="H28" s="11">
        <f t="shared" si="1"/>
        <v>0</v>
      </c>
      <c r="I28" s="17">
        <f t="shared" si="2"/>
        <v>0</v>
      </c>
      <c r="J28" s="17"/>
    </row>
    <row r="29" spans="1:10" ht="47.25" hidden="1" x14ac:dyDescent="0.25">
      <c r="A29" s="2" t="s">
        <v>53</v>
      </c>
      <c r="B29" s="3" t="s">
        <v>54</v>
      </c>
      <c r="C29" s="8">
        <v>0</v>
      </c>
      <c r="D29" s="4">
        <v>300</v>
      </c>
      <c r="E29" s="5">
        <v>300</v>
      </c>
      <c r="F29" s="9">
        <f t="shared" si="6"/>
        <v>300</v>
      </c>
      <c r="G29" s="10" t="s">
        <v>12</v>
      </c>
      <c r="H29" s="9">
        <f t="shared" si="1"/>
        <v>0</v>
      </c>
      <c r="I29" s="10">
        <f t="shared" si="2"/>
        <v>0</v>
      </c>
      <c r="J29" s="41" t="s">
        <v>109</v>
      </c>
    </row>
    <row r="30" spans="1:10" hidden="1" x14ac:dyDescent="0.25">
      <c r="A30" s="12" t="s">
        <v>55</v>
      </c>
      <c r="B30" s="13" t="s">
        <v>56</v>
      </c>
      <c r="C30" s="18">
        <v>0</v>
      </c>
      <c r="D30" s="15">
        <v>0</v>
      </c>
      <c r="E30" s="16">
        <v>0</v>
      </c>
      <c r="F30" s="11">
        <f t="shared" si="6"/>
        <v>0</v>
      </c>
      <c r="G30" s="17" t="e">
        <f t="shared" si="0"/>
        <v>#DIV/0!</v>
      </c>
      <c r="H30" s="11">
        <f t="shared" si="1"/>
        <v>0</v>
      </c>
      <c r="I30" s="17" t="e">
        <f t="shared" si="2"/>
        <v>#DIV/0!</v>
      </c>
      <c r="J30" s="17"/>
    </row>
    <row r="31" spans="1:10" ht="63" hidden="1" x14ac:dyDescent="0.25">
      <c r="A31" s="2" t="s">
        <v>57</v>
      </c>
      <c r="B31" s="3" t="s">
        <v>58</v>
      </c>
      <c r="C31" s="6"/>
      <c r="D31" s="4"/>
      <c r="E31" s="5"/>
      <c r="F31" s="9">
        <f t="shared" si="6"/>
        <v>0</v>
      </c>
      <c r="G31" s="10" t="e">
        <f t="shared" si="0"/>
        <v>#DIV/0!</v>
      </c>
      <c r="H31" s="9">
        <f t="shared" si="1"/>
        <v>0</v>
      </c>
      <c r="I31" s="10" t="e">
        <f t="shared" si="2"/>
        <v>#DIV/0!</v>
      </c>
      <c r="J31" s="41" t="s">
        <v>114</v>
      </c>
    </row>
    <row r="32" spans="1:10" ht="31.5" hidden="1" x14ac:dyDescent="0.25">
      <c r="A32" s="2" t="s">
        <v>59</v>
      </c>
      <c r="B32" s="3" t="s">
        <v>60</v>
      </c>
      <c r="C32" s="6"/>
      <c r="D32" s="4"/>
      <c r="E32" s="5"/>
      <c r="F32" s="9">
        <f t="shared" si="6"/>
        <v>0</v>
      </c>
      <c r="G32" s="10" t="e">
        <f t="shared" si="0"/>
        <v>#DIV/0!</v>
      </c>
      <c r="H32" s="9">
        <f t="shared" si="1"/>
        <v>0</v>
      </c>
      <c r="I32" s="10" t="e">
        <f t="shared" si="2"/>
        <v>#DIV/0!</v>
      </c>
      <c r="J32" s="41" t="s">
        <v>110</v>
      </c>
    </row>
    <row r="33" spans="1:10" ht="31.5" hidden="1" x14ac:dyDescent="0.25">
      <c r="A33" s="2" t="s">
        <v>61</v>
      </c>
      <c r="B33" s="3" t="s">
        <v>62</v>
      </c>
      <c r="C33" s="6"/>
      <c r="D33" s="4"/>
      <c r="E33" s="5"/>
      <c r="F33" s="9">
        <f t="shared" si="6"/>
        <v>0</v>
      </c>
      <c r="G33" s="10" t="e">
        <f t="shared" si="0"/>
        <v>#DIV/0!</v>
      </c>
      <c r="H33" s="9">
        <f t="shared" si="1"/>
        <v>0</v>
      </c>
      <c r="I33" s="10" t="e">
        <f t="shared" si="2"/>
        <v>#DIV/0!</v>
      </c>
      <c r="J33" s="41" t="s">
        <v>111</v>
      </c>
    </row>
    <row r="34" spans="1:10" ht="32.25" hidden="1" customHeight="1" x14ac:dyDescent="0.25">
      <c r="A34" s="2" t="s">
        <v>63</v>
      </c>
      <c r="B34" s="3" t="s">
        <v>64</v>
      </c>
      <c r="C34" s="6"/>
      <c r="D34" s="4"/>
      <c r="E34" s="5"/>
      <c r="F34" s="9">
        <f t="shared" si="6"/>
        <v>0</v>
      </c>
      <c r="G34" s="10" t="e">
        <f t="shared" si="0"/>
        <v>#DIV/0!</v>
      </c>
      <c r="H34" s="9">
        <f t="shared" si="1"/>
        <v>0</v>
      </c>
      <c r="I34" s="10" t="e">
        <f t="shared" si="2"/>
        <v>#DIV/0!</v>
      </c>
      <c r="J34" s="41" t="s">
        <v>106</v>
      </c>
    </row>
    <row r="35" spans="1:10" ht="31.5" hidden="1" x14ac:dyDescent="0.25">
      <c r="A35" s="2" t="s">
        <v>65</v>
      </c>
      <c r="B35" s="3" t="s">
        <v>66</v>
      </c>
      <c r="C35" s="6"/>
      <c r="D35" s="4"/>
      <c r="E35" s="5"/>
      <c r="F35" s="9">
        <f t="shared" si="6"/>
        <v>0</v>
      </c>
      <c r="G35" s="10" t="e">
        <f t="shared" si="0"/>
        <v>#DIV/0!</v>
      </c>
      <c r="H35" s="9">
        <f t="shared" si="1"/>
        <v>0</v>
      </c>
      <c r="I35" s="10" t="e">
        <f t="shared" si="2"/>
        <v>#DIV/0!</v>
      </c>
      <c r="J35" s="41" t="s">
        <v>112</v>
      </c>
    </row>
    <row r="36" spans="1:10" hidden="1" x14ac:dyDescent="0.25">
      <c r="A36" s="12" t="s">
        <v>67</v>
      </c>
      <c r="B36" s="13" t="s">
        <v>68</v>
      </c>
      <c r="C36" s="18">
        <f>C37</f>
        <v>0</v>
      </c>
      <c r="D36" s="18">
        <f t="shared" ref="D36:E36" si="9">D37</f>
        <v>0</v>
      </c>
      <c r="E36" s="18">
        <f t="shared" si="9"/>
        <v>0</v>
      </c>
      <c r="F36" s="11">
        <f t="shared" si="6"/>
        <v>0</v>
      </c>
      <c r="G36" s="17" t="s">
        <v>12</v>
      </c>
      <c r="H36" s="11">
        <f t="shared" si="1"/>
        <v>0</v>
      </c>
      <c r="I36" s="17" t="e">
        <f t="shared" si="2"/>
        <v>#DIV/0!</v>
      </c>
      <c r="J36" s="17"/>
    </row>
    <row r="37" spans="1:10" ht="31.5" hidden="1" x14ac:dyDescent="0.25">
      <c r="A37" s="2" t="s">
        <v>69</v>
      </c>
      <c r="B37" s="3" t="s">
        <v>70</v>
      </c>
      <c r="C37" s="6">
        <v>0</v>
      </c>
      <c r="D37" s="4"/>
      <c r="E37" s="5"/>
      <c r="F37" s="9">
        <f t="shared" si="6"/>
        <v>0</v>
      </c>
      <c r="G37" s="10" t="s">
        <v>12</v>
      </c>
      <c r="H37" s="9">
        <f t="shared" si="1"/>
        <v>0</v>
      </c>
      <c r="I37" s="10" t="e">
        <f t="shared" si="2"/>
        <v>#DIV/0!</v>
      </c>
      <c r="J37" s="41" t="s">
        <v>120</v>
      </c>
    </row>
    <row r="38" spans="1:10" ht="31.5" hidden="1" x14ac:dyDescent="0.25">
      <c r="A38" s="2" t="s">
        <v>71</v>
      </c>
      <c r="B38" s="3" t="s">
        <v>72</v>
      </c>
      <c r="C38" s="6">
        <v>0</v>
      </c>
      <c r="D38" s="4">
        <v>0</v>
      </c>
      <c r="E38" s="5">
        <v>0</v>
      </c>
      <c r="F38" s="9">
        <f t="shared" si="6"/>
        <v>0</v>
      </c>
      <c r="G38" s="10" t="e">
        <f t="shared" si="0"/>
        <v>#DIV/0!</v>
      </c>
      <c r="H38" s="9">
        <f t="shared" si="1"/>
        <v>0</v>
      </c>
      <c r="I38" s="10" t="e">
        <f t="shared" si="2"/>
        <v>#DIV/0!</v>
      </c>
      <c r="J38" s="41" t="s">
        <v>117</v>
      </c>
    </row>
    <row r="39" spans="1:10" x14ac:dyDescent="0.25">
      <c r="A39" s="12" t="s">
        <v>73</v>
      </c>
      <c r="B39" s="13" t="s">
        <v>74</v>
      </c>
      <c r="C39" s="18">
        <f>C40</f>
        <v>300.08199999999999</v>
      </c>
      <c r="D39" s="18">
        <f t="shared" ref="D39:E39" si="10">D40</f>
        <v>300.08</v>
      </c>
      <c r="E39" s="18">
        <f t="shared" si="10"/>
        <v>300.08</v>
      </c>
      <c r="F39" s="11">
        <f t="shared" si="6"/>
        <v>-2.0000000000095497E-3</v>
      </c>
      <c r="G39" s="17">
        <f t="shared" si="0"/>
        <v>-6.6648449423833966E-6</v>
      </c>
      <c r="H39" s="11">
        <f t="shared" si="1"/>
        <v>0</v>
      </c>
      <c r="I39" s="17">
        <f t="shared" si="2"/>
        <v>0</v>
      </c>
      <c r="J39" s="17"/>
    </row>
    <row r="40" spans="1:10" x14ac:dyDescent="0.25">
      <c r="A40" s="2" t="s">
        <v>75</v>
      </c>
      <c r="B40" s="3" t="s">
        <v>76</v>
      </c>
      <c r="C40" s="6">
        <v>300.08199999999999</v>
      </c>
      <c r="D40" s="4">
        <f>[1]Лист1!$C$29</f>
        <v>300.08</v>
      </c>
      <c r="E40" s="5">
        <v>300.08</v>
      </c>
      <c r="F40" s="9">
        <f t="shared" si="6"/>
        <v>-2.0000000000095497E-3</v>
      </c>
      <c r="G40" s="10">
        <f t="shared" si="0"/>
        <v>-6.6648449423833966E-6</v>
      </c>
      <c r="H40" s="9">
        <f t="shared" si="1"/>
        <v>0</v>
      </c>
      <c r="I40" s="10">
        <f t="shared" si="2"/>
        <v>0</v>
      </c>
      <c r="J40" s="41"/>
    </row>
    <row r="41" spans="1:10" ht="47.25" hidden="1" customHeight="1" x14ac:dyDescent="0.25">
      <c r="A41" s="2" t="s">
        <v>77</v>
      </c>
      <c r="B41" s="3" t="s">
        <v>78</v>
      </c>
      <c r="C41" s="6"/>
      <c r="D41" s="4"/>
      <c r="E41" s="5"/>
      <c r="F41" s="9">
        <f t="shared" si="6"/>
        <v>0</v>
      </c>
      <c r="G41" s="10" t="e">
        <f t="shared" si="0"/>
        <v>#DIV/0!</v>
      </c>
      <c r="H41" s="9">
        <f t="shared" si="1"/>
        <v>0</v>
      </c>
      <c r="I41" s="10" t="e">
        <f t="shared" si="2"/>
        <v>#DIV/0!</v>
      </c>
      <c r="J41" s="41" t="s">
        <v>116</v>
      </c>
    </row>
    <row r="42" spans="1:10" ht="31.5" hidden="1" x14ac:dyDescent="0.25">
      <c r="A42" s="2" t="s">
        <v>79</v>
      </c>
      <c r="B42" s="3" t="s">
        <v>80</v>
      </c>
      <c r="C42" s="6"/>
      <c r="D42" s="4"/>
      <c r="E42" s="5"/>
      <c r="F42" s="9">
        <f t="shared" si="6"/>
        <v>0</v>
      </c>
      <c r="G42" s="10" t="e">
        <f t="shared" si="0"/>
        <v>#DIV/0!</v>
      </c>
      <c r="H42" s="9">
        <f t="shared" si="1"/>
        <v>0</v>
      </c>
      <c r="I42" s="10" t="e">
        <f t="shared" si="2"/>
        <v>#DIV/0!</v>
      </c>
      <c r="J42" s="41" t="s">
        <v>113</v>
      </c>
    </row>
    <row r="43" spans="1:10" ht="49.5" hidden="1" customHeight="1" x14ac:dyDescent="0.25">
      <c r="A43" s="2" t="s">
        <v>81</v>
      </c>
      <c r="B43" s="3" t="s">
        <v>82</v>
      </c>
      <c r="C43" s="6"/>
      <c r="D43" s="4"/>
      <c r="E43" s="5"/>
      <c r="F43" s="9">
        <f t="shared" si="6"/>
        <v>0</v>
      </c>
      <c r="G43" s="10" t="e">
        <f t="shared" si="0"/>
        <v>#DIV/0!</v>
      </c>
      <c r="H43" s="9">
        <f t="shared" si="1"/>
        <v>0</v>
      </c>
      <c r="I43" s="10" t="e">
        <f t="shared" si="2"/>
        <v>#DIV/0!</v>
      </c>
      <c r="J43" s="41" t="s">
        <v>115</v>
      </c>
    </row>
    <row r="44" spans="1:10" ht="31.5" x14ac:dyDescent="0.25">
      <c r="A44" s="12" t="s">
        <v>83</v>
      </c>
      <c r="B44" s="13" t="s">
        <v>84</v>
      </c>
      <c r="C44" s="19">
        <f>C45+C46</f>
        <v>67</v>
      </c>
      <c r="D44" s="19">
        <f t="shared" ref="D44:E44" si="11">D45+D46</f>
        <v>669.8</v>
      </c>
      <c r="E44" s="19">
        <f t="shared" si="11"/>
        <v>669.8</v>
      </c>
      <c r="F44" s="11">
        <f t="shared" si="6"/>
        <v>602.79999999999995</v>
      </c>
      <c r="G44" s="17">
        <f t="shared" si="0"/>
        <v>8.9970149253731329</v>
      </c>
      <c r="H44" s="11">
        <f t="shared" si="1"/>
        <v>0</v>
      </c>
      <c r="I44" s="17">
        <f t="shared" si="2"/>
        <v>0</v>
      </c>
      <c r="J44" s="17"/>
    </row>
    <row r="45" spans="1:10" hidden="1" x14ac:dyDescent="0.25">
      <c r="A45" s="2" t="s">
        <v>85</v>
      </c>
      <c r="B45" s="3" t="s">
        <v>86</v>
      </c>
      <c r="C45" s="8">
        <v>0</v>
      </c>
      <c r="D45" s="4">
        <v>0</v>
      </c>
      <c r="E45" s="5"/>
      <c r="F45" s="9">
        <f t="shared" si="6"/>
        <v>0</v>
      </c>
      <c r="G45" s="10" t="s">
        <v>12</v>
      </c>
      <c r="H45" s="9">
        <f t="shared" si="1"/>
        <v>0</v>
      </c>
      <c r="I45" s="10" t="e">
        <f t="shared" si="2"/>
        <v>#DIV/0!</v>
      </c>
      <c r="J45" s="42" t="s">
        <v>125</v>
      </c>
    </row>
    <row r="46" spans="1:10" ht="50.25" customHeight="1" x14ac:dyDescent="0.25">
      <c r="A46" s="2" t="s">
        <v>87</v>
      </c>
      <c r="B46" s="3" t="s">
        <v>88</v>
      </c>
      <c r="C46" s="6">
        <f>[2]Лист1!$C$30</f>
        <v>67</v>
      </c>
      <c r="D46" s="4">
        <f>[1]Лист1!$C$31</f>
        <v>669.8</v>
      </c>
      <c r="E46" s="5">
        <v>669.8</v>
      </c>
      <c r="F46" s="9">
        <f t="shared" si="6"/>
        <v>602.79999999999995</v>
      </c>
      <c r="G46" s="10" t="s">
        <v>12</v>
      </c>
      <c r="H46" s="9">
        <f t="shared" si="1"/>
        <v>0</v>
      </c>
      <c r="I46" s="10">
        <f t="shared" si="2"/>
        <v>0</v>
      </c>
      <c r="J46" s="41" t="s">
        <v>121</v>
      </c>
    </row>
    <row r="47" spans="1:10" ht="31.5" hidden="1" x14ac:dyDescent="0.25">
      <c r="A47" s="2" t="s">
        <v>89</v>
      </c>
      <c r="B47" s="3" t="s">
        <v>90</v>
      </c>
      <c r="C47" s="6"/>
      <c r="D47" s="4"/>
      <c r="E47" s="5"/>
      <c r="F47" s="9">
        <f t="shared" si="6"/>
        <v>0</v>
      </c>
      <c r="G47" s="10" t="e">
        <f t="shared" si="0"/>
        <v>#DIV/0!</v>
      </c>
      <c r="H47" s="9">
        <f t="shared" si="1"/>
        <v>0</v>
      </c>
      <c r="I47" s="10" t="e">
        <f t="shared" si="2"/>
        <v>#DIV/0!</v>
      </c>
      <c r="J47" s="41" t="s">
        <v>105</v>
      </c>
    </row>
    <row r="48" spans="1:10" ht="65.25" hidden="1" customHeight="1" x14ac:dyDescent="0.25">
      <c r="A48" s="12" t="s">
        <v>91</v>
      </c>
      <c r="B48" s="13" t="s">
        <v>92</v>
      </c>
      <c r="C48" s="18"/>
      <c r="D48" s="15"/>
      <c r="E48" s="16"/>
      <c r="F48" s="11">
        <f t="shared" si="6"/>
        <v>0</v>
      </c>
      <c r="G48" s="17" t="e">
        <f t="shared" si="0"/>
        <v>#DIV/0!</v>
      </c>
      <c r="H48" s="11">
        <f t="shared" si="1"/>
        <v>0</v>
      </c>
      <c r="I48" s="17" t="e">
        <f t="shared" si="2"/>
        <v>#DIV/0!</v>
      </c>
      <c r="J48" s="17"/>
    </row>
    <row r="49" spans="1:10" ht="63" hidden="1" x14ac:dyDescent="0.25">
      <c r="A49" s="2" t="s">
        <v>93</v>
      </c>
      <c r="B49" s="3" t="s">
        <v>94</v>
      </c>
      <c r="C49" s="6"/>
      <c r="D49" s="4"/>
      <c r="E49" s="5"/>
      <c r="F49" s="9">
        <f t="shared" si="6"/>
        <v>0</v>
      </c>
      <c r="G49" s="10" t="e">
        <f t="shared" si="0"/>
        <v>#DIV/0!</v>
      </c>
      <c r="H49" s="9">
        <f t="shared" si="1"/>
        <v>0</v>
      </c>
      <c r="I49" s="10" t="e">
        <f t="shared" si="2"/>
        <v>#DIV/0!</v>
      </c>
      <c r="J49" s="42"/>
    </row>
    <row r="50" spans="1:10" x14ac:dyDescent="0.25">
      <c r="A50" s="24"/>
      <c r="B50" s="25"/>
      <c r="C50" s="26"/>
      <c r="D50" s="25"/>
      <c r="E50" s="27"/>
      <c r="F50" s="21"/>
      <c r="G50" s="22"/>
      <c r="H50" s="23"/>
      <c r="I50" s="22"/>
      <c r="J50" s="42"/>
    </row>
    <row r="51" spans="1:10" x14ac:dyDescent="0.25">
      <c r="A51" s="29" t="s">
        <v>95</v>
      </c>
      <c r="B51" s="30"/>
      <c r="C51" s="31">
        <f>C44+C39+C28+C24+C16+C6+C18</f>
        <v>3277.2259999999997</v>
      </c>
      <c r="D51" s="31">
        <f>D39+D24+D18+D16+D6+D44</f>
        <v>7034.3</v>
      </c>
      <c r="E51" s="31">
        <f>E39+E24+E18+E16+E6+E44</f>
        <v>7027.7269999999999</v>
      </c>
      <c r="F51" s="32">
        <f t="shared" si="6"/>
        <v>3750.5010000000002</v>
      </c>
      <c r="G51" s="33">
        <f t="shared" si="0"/>
        <v>1.144413293437804</v>
      </c>
      <c r="H51" s="34">
        <f t="shared" si="1"/>
        <v>-6.5730000000003201</v>
      </c>
      <c r="I51" s="35">
        <f t="shared" si="2"/>
        <v>-9.3442133545629247E-4</v>
      </c>
      <c r="J51" s="35"/>
    </row>
    <row r="52" spans="1:10" x14ac:dyDescent="0.25">
      <c r="A52" s="20"/>
      <c r="B52" s="20"/>
      <c r="C52" s="28"/>
      <c r="D52" s="20"/>
      <c r="E52" s="20"/>
    </row>
    <row r="53" spans="1:10" x14ac:dyDescent="0.25">
      <c r="A53" s="56"/>
      <c r="B53" s="57"/>
      <c r="C53" s="57"/>
      <c r="D53" s="57"/>
      <c r="E53" s="57"/>
    </row>
  </sheetData>
  <mergeCells count="11">
    <mergeCell ref="A1:J1"/>
    <mergeCell ref="A2:J2"/>
    <mergeCell ref="J3:J4"/>
    <mergeCell ref="A53:E53"/>
    <mergeCell ref="C3:C4"/>
    <mergeCell ref="D3:D4"/>
    <mergeCell ref="F3:G3"/>
    <mergeCell ref="H3:I3"/>
    <mergeCell ref="A3:A4"/>
    <mergeCell ref="B3:B4"/>
    <mergeCell ref="E3:E4"/>
  </mergeCells>
  <pageMargins left="0.7" right="0.7" top="0.75" bottom="0.75" header="0.3" footer="0.3"/>
  <pageSetup paperSize="9" scale="3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Кристина Столбовская</cp:lastModifiedBy>
  <dcterms:created xsi:type="dcterms:W3CDTF">2021-04-06T12:16:01Z</dcterms:created>
  <dcterms:modified xsi:type="dcterms:W3CDTF">2023-04-11T11:33:56Z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