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7740"/>
  </bookViews>
  <sheets>
    <sheet name="Приложение 2 к программе от 22." sheetId="3" r:id="rId1"/>
    <sheet name="паспорт" sheetId="4" r:id="rId2"/>
  </sheets>
  <calcPr calcId="125725" fullPrecision="0"/>
</workbook>
</file>

<file path=xl/calcChain.xml><?xml version="1.0" encoding="utf-8"?>
<calcChain xmlns="http://schemas.openxmlformats.org/spreadsheetml/2006/main">
  <c r="I15" i="3"/>
  <c r="I57"/>
  <c r="I21"/>
  <c r="I42"/>
  <c r="I27"/>
  <c r="I22"/>
  <c r="I59"/>
  <c r="I32"/>
  <c r="I72"/>
  <c r="I73"/>
  <c r="I47"/>
  <c r="I70" l="1"/>
  <c r="I31"/>
  <c r="H47" l="1"/>
  <c r="J47" s="1"/>
  <c r="H42"/>
  <c r="H22"/>
  <c r="I24"/>
  <c r="I34"/>
  <c r="G70"/>
  <c r="F70"/>
  <c r="E70"/>
  <c r="J73"/>
  <c r="J72"/>
  <c r="H71"/>
  <c r="H70" s="1"/>
  <c r="J74"/>
  <c r="J62"/>
  <c r="J61"/>
  <c r="I60"/>
  <c r="H60"/>
  <c r="G60"/>
  <c r="F60"/>
  <c r="E60"/>
  <c r="J63"/>
  <c r="I54"/>
  <c r="H54"/>
  <c r="G54"/>
  <c r="F54"/>
  <c r="E54"/>
  <c r="J57"/>
  <c r="J54" s="1"/>
  <c r="J66"/>
  <c r="J67"/>
  <c r="H68"/>
  <c r="H65" s="1"/>
  <c r="J59"/>
  <c r="H27"/>
  <c r="H41"/>
  <c r="J69"/>
  <c r="H34"/>
  <c r="J14"/>
  <c r="J12"/>
  <c r="J70" l="1"/>
  <c r="J60"/>
  <c r="J68"/>
  <c r="J65" s="1"/>
  <c r="G27"/>
  <c r="G21"/>
  <c r="G22"/>
  <c r="G42"/>
  <c r="H21"/>
  <c r="J20"/>
  <c r="G41"/>
  <c r="G32"/>
  <c r="G16" l="1"/>
  <c r="J21"/>
  <c r="H24"/>
  <c r="G15"/>
  <c r="G34"/>
  <c r="F42"/>
  <c r="F22"/>
  <c r="F32"/>
  <c r="G7" i="4"/>
  <c r="G9" l="1"/>
  <c r="F9"/>
  <c r="E9"/>
  <c r="D9"/>
  <c r="F39" i="3"/>
  <c r="I10"/>
  <c r="H15"/>
  <c r="F15"/>
  <c r="F10" s="1"/>
  <c r="I39"/>
  <c r="H39"/>
  <c r="G39"/>
  <c r="J53"/>
  <c r="J52"/>
  <c r="J51"/>
  <c r="J50"/>
  <c r="I49"/>
  <c r="H49"/>
  <c r="G49"/>
  <c r="F49"/>
  <c r="E49"/>
  <c r="F34"/>
  <c r="I19"/>
  <c r="G19"/>
  <c r="J48"/>
  <c r="J46"/>
  <c r="J45"/>
  <c r="E44"/>
  <c r="I44"/>
  <c r="I16" s="1"/>
  <c r="H44"/>
  <c r="H16" s="1"/>
  <c r="G44"/>
  <c r="F44"/>
  <c r="F16" s="1"/>
  <c r="F29"/>
  <c r="E32"/>
  <c r="E29" s="1"/>
  <c r="E22"/>
  <c r="I29"/>
  <c r="H29"/>
  <c r="E34"/>
  <c r="F19"/>
  <c r="E15"/>
  <c r="E10" s="1"/>
  <c r="E39"/>
  <c r="G24"/>
  <c r="F24"/>
  <c r="E24"/>
  <c r="J91"/>
  <c r="J90"/>
  <c r="J89"/>
  <c r="J88"/>
  <c r="J87"/>
  <c r="J85"/>
  <c r="J84"/>
  <c r="J83"/>
  <c r="J82"/>
  <c r="J81"/>
  <c r="J79"/>
  <c r="J78"/>
  <c r="J77"/>
  <c r="J76"/>
  <c r="J43"/>
  <c r="J41"/>
  <c r="J40"/>
  <c r="J36"/>
  <c r="J38"/>
  <c r="J37"/>
  <c r="J35"/>
  <c r="J31"/>
  <c r="J33"/>
  <c r="J30"/>
  <c r="J27"/>
  <c r="J25"/>
  <c r="J26"/>
  <c r="J28"/>
  <c r="J23"/>
  <c r="J17"/>
  <c r="J9"/>
  <c r="I13" l="1"/>
  <c r="I8"/>
  <c r="J15"/>
  <c r="J24"/>
  <c r="E19"/>
  <c r="J22"/>
  <c r="H10"/>
  <c r="J42"/>
  <c r="G11"/>
  <c r="J49"/>
  <c r="F11"/>
  <c r="G10"/>
  <c r="G29"/>
  <c r="J29" s="1"/>
  <c r="E16"/>
  <c r="E11" s="1"/>
  <c r="H11"/>
  <c r="H13"/>
  <c r="J44"/>
  <c r="H19"/>
  <c r="J32"/>
  <c r="J39"/>
  <c r="I11" l="1"/>
  <c r="J11" s="1"/>
  <c r="E13"/>
  <c r="E8" s="1"/>
  <c r="J10"/>
  <c r="J16"/>
  <c r="J19"/>
  <c r="H8"/>
  <c r="G13"/>
  <c r="G8" s="1"/>
  <c r="F13"/>
  <c r="F8" s="1"/>
  <c r="J13" l="1"/>
  <c r="J8"/>
  <c r="J34" l="1"/>
</calcChain>
</file>

<file path=xl/sharedStrings.xml><?xml version="1.0" encoding="utf-8"?>
<sst xmlns="http://schemas.openxmlformats.org/spreadsheetml/2006/main" count="139" uniqueCount="54">
  <si>
    <t>Наименование муниципальной программы, подпрограммы, основного мероприятия</t>
  </si>
  <si>
    <t>Источник финансирования</t>
  </si>
  <si>
    <t>Федеральный бюджет</t>
  </si>
  <si>
    <t>№ п/п</t>
  </si>
  <si>
    <t>Ответственные исполнители, соисполнители</t>
  </si>
  <si>
    <t>Расходы (руб)</t>
  </si>
  <si>
    <t>Всего</t>
  </si>
  <si>
    <t>Бюджет РК</t>
  </si>
  <si>
    <t>Бюджет муниципального района "Княжпогостский"</t>
  </si>
  <si>
    <t>Средства от приносящей доход деятельности</t>
  </si>
  <si>
    <t>Подпрограмма 1.</t>
  </si>
  <si>
    <t>Развитие транспортной инфраструктуры и транспортного обслуживания населения и экономики МР "Княжпогостский"</t>
  </si>
  <si>
    <t>Задача 1.1. Поддержание существующей сети автомобильных дорог общего пользования</t>
  </si>
  <si>
    <t>Основное мероприятие 1.1.  Содержание автомобильных дорог общего пользования местного значения</t>
  </si>
  <si>
    <t>Основное мероприятие 1.2. Капитальный ремонт и ремонт автомобильных дорог общего пользования местного значения</t>
  </si>
  <si>
    <t>Основное мероприятие 1.3. Оборудование и содержание ледовых перправ</t>
  </si>
  <si>
    <t>Основное мероприятие 1.4. Реализация народных проектов в сфере дорожной деятельности</t>
  </si>
  <si>
    <t xml:space="preserve">Ресурсное обеспечение и прогнозная  (справочная) оценка расходов средств на реализацию целей </t>
  </si>
  <si>
    <t>Таблица 3</t>
  </si>
  <si>
    <t>Подпрограмма 2</t>
  </si>
  <si>
    <t>Повышение качества управления развитием транспортной инфраструктуры</t>
  </si>
  <si>
    <t>Основное мероприятие 2.1. Проведение паспортизации дорог, разработка комплексных схем организации дорожного движения</t>
  </si>
  <si>
    <t>Задача 2.2. Усиление контроля за осуществлением дорожной и транспортной деятельности и безопасностью дорожного движения</t>
  </si>
  <si>
    <t>Приложение 1</t>
  </si>
  <si>
    <t>Основное мероприятие 1.6. Содержание улично-дорожной сети поселений</t>
  </si>
  <si>
    <t>Основное мероприятие 2.2. Осуществление функций управления в сфере движения автомобильного транспорта и обеспечения безопасности дорожного движения</t>
  </si>
  <si>
    <t>Основное мероприятие 1.7. Приведение в нормативное автомобильных дорог общего пользования местного значения, задействованных в маршрутах движения школьных автобусов</t>
  </si>
  <si>
    <t xml:space="preserve">Объемы финансирования Программы </t>
  </si>
  <si>
    <t>Год</t>
  </si>
  <si>
    <t>Средства федерального  бюджета (тыс.руб.)</t>
  </si>
  <si>
    <t>Средства республиканского бюджета (тыс.руб.)</t>
  </si>
  <si>
    <t>Средства местного бюджета (тыс.руб.)</t>
  </si>
  <si>
    <t>Средства от приносящей доход деятельности (тыс.руб.)</t>
  </si>
  <si>
    <t>(тыс.руб.)</t>
  </si>
  <si>
    <t>Итого</t>
  </si>
  <si>
    <t>Осуществление полномочий по решению вопросов местного значения городского поселения (регулярные перевозки)</t>
  </si>
  <si>
    <t>Мероприятия по организации и содержанию паромных переправ в с. Туръя и городское поселение Емва</t>
  </si>
  <si>
    <t>Основное мероприятие 1.8. Осуществление полномочий по решению вопросов местного значения городского поселения (содержание УДС)</t>
  </si>
  <si>
    <t>Основное мероприятие 1.5. Организация межмуниципальных перевозок</t>
  </si>
  <si>
    <t>Реализация народных инициатив в сфере дорожной деятельности</t>
  </si>
  <si>
    <t>Развитие дорожной и транспортной системы в муниципальном округе "Княжпогостский"</t>
  </si>
  <si>
    <t>Бюджет муниципального округа "Княжпогостский"</t>
  </si>
  <si>
    <t xml:space="preserve">Управление муниципального хозяйства АМО "Княжпогостский" </t>
  </si>
  <si>
    <t xml:space="preserve">Управление муниципального хозяйства АМО "Княжпогостский", </t>
  </si>
  <si>
    <t>Задача 2.1. Определение оптимальных вариантов развития транспортной инфраструктуры МО "Княжпогостский"</t>
  </si>
  <si>
    <t>Управление муниципального хозяйства АМО "Княжпогостский"  органы местного самоуправления поселений</t>
  </si>
  <si>
    <t>Управление муниципального хозяйства АМО "Княжпогостский"</t>
  </si>
  <si>
    <t>Управление муниципального хозяйства АМО "Княжпогостский", АМО "Княжпогостский"</t>
  </si>
  <si>
    <t>Организация транспортного обслуживания населения по муниципальным маршрутам перевозок пассажиров</t>
  </si>
  <si>
    <t>МКУ "Городское хозяйство" Управление муниципального хозяйства АМО "Княжпогостский"</t>
  </si>
  <si>
    <t>муниципальной программы "Развитие дорожной и транспортной системы"</t>
  </si>
  <si>
    <t xml:space="preserve">Управление муниципального хозяйства АМО "Княжпогостский", финансовое управление администрация МО "Княжпогостский" </t>
  </si>
  <si>
    <t>Управление муниципального хозяйства</t>
  </si>
  <si>
    <t xml:space="preserve">Управление муниципального хозяйства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</si>
</sst>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4" fontId="2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2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workbookViewId="0">
      <selection activeCell="C59" sqref="C59"/>
    </sheetView>
  </sheetViews>
  <sheetFormatPr defaultRowHeight="15"/>
  <cols>
    <col min="1" max="1" width="5.5703125" customWidth="1"/>
    <col min="2" max="2" width="18" customWidth="1"/>
    <col min="3" max="3" width="16.42578125" customWidth="1"/>
    <col min="4" max="4" width="24.28515625" customWidth="1"/>
    <col min="5" max="5" width="10.5703125" customWidth="1"/>
    <col min="6" max="6" width="10" customWidth="1"/>
    <col min="7" max="8" width="9.85546875" customWidth="1"/>
    <col min="9" max="9" width="12.42578125" customWidth="1"/>
    <col min="10" max="10" width="12.28515625" customWidth="1"/>
    <col min="12" max="12" width="15.42578125" customWidth="1"/>
    <col min="13" max="13" width="9.5703125" bestFit="1" customWidth="1"/>
  </cols>
  <sheetData>
    <row r="1" spans="1:12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</row>
    <row r="2" spans="1:1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</row>
    <row r="3" spans="1:1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</row>
    <row r="4" spans="1:12" ht="15.75" thickBot="1">
      <c r="A4" s="54" t="s">
        <v>50</v>
      </c>
      <c r="B4" s="54"/>
      <c r="C4" s="54"/>
      <c r="D4" s="54"/>
      <c r="E4" s="54"/>
      <c r="F4" s="54"/>
      <c r="G4" s="54"/>
      <c r="H4" s="54"/>
      <c r="I4" s="54"/>
      <c r="J4" s="54"/>
    </row>
    <row r="5" spans="1:12" ht="43.5" customHeight="1">
      <c r="A5" s="58" t="s">
        <v>3</v>
      </c>
      <c r="B5" s="58" t="s">
        <v>0</v>
      </c>
      <c r="C5" s="65" t="s">
        <v>4</v>
      </c>
      <c r="D5" s="60" t="s">
        <v>5</v>
      </c>
      <c r="E5" s="61"/>
      <c r="F5" s="61"/>
      <c r="G5" s="61"/>
      <c r="H5" s="61"/>
      <c r="I5" s="61"/>
      <c r="J5" s="62"/>
    </row>
    <row r="6" spans="1:12" ht="90.75" customHeight="1">
      <c r="A6" s="59"/>
      <c r="B6" s="59"/>
      <c r="C6" s="66"/>
      <c r="D6" s="8" t="s">
        <v>1</v>
      </c>
      <c r="E6" s="9">
        <v>2021</v>
      </c>
      <c r="F6" s="9">
        <v>2022</v>
      </c>
      <c r="G6" s="32">
        <v>2023</v>
      </c>
      <c r="H6" s="32">
        <v>2024</v>
      </c>
      <c r="I6" s="9">
        <v>2025</v>
      </c>
      <c r="J6" s="9" t="s">
        <v>6</v>
      </c>
    </row>
    <row r="7" spans="1:1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35">
        <v>7</v>
      </c>
      <c r="H7" s="10">
        <v>8</v>
      </c>
      <c r="I7" s="10">
        <v>9</v>
      </c>
      <c r="J7" s="10">
        <v>10</v>
      </c>
      <c r="L7" s="1"/>
    </row>
    <row r="8" spans="1:12" ht="15" customHeight="1">
      <c r="A8" s="50">
        <v>1</v>
      </c>
      <c r="B8" s="55" t="s">
        <v>40</v>
      </c>
      <c r="C8" s="55" t="s">
        <v>51</v>
      </c>
      <c r="D8" s="2" t="s">
        <v>6</v>
      </c>
      <c r="E8" s="36">
        <f>E13</f>
        <v>32755.83</v>
      </c>
      <c r="F8" s="37">
        <f>F13</f>
        <v>74233.570999999996</v>
      </c>
      <c r="G8" s="37">
        <f>G13</f>
        <v>47766.898000000001</v>
      </c>
      <c r="H8" s="37">
        <f t="shared" ref="H8" si="0">H13</f>
        <v>86932.668000000005</v>
      </c>
      <c r="I8" s="37">
        <f>I19+I24+I29+I34+I39+I44+I54+I59+I70+I75</f>
        <v>88302.134000000005</v>
      </c>
      <c r="J8" s="36">
        <f>E8+F8+G8+H8+I8</f>
        <v>329991.10100000002</v>
      </c>
      <c r="L8" s="1"/>
    </row>
    <row r="9" spans="1:12">
      <c r="A9" s="51"/>
      <c r="B9" s="56"/>
      <c r="C9" s="56"/>
      <c r="D9" s="2" t="s">
        <v>2</v>
      </c>
      <c r="E9" s="38">
        <v>0</v>
      </c>
      <c r="F9" s="39">
        <v>0</v>
      </c>
      <c r="G9" s="39">
        <v>0</v>
      </c>
      <c r="H9" s="39">
        <v>0</v>
      </c>
      <c r="I9" s="37">
        <v>0</v>
      </c>
      <c r="J9" s="38">
        <f t="shared" ref="J9:J16" si="1">E9+F9+G9+H9+I9</f>
        <v>0</v>
      </c>
    </row>
    <row r="10" spans="1:12">
      <c r="A10" s="51"/>
      <c r="B10" s="56"/>
      <c r="C10" s="56"/>
      <c r="D10" s="2" t="s">
        <v>7</v>
      </c>
      <c r="E10" s="36">
        <f>E15</f>
        <v>9315.2000000000007</v>
      </c>
      <c r="F10" s="37">
        <f t="shared" ref="F10:I10" si="2">F15</f>
        <v>49463.607000000004</v>
      </c>
      <c r="G10" s="37">
        <f t="shared" si="2"/>
        <v>16223.616</v>
      </c>
      <c r="H10" s="37">
        <f t="shared" si="2"/>
        <v>24731.739000000001</v>
      </c>
      <c r="I10" s="37">
        <f t="shared" si="2"/>
        <v>24323.284</v>
      </c>
      <c r="J10" s="36">
        <f t="shared" si="1"/>
        <v>124057.446</v>
      </c>
    </row>
    <row r="11" spans="1:12" ht="30">
      <c r="A11" s="51"/>
      <c r="B11" s="56"/>
      <c r="C11" s="56"/>
      <c r="D11" s="3" t="s">
        <v>41</v>
      </c>
      <c r="E11" s="36">
        <f>E16</f>
        <v>23440.63</v>
      </c>
      <c r="F11" s="37">
        <f>F16</f>
        <v>24769.964</v>
      </c>
      <c r="G11" s="37">
        <f>G16</f>
        <v>31543.281999999999</v>
      </c>
      <c r="H11" s="37">
        <f t="shared" ref="H11:I11" si="3">H16</f>
        <v>62200.928999999996</v>
      </c>
      <c r="I11" s="37">
        <f t="shared" si="3"/>
        <v>63978.85</v>
      </c>
      <c r="J11" s="36">
        <f t="shared" si="1"/>
        <v>205933.655</v>
      </c>
      <c r="L11" s="1"/>
    </row>
    <row r="12" spans="1:12" ht="29.25" customHeight="1">
      <c r="A12" s="52"/>
      <c r="B12" s="57"/>
      <c r="C12" s="57"/>
      <c r="D12" s="3" t="s">
        <v>9</v>
      </c>
      <c r="E12" s="36">
        <v>0</v>
      </c>
      <c r="F12" s="37">
        <v>0</v>
      </c>
      <c r="G12" s="37">
        <v>0</v>
      </c>
      <c r="H12" s="37">
        <v>0</v>
      </c>
      <c r="I12" s="37">
        <v>0</v>
      </c>
      <c r="J12" s="36">
        <f t="shared" si="1"/>
        <v>0</v>
      </c>
    </row>
    <row r="13" spans="1:12" ht="15" customHeight="1">
      <c r="A13" s="50">
        <v>2</v>
      </c>
      <c r="B13" s="7" t="s">
        <v>10</v>
      </c>
      <c r="C13" s="55" t="s">
        <v>51</v>
      </c>
      <c r="D13" s="2" t="s">
        <v>6</v>
      </c>
      <c r="E13" s="36">
        <f>E15+E16</f>
        <v>32755.83</v>
      </c>
      <c r="F13" s="37">
        <f>F15+F16</f>
        <v>74233.570999999996</v>
      </c>
      <c r="G13" s="37">
        <f>G15+G16</f>
        <v>47766.898000000001</v>
      </c>
      <c r="H13" s="37">
        <f t="shared" ref="H13" si="4">H15+H16</f>
        <v>86932.668000000005</v>
      </c>
      <c r="I13" s="37">
        <f>I19+I24+I29+I34+I39+I44+I54+I59+I70</f>
        <v>88302.134000000005</v>
      </c>
      <c r="J13" s="36">
        <f t="shared" si="1"/>
        <v>329991.10100000002</v>
      </c>
    </row>
    <row r="14" spans="1:12" ht="15" customHeight="1">
      <c r="A14" s="51"/>
      <c r="B14" s="55" t="s">
        <v>11</v>
      </c>
      <c r="C14" s="56"/>
      <c r="D14" s="2" t="s">
        <v>2</v>
      </c>
      <c r="E14" s="36">
        <v>0</v>
      </c>
      <c r="F14" s="37">
        <v>0</v>
      </c>
      <c r="G14" s="37">
        <v>0</v>
      </c>
      <c r="H14" s="37">
        <v>0</v>
      </c>
      <c r="I14" s="37">
        <v>0</v>
      </c>
      <c r="J14" s="36">
        <f t="shared" si="1"/>
        <v>0</v>
      </c>
    </row>
    <row r="15" spans="1:12">
      <c r="A15" s="51"/>
      <c r="B15" s="56"/>
      <c r="C15" s="56"/>
      <c r="D15" s="2" t="s">
        <v>7</v>
      </c>
      <c r="E15" s="36">
        <f>E21+E31+E36</f>
        <v>9315.2000000000007</v>
      </c>
      <c r="F15" s="37">
        <f>F21+F31+F36+F26+F41+F46+F51</f>
        <v>49463.607000000004</v>
      </c>
      <c r="G15" s="37">
        <f>G21+G31+G36+G26+G41+G46+G51</f>
        <v>16223.616</v>
      </c>
      <c r="H15" s="37">
        <f t="shared" ref="H15" si="5">H21+H31+H36+H26+H41+H46+H51</f>
        <v>24731.739000000001</v>
      </c>
      <c r="I15" s="37">
        <f>I21+I31+I36+I26+I41+I46+I51+I72-0.001</f>
        <v>24323.284</v>
      </c>
      <c r="J15" s="36">
        <f t="shared" si="1"/>
        <v>124057.446</v>
      </c>
    </row>
    <row r="16" spans="1:12" ht="39.75" customHeight="1">
      <c r="A16" s="51"/>
      <c r="B16" s="56"/>
      <c r="C16" s="56"/>
      <c r="D16" s="4" t="s">
        <v>41</v>
      </c>
      <c r="E16" s="36">
        <f>E22+E27+E42+E32+E37</f>
        <v>23440.63</v>
      </c>
      <c r="F16" s="37">
        <f>F22+F27+F42+F32+F37+F44+F52</f>
        <v>24769.964</v>
      </c>
      <c r="G16" s="37">
        <f>G22+G27+G42+G32+G37+G58+G47+G59</f>
        <v>31543.281999999999</v>
      </c>
      <c r="H16" s="37">
        <f>H22+H27+H42+H37+H58+H59+H64+H44+H32+H65</f>
        <v>62200.928999999996</v>
      </c>
      <c r="I16" s="37">
        <f>I22+I27+I42+I37+I58+I59+I64+I44+I32+I54+I60+I73+0.001</f>
        <v>63978.85</v>
      </c>
      <c r="J16" s="36">
        <f t="shared" si="1"/>
        <v>205933.655</v>
      </c>
      <c r="L16" s="1"/>
    </row>
    <row r="17" spans="1:14" ht="52.5" customHeight="1">
      <c r="A17" s="52"/>
      <c r="B17" s="56"/>
      <c r="C17" s="57"/>
      <c r="D17" s="4" t="s">
        <v>9</v>
      </c>
      <c r="E17" s="36">
        <v>0</v>
      </c>
      <c r="F17" s="37">
        <v>0</v>
      </c>
      <c r="G17" s="37">
        <v>0</v>
      </c>
      <c r="H17" s="37">
        <v>0</v>
      </c>
      <c r="I17" s="37">
        <v>0</v>
      </c>
      <c r="J17" s="36">
        <f t="shared" ref="J17" si="6">E17+F17+G17+H17+I17</f>
        <v>0</v>
      </c>
    </row>
    <row r="18" spans="1:14">
      <c r="A18" s="7" t="s">
        <v>12</v>
      </c>
      <c r="B18" s="7"/>
      <c r="C18" s="7"/>
      <c r="D18" s="7"/>
      <c r="E18" s="36"/>
      <c r="F18" s="37"/>
      <c r="G18" s="37"/>
      <c r="H18" s="37"/>
      <c r="I18" s="37"/>
      <c r="J18" s="36"/>
    </row>
    <row r="19" spans="1:14" ht="12" customHeight="1">
      <c r="A19" s="50">
        <v>3</v>
      </c>
      <c r="B19" s="53" t="s">
        <v>13</v>
      </c>
      <c r="C19" s="55" t="s">
        <v>42</v>
      </c>
      <c r="D19" s="2" t="s">
        <v>6</v>
      </c>
      <c r="E19" s="36">
        <f>E22+E21</f>
        <v>12219.906000000001</v>
      </c>
      <c r="F19" s="37">
        <f t="shared" ref="F19:I19" si="7">F22+F21</f>
        <v>14179.734</v>
      </c>
      <c r="G19" s="37">
        <f t="shared" si="7"/>
        <v>28126.087</v>
      </c>
      <c r="H19" s="37">
        <f t="shared" si="7"/>
        <v>24263.414000000001</v>
      </c>
      <c r="I19" s="37">
        <f t="shared" si="7"/>
        <v>27296.458999999999</v>
      </c>
      <c r="J19" s="36">
        <f>SUM(E19:I19)</f>
        <v>106085.6</v>
      </c>
    </row>
    <row r="20" spans="1:14" ht="21" customHeight="1">
      <c r="A20" s="51"/>
      <c r="B20" s="53"/>
      <c r="C20" s="56"/>
      <c r="D20" s="2" t="s">
        <v>2</v>
      </c>
      <c r="E20" s="36">
        <v>0</v>
      </c>
      <c r="F20" s="37">
        <v>0</v>
      </c>
      <c r="G20" s="37">
        <v>0</v>
      </c>
      <c r="H20" s="37">
        <v>0</v>
      </c>
      <c r="I20" s="37">
        <v>0</v>
      </c>
      <c r="J20" s="36">
        <f>SUM(E20:I20)</f>
        <v>0</v>
      </c>
    </row>
    <row r="21" spans="1:14" ht="21" customHeight="1">
      <c r="A21" s="51"/>
      <c r="B21" s="53"/>
      <c r="C21" s="56"/>
      <c r="D21" s="2" t="s">
        <v>7</v>
      </c>
      <c r="E21" s="36">
        <v>8891.7000000000007</v>
      </c>
      <c r="F21" s="37">
        <v>8764.5</v>
      </c>
      <c r="G21" s="40">
        <f>2911.78676+8764.513</f>
        <v>11676.3</v>
      </c>
      <c r="H21" s="40">
        <f>2911.78676+8764.5</f>
        <v>11676.287</v>
      </c>
      <c r="I21" s="37">
        <f>11676.287</f>
        <v>11676.287</v>
      </c>
      <c r="J21" s="36">
        <f>SUM(E21:I21)</f>
        <v>52685.074000000001</v>
      </c>
    </row>
    <row r="22" spans="1:14" ht="30">
      <c r="A22" s="51"/>
      <c r="B22" s="53"/>
      <c r="C22" s="56"/>
      <c r="D22" s="4" t="s">
        <v>41</v>
      </c>
      <c r="E22" s="36">
        <f>3238.39086+89.81516</f>
        <v>3328.2060000000001</v>
      </c>
      <c r="F22" s="37">
        <f>5326.70348+88.5303</f>
        <v>5415.2340000000004</v>
      </c>
      <c r="G22" s="37">
        <f>11788.43871+117.94242+4543.40577</f>
        <v>16449.787</v>
      </c>
      <c r="H22" s="37">
        <f>10112.18471+2357+117.94229</f>
        <v>12587.127</v>
      </c>
      <c r="I22" s="37">
        <f>14652.22981+850+117.94229</f>
        <v>15620.172</v>
      </c>
      <c r="J22" s="36">
        <f>SUM(E22:I22)</f>
        <v>53400.525999999998</v>
      </c>
      <c r="L22" s="1"/>
    </row>
    <row r="23" spans="1:14" ht="29.25" customHeight="1">
      <c r="A23" s="52"/>
      <c r="B23" s="53"/>
      <c r="C23" s="57"/>
      <c r="D23" s="4" t="s">
        <v>9</v>
      </c>
      <c r="E23" s="36">
        <v>0</v>
      </c>
      <c r="F23" s="37">
        <v>0</v>
      </c>
      <c r="G23" s="40">
        <v>0</v>
      </c>
      <c r="H23" s="37">
        <v>0</v>
      </c>
      <c r="I23" s="37">
        <v>0</v>
      </c>
      <c r="J23" s="36">
        <f t="shared" ref="J23:J24" si="8">E23+F23+G23+H23+I23</f>
        <v>0</v>
      </c>
      <c r="L23" s="1"/>
    </row>
    <row r="24" spans="1:14" ht="15" customHeight="1">
      <c r="A24" s="50">
        <v>4</v>
      </c>
      <c r="B24" s="53" t="s">
        <v>14</v>
      </c>
      <c r="C24" s="55" t="s">
        <v>42</v>
      </c>
      <c r="D24" s="2" t="s">
        <v>6</v>
      </c>
      <c r="E24" s="36">
        <f>E27</f>
        <v>8935.2009999999991</v>
      </c>
      <c r="F24" s="37">
        <f t="shared" ref="F24:G24" si="9">F27</f>
        <v>4995.45</v>
      </c>
      <c r="G24" s="37">
        <f t="shared" si="9"/>
        <v>3858.8040000000001</v>
      </c>
      <c r="H24" s="37">
        <f>H27</f>
        <v>12335.938</v>
      </c>
      <c r="I24" s="37">
        <f>I27</f>
        <v>4897.0119999999997</v>
      </c>
      <c r="J24" s="36">
        <f t="shared" si="8"/>
        <v>35022.404999999999</v>
      </c>
      <c r="L24" s="22"/>
      <c r="M24" s="5"/>
      <c r="N24" s="5"/>
    </row>
    <row r="25" spans="1:14">
      <c r="A25" s="51"/>
      <c r="B25" s="53"/>
      <c r="C25" s="56"/>
      <c r="D25" s="2" t="s">
        <v>2</v>
      </c>
      <c r="E25" s="36">
        <v>0</v>
      </c>
      <c r="F25" s="37">
        <v>0</v>
      </c>
      <c r="G25" s="37">
        <v>0</v>
      </c>
      <c r="H25" s="37">
        <v>0</v>
      </c>
      <c r="I25" s="37">
        <v>0</v>
      </c>
      <c r="J25" s="36">
        <f t="shared" ref="J25" si="10">E25+F25+G25+H25+I25</f>
        <v>0</v>
      </c>
      <c r="L25" s="23"/>
      <c r="M25" s="6"/>
      <c r="N25" s="6"/>
    </row>
    <row r="26" spans="1:14">
      <c r="A26" s="51"/>
      <c r="B26" s="53"/>
      <c r="C26" s="56"/>
      <c r="D26" s="2" t="s">
        <v>7</v>
      </c>
      <c r="E26" s="36">
        <v>0</v>
      </c>
      <c r="F26" s="37">
        <v>0</v>
      </c>
      <c r="G26" s="37">
        <v>0</v>
      </c>
      <c r="H26" s="37">
        <v>0</v>
      </c>
      <c r="I26" s="37">
        <v>0</v>
      </c>
      <c r="J26" s="36">
        <f t="shared" ref="J26:J27" si="11">E26+F26+G26+H26+I26</f>
        <v>0</v>
      </c>
      <c r="L26" s="1"/>
      <c r="M26" s="1"/>
    </row>
    <row r="27" spans="1:14" ht="30">
      <c r="A27" s="51"/>
      <c r="B27" s="53"/>
      <c r="C27" s="56"/>
      <c r="D27" s="4" t="s">
        <v>41</v>
      </c>
      <c r="E27" s="36">
        <v>8935.2009999999991</v>
      </c>
      <c r="F27" s="37">
        <v>4995.45</v>
      </c>
      <c r="G27" s="37">
        <f>3858.80414</f>
        <v>3858.8040000000001</v>
      </c>
      <c r="H27" s="37">
        <f>11216.862+1119.0759</f>
        <v>12335.938</v>
      </c>
      <c r="I27" s="37">
        <f>4547.01239+350</f>
        <v>4897.0119999999997</v>
      </c>
      <c r="J27" s="36">
        <f t="shared" si="11"/>
        <v>35022.404999999999</v>
      </c>
    </row>
    <row r="28" spans="1:14" ht="48" customHeight="1">
      <c r="A28" s="52"/>
      <c r="B28" s="53"/>
      <c r="C28" s="57"/>
      <c r="D28" s="4" t="s">
        <v>9</v>
      </c>
      <c r="E28" s="41">
        <v>0</v>
      </c>
      <c r="F28" s="42">
        <v>0</v>
      </c>
      <c r="G28" s="42">
        <v>0</v>
      </c>
      <c r="H28" s="42">
        <v>0</v>
      </c>
      <c r="I28" s="42">
        <v>0</v>
      </c>
      <c r="J28" s="41">
        <f t="shared" ref="J28:J29" si="12">E28+F28+G28+H28+I28</f>
        <v>0</v>
      </c>
    </row>
    <row r="29" spans="1:14" ht="15" customHeight="1">
      <c r="A29" s="50">
        <v>5</v>
      </c>
      <c r="B29" s="53" t="s">
        <v>15</v>
      </c>
      <c r="C29" s="55" t="s">
        <v>42</v>
      </c>
      <c r="D29" s="2" t="s">
        <v>6</v>
      </c>
      <c r="E29" s="36">
        <f>E31+E32</f>
        <v>540.053</v>
      </c>
      <c r="F29" s="37">
        <f t="shared" ref="F29:I29" si="13">F31+F32</f>
        <v>845.33699999999999</v>
      </c>
      <c r="G29" s="37">
        <f t="shared" si="13"/>
        <v>825</v>
      </c>
      <c r="H29" s="37">
        <f t="shared" si="13"/>
        <v>1700</v>
      </c>
      <c r="I29" s="37">
        <f t="shared" si="13"/>
        <v>2250</v>
      </c>
      <c r="J29" s="36">
        <f t="shared" si="12"/>
        <v>6160.39</v>
      </c>
    </row>
    <row r="30" spans="1:14">
      <c r="A30" s="51"/>
      <c r="B30" s="53"/>
      <c r="C30" s="56"/>
      <c r="D30" s="2" t="s">
        <v>2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6">
        <f t="shared" ref="J30" si="14">E30+F30+G30+H30+I30</f>
        <v>0</v>
      </c>
    </row>
    <row r="31" spans="1:14">
      <c r="A31" s="51"/>
      <c r="B31" s="53"/>
      <c r="C31" s="56"/>
      <c r="D31" s="2" t="s">
        <v>7</v>
      </c>
      <c r="E31" s="36">
        <v>423.5</v>
      </c>
      <c r="F31" s="37">
        <v>654.24400000000003</v>
      </c>
      <c r="G31" s="37">
        <v>417.4</v>
      </c>
      <c r="H31" s="37">
        <v>1495.0930000000001</v>
      </c>
      <c r="I31" s="37">
        <f>1054.14681</f>
        <v>1054.1469999999999</v>
      </c>
      <c r="J31" s="36">
        <f t="shared" ref="J31:J32" si="15">E31+F31+G31+H31+I31</f>
        <v>4044.384</v>
      </c>
    </row>
    <row r="32" spans="1:14" ht="30">
      <c r="A32" s="51"/>
      <c r="B32" s="53"/>
      <c r="C32" s="56"/>
      <c r="D32" s="4" t="s">
        <v>41</v>
      </c>
      <c r="E32" s="36">
        <f>22.28947+94.26316</f>
        <v>116.553</v>
      </c>
      <c r="F32" s="37">
        <f>34.43391+156.6587</f>
        <v>191.09299999999999</v>
      </c>
      <c r="G32" s="37">
        <f>21.96842+385.63158</f>
        <v>407.6</v>
      </c>
      <c r="H32" s="37">
        <v>204.90700000000001</v>
      </c>
      <c r="I32" s="37">
        <f>1140.37178+55.48141</f>
        <v>1195.8530000000001</v>
      </c>
      <c r="J32" s="36">
        <f t="shared" si="15"/>
        <v>2116.0059999999999</v>
      </c>
    </row>
    <row r="33" spans="1:10" ht="27.75" customHeight="1">
      <c r="A33" s="52"/>
      <c r="B33" s="53"/>
      <c r="C33" s="57"/>
      <c r="D33" s="4" t="s">
        <v>9</v>
      </c>
      <c r="E33" s="36">
        <v>0</v>
      </c>
      <c r="F33" s="37">
        <v>0</v>
      </c>
      <c r="G33" s="37">
        <v>0</v>
      </c>
      <c r="H33" s="37">
        <v>0</v>
      </c>
      <c r="I33" s="37">
        <v>0</v>
      </c>
      <c r="J33" s="36">
        <f t="shared" ref="J33:J34" si="16">E33+F33+G33+H33+I33</f>
        <v>0</v>
      </c>
    </row>
    <row r="34" spans="1:10" ht="15" customHeight="1">
      <c r="A34" s="50">
        <v>6</v>
      </c>
      <c r="B34" s="53" t="s">
        <v>16</v>
      </c>
      <c r="C34" s="55" t="s">
        <v>45</v>
      </c>
      <c r="D34" s="2" t="s">
        <v>6</v>
      </c>
      <c r="E34" s="36">
        <f>E37</f>
        <v>112.304</v>
      </c>
      <c r="F34" s="37">
        <f>F35+F36+F37+F38</f>
        <v>4700.8249999999998</v>
      </c>
      <c r="G34" s="37">
        <f>G36+G37</f>
        <v>2228.0320000000002</v>
      </c>
      <c r="H34" s="37">
        <f>H37+H36</f>
        <v>4452.5559999999996</v>
      </c>
      <c r="I34" s="37">
        <f>I37+I36</f>
        <v>4450</v>
      </c>
      <c r="J34" s="36">
        <f t="shared" si="16"/>
        <v>15943.717000000001</v>
      </c>
    </row>
    <row r="35" spans="1:10">
      <c r="A35" s="51"/>
      <c r="B35" s="53"/>
      <c r="C35" s="56"/>
      <c r="D35" s="2" t="s">
        <v>2</v>
      </c>
      <c r="E35" s="36">
        <v>0</v>
      </c>
      <c r="F35" s="37">
        <v>0</v>
      </c>
      <c r="G35" s="37">
        <v>0</v>
      </c>
      <c r="H35" s="37">
        <v>0</v>
      </c>
      <c r="I35" s="37">
        <v>0</v>
      </c>
      <c r="J35" s="36">
        <f t="shared" ref="J35" si="17">E35+F35+G35+H35+I35</f>
        <v>0</v>
      </c>
    </row>
    <row r="36" spans="1:10">
      <c r="A36" s="51"/>
      <c r="B36" s="53"/>
      <c r="C36" s="56"/>
      <c r="D36" s="2" t="s">
        <v>7</v>
      </c>
      <c r="E36" s="36">
        <v>0</v>
      </c>
      <c r="F36" s="37">
        <v>4000</v>
      </c>
      <c r="G36" s="37">
        <v>2000</v>
      </c>
      <c r="H36" s="37">
        <v>4000</v>
      </c>
      <c r="I36" s="37">
        <v>4000</v>
      </c>
      <c r="J36" s="36">
        <f t="shared" ref="J36" si="18">E36+F36+G36+H36+I36</f>
        <v>14000</v>
      </c>
    </row>
    <row r="37" spans="1:10" ht="30">
      <c r="A37" s="51"/>
      <c r="B37" s="53"/>
      <c r="C37" s="56"/>
      <c r="D37" s="4" t="s">
        <v>41</v>
      </c>
      <c r="E37" s="42">
        <v>112.304</v>
      </c>
      <c r="F37" s="42">
        <v>700.82500000000005</v>
      </c>
      <c r="G37" s="42">
        <v>228.03200000000001</v>
      </c>
      <c r="H37" s="42">
        <v>452.55599999999998</v>
      </c>
      <c r="I37" s="42">
        <v>450</v>
      </c>
      <c r="J37" s="42">
        <f t="shared" ref="J37:J39" si="19">E37+F37+G37+H37+I37</f>
        <v>1943.7170000000001</v>
      </c>
    </row>
    <row r="38" spans="1:10" ht="18" customHeight="1">
      <c r="A38" s="52"/>
      <c r="B38" s="55"/>
      <c r="C38" s="57"/>
      <c r="D38" s="4" t="s">
        <v>9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f t="shared" si="19"/>
        <v>0</v>
      </c>
    </row>
    <row r="39" spans="1:10">
      <c r="A39" s="50">
        <v>7</v>
      </c>
      <c r="B39" s="64" t="s">
        <v>38</v>
      </c>
      <c r="C39" s="64" t="s">
        <v>47</v>
      </c>
      <c r="D39" s="33" t="s">
        <v>6</v>
      </c>
      <c r="E39" s="37">
        <f>E42</f>
        <v>10948.366</v>
      </c>
      <c r="F39" s="37">
        <f>F40+F41+F42+F43</f>
        <v>12014.138999999999</v>
      </c>
      <c r="G39" s="37">
        <f t="shared" ref="G39:I39" si="20">G40+G41+G42+G43</f>
        <v>12559.338</v>
      </c>
      <c r="H39" s="37">
        <f t="shared" si="20"/>
        <v>24074.598000000002</v>
      </c>
      <c r="I39" s="37">
        <f t="shared" si="20"/>
        <v>2060.123</v>
      </c>
      <c r="J39" s="37">
        <f t="shared" si="19"/>
        <v>61656.563999999998</v>
      </c>
    </row>
    <row r="40" spans="1:10">
      <c r="A40" s="51"/>
      <c r="B40" s="64"/>
      <c r="C40" s="64"/>
      <c r="D40" s="33" t="s">
        <v>2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f t="shared" ref="J40:J41" si="21">E40+F40+G40+H40+I40</f>
        <v>0</v>
      </c>
    </row>
    <row r="41" spans="1:10">
      <c r="A41" s="51"/>
      <c r="B41" s="64"/>
      <c r="C41" s="64"/>
      <c r="D41" s="33" t="s">
        <v>7</v>
      </c>
      <c r="E41" s="37">
        <v>0</v>
      </c>
      <c r="F41" s="37">
        <v>2537.8629999999998</v>
      </c>
      <c r="G41" s="37">
        <f>2072+57.91642</f>
        <v>2129.9160000000002</v>
      </c>
      <c r="H41" s="37">
        <f>5627.85342+1932.506</f>
        <v>7560.3590000000004</v>
      </c>
      <c r="I41" s="37">
        <v>0</v>
      </c>
      <c r="J41" s="37">
        <f t="shared" si="21"/>
        <v>12228.138000000001</v>
      </c>
    </row>
    <row r="42" spans="1:10" ht="30">
      <c r="A42" s="51"/>
      <c r="B42" s="64"/>
      <c r="C42" s="64"/>
      <c r="D42" s="34" t="s">
        <v>41</v>
      </c>
      <c r="E42" s="37">
        <v>10948.366</v>
      </c>
      <c r="F42" s="37">
        <f>9413.86958+62.40647</f>
        <v>9476.2759999999998</v>
      </c>
      <c r="G42" s="37">
        <f>8355.99808+2072+1.42418</f>
        <v>10429.422</v>
      </c>
      <c r="H42" s="37">
        <f>5292+8197.87466+1316.36434+1708</f>
        <v>16514.239000000001</v>
      </c>
      <c r="I42" s="37">
        <f>2060.12281</f>
        <v>2060.123</v>
      </c>
      <c r="J42" s="37">
        <f t="shared" ref="J42" si="22">E42+F42+G42+H42+I42</f>
        <v>49428.425999999999</v>
      </c>
    </row>
    <row r="43" spans="1:10" ht="20.25" customHeight="1">
      <c r="A43" s="52"/>
      <c r="B43" s="64"/>
      <c r="C43" s="64"/>
      <c r="D43" s="34" t="s">
        <v>9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f t="shared" ref="J43" si="23">E43+F43+G43+H43+I43</f>
        <v>0</v>
      </c>
    </row>
    <row r="44" spans="1:10">
      <c r="A44" s="50">
        <v>8</v>
      </c>
      <c r="B44" s="53" t="s">
        <v>24</v>
      </c>
      <c r="C44" s="55" t="s">
        <v>46</v>
      </c>
      <c r="D44" s="4" t="s">
        <v>6</v>
      </c>
      <c r="E44" s="36">
        <f>E45+E46+E47+E48</f>
        <v>0</v>
      </c>
      <c r="F44" s="37">
        <f>F45+F46+F47+F48</f>
        <v>3479.3589999999999</v>
      </c>
      <c r="G44" s="37">
        <f t="shared" ref="G44:J44" si="24">G45+G46+G47+G48</f>
        <v>139.56100000000001</v>
      </c>
      <c r="H44" s="37">
        <f t="shared" si="24"/>
        <v>8468.8009999999995</v>
      </c>
      <c r="I44" s="37">
        <f t="shared" si="24"/>
        <v>12245.038</v>
      </c>
      <c r="J44" s="36">
        <f t="shared" si="24"/>
        <v>24332.758999999998</v>
      </c>
    </row>
    <row r="45" spans="1:10">
      <c r="A45" s="51"/>
      <c r="B45" s="53"/>
      <c r="C45" s="56"/>
      <c r="D45" s="2" t="s">
        <v>2</v>
      </c>
      <c r="E45" s="36">
        <v>0</v>
      </c>
      <c r="F45" s="37">
        <v>0</v>
      </c>
      <c r="G45" s="37">
        <v>0</v>
      </c>
      <c r="H45" s="37">
        <v>0</v>
      </c>
      <c r="I45" s="37">
        <v>0</v>
      </c>
      <c r="J45" s="36">
        <f t="shared" ref="J45:J46" si="25">E45+F45+G45+H45</f>
        <v>0</v>
      </c>
    </row>
    <row r="46" spans="1:10">
      <c r="A46" s="51"/>
      <c r="B46" s="53"/>
      <c r="C46" s="56"/>
      <c r="D46" s="2" t="s">
        <v>7</v>
      </c>
      <c r="E46" s="41">
        <v>0</v>
      </c>
      <c r="F46" s="42">
        <v>0</v>
      </c>
      <c r="G46" s="42">
        <v>0</v>
      </c>
      <c r="H46" s="42">
        <v>0</v>
      </c>
      <c r="I46" s="42">
        <v>0</v>
      </c>
      <c r="J46" s="41">
        <f t="shared" si="25"/>
        <v>0</v>
      </c>
    </row>
    <row r="47" spans="1:10" ht="30">
      <c r="A47" s="51"/>
      <c r="B47" s="53"/>
      <c r="C47" s="56"/>
      <c r="D47" s="4" t="s">
        <v>41</v>
      </c>
      <c r="E47" s="36">
        <v>0</v>
      </c>
      <c r="F47" s="37">
        <v>3479.3589999999999</v>
      </c>
      <c r="G47" s="37">
        <v>139.56100000000001</v>
      </c>
      <c r="H47" s="37">
        <f>2497.178+575+5396.62275</f>
        <v>8468.8009999999995</v>
      </c>
      <c r="I47" s="37">
        <f>12245.03768</f>
        <v>12245.038</v>
      </c>
      <c r="J47" s="36">
        <f t="shared" ref="J47" si="26">E47+F47+G47+H47+I47</f>
        <v>24332.758999999998</v>
      </c>
    </row>
    <row r="48" spans="1:10" ht="30">
      <c r="A48" s="52"/>
      <c r="B48" s="53"/>
      <c r="C48" s="57"/>
      <c r="D48" s="4" t="s">
        <v>9</v>
      </c>
      <c r="E48" s="36">
        <v>0</v>
      </c>
      <c r="F48" s="37">
        <v>0</v>
      </c>
      <c r="G48" s="37">
        <v>0</v>
      </c>
      <c r="H48" s="37">
        <v>0</v>
      </c>
      <c r="I48" s="37">
        <v>0</v>
      </c>
      <c r="J48" s="36">
        <f>E48+F48+G48+H48</f>
        <v>0</v>
      </c>
    </row>
    <row r="49" spans="1:18" ht="20.25" customHeight="1">
      <c r="A49" s="50">
        <v>9</v>
      </c>
      <c r="B49" s="53" t="s">
        <v>26</v>
      </c>
      <c r="C49" s="55" t="s">
        <v>43</v>
      </c>
      <c r="D49" s="4" t="s">
        <v>6</v>
      </c>
      <c r="E49" s="36">
        <f t="shared" ref="E49:J49" si="27">E50+E51+E52+E53</f>
        <v>0</v>
      </c>
      <c r="F49" s="37">
        <f t="shared" si="27"/>
        <v>34018.726999999999</v>
      </c>
      <c r="G49" s="37">
        <f t="shared" si="27"/>
        <v>0</v>
      </c>
      <c r="H49" s="37">
        <f t="shared" si="27"/>
        <v>0</v>
      </c>
      <c r="I49" s="37">
        <f t="shared" si="27"/>
        <v>0</v>
      </c>
      <c r="J49" s="37">
        <f t="shared" si="27"/>
        <v>34018.726999999999</v>
      </c>
    </row>
    <row r="50" spans="1:18" ht="23.25" customHeight="1">
      <c r="A50" s="51"/>
      <c r="B50" s="53"/>
      <c r="C50" s="56"/>
      <c r="D50" s="2" t="s">
        <v>2</v>
      </c>
      <c r="E50" s="36">
        <v>0</v>
      </c>
      <c r="F50" s="37">
        <v>0</v>
      </c>
      <c r="G50" s="37">
        <v>0</v>
      </c>
      <c r="H50" s="37">
        <v>0</v>
      </c>
      <c r="I50" s="37">
        <v>0</v>
      </c>
      <c r="J50" s="37">
        <f t="shared" ref="J50:J51" si="28">E50+F50+G50+H50</f>
        <v>0</v>
      </c>
    </row>
    <row r="51" spans="1:18" ht="27" customHeight="1">
      <c r="A51" s="51"/>
      <c r="B51" s="53"/>
      <c r="C51" s="56"/>
      <c r="D51" s="2" t="s">
        <v>7</v>
      </c>
      <c r="E51" s="41">
        <v>0</v>
      </c>
      <c r="F51" s="42">
        <v>33507</v>
      </c>
      <c r="G51" s="42">
        <v>0</v>
      </c>
      <c r="H51" s="42">
        <v>0</v>
      </c>
      <c r="I51" s="42">
        <v>0</v>
      </c>
      <c r="J51" s="42">
        <f t="shared" si="28"/>
        <v>33507</v>
      </c>
    </row>
    <row r="52" spans="1:18" ht="31.5" customHeight="1">
      <c r="A52" s="51"/>
      <c r="B52" s="53"/>
      <c r="C52" s="56"/>
      <c r="D52" s="4" t="s">
        <v>41</v>
      </c>
      <c r="E52" s="36">
        <v>0</v>
      </c>
      <c r="F52" s="37">
        <v>511.72699999999998</v>
      </c>
      <c r="G52" s="37">
        <v>0</v>
      </c>
      <c r="H52" s="37">
        <v>0</v>
      </c>
      <c r="I52" s="37">
        <v>0</v>
      </c>
      <c r="J52" s="37">
        <f>E52+F52+G52+H52</f>
        <v>511.72699999999998</v>
      </c>
    </row>
    <row r="53" spans="1:18" ht="67.5" customHeight="1">
      <c r="A53" s="52"/>
      <c r="B53" s="53"/>
      <c r="C53" s="57"/>
      <c r="D53" s="4" t="s">
        <v>9</v>
      </c>
      <c r="E53" s="36">
        <v>0</v>
      </c>
      <c r="F53" s="37">
        <v>0</v>
      </c>
      <c r="G53" s="37">
        <v>0</v>
      </c>
      <c r="H53" s="37">
        <v>0</v>
      </c>
      <c r="I53" s="37">
        <v>0</v>
      </c>
      <c r="J53" s="37">
        <f>E53+F53+G53+H53</f>
        <v>0</v>
      </c>
    </row>
    <row r="54" spans="1:18" ht="22.5" customHeight="1">
      <c r="A54" s="50">
        <v>10</v>
      </c>
      <c r="B54" s="55" t="s">
        <v>37</v>
      </c>
      <c r="C54" s="55" t="s">
        <v>52</v>
      </c>
      <c r="D54" s="4" t="s">
        <v>6</v>
      </c>
      <c r="E54" s="36">
        <f>E55+E56+E57+E58</f>
        <v>0</v>
      </c>
      <c r="F54" s="37">
        <f t="shared" ref="F54:J54" si="29">F55+F56+F57+F58</f>
        <v>0</v>
      </c>
      <c r="G54" s="37">
        <f t="shared" si="29"/>
        <v>1879.18</v>
      </c>
      <c r="H54" s="37">
        <f t="shared" si="29"/>
        <v>5396.6229999999996</v>
      </c>
      <c r="I54" s="37">
        <f t="shared" si="29"/>
        <v>5927.9620000000004</v>
      </c>
      <c r="J54" s="37">
        <f t="shared" si="29"/>
        <v>13203.764999999999</v>
      </c>
    </row>
    <row r="55" spans="1:18" ht="18" customHeight="1">
      <c r="A55" s="51"/>
      <c r="B55" s="56"/>
      <c r="C55" s="56"/>
      <c r="D55" s="2" t="s">
        <v>2</v>
      </c>
      <c r="E55" s="36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</row>
    <row r="56" spans="1:18" ht="18.75" customHeight="1">
      <c r="A56" s="51"/>
      <c r="B56" s="56"/>
      <c r="C56" s="56"/>
      <c r="D56" s="2" t="s">
        <v>7</v>
      </c>
      <c r="E56" s="36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</row>
    <row r="57" spans="1:18" ht="16.5" customHeight="1">
      <c r="A57" s="51"/>
      <c r="B57" s="56"/>
      <c r="C57" s="56"/>
      <c r="D57" s="4" t="s">
        <v>41</v>
      </c>
      <c r="E57" s="36">
        <v>0</v>
      </c>
      <c r="F57" s="37">
        <v>0</v>
      </c>
      <c r="G57" s="37">
        <v>1879.18</v>
      </c>
      <c r="H57" s="37">
        <v>5396.6229999999996</v>
      </c>
      <c r="I57" s="37">
        <f>5927.962</f>
        <v>5927.9620000000004</v>
      </c>
      <c r="J57" s="37">
        <f t="shared" ref="J57" si="30">E57+F57+G57+H57+I57</f>
        <v>13203.764999999999</v>
      </c>
    </row>
    <row r="58" spans="1:18" ht="58.5" customHeight="1">
      <c r="A58" s="51"/>
      <c r="B58" s="57"/>
      <c r="C58" s="57"/>
      <c r="D58" s="4" t="s">
        <v>9</v>
      </c>
      <c r="E58" s="36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</row>
    <row r="59" spans="1:18" ht="115.5" customHeight="1">
      <c r="A59" s="20">
        <v>11</v>
      </c>
      <c r="B59" s="21" t="s">
        <v>36</v>
      </c>
      <c r="C59" s="48" t="s">
        <v>53</v>
      </c>
      <c r="D59" s="4" t="s">
        <v>8</v>
      </c>
      <c r="E59" s="36">
        <v>0</v>
      </c>
      <c r="F59" s="37">
        <v>0</v>
      </c>
      <c r="G59" s="37">
        <v>30.076000000000001</v>
      </c>
      <c r="H59" s="37">
        <v>6983.3310000000001</v>
      </c>
      <c r="I59" s="37">
        <f>13989.83824</f>
        <v>13989.838</v>
      </c>
      <c r="J59" s="36">
        <f t="shared" ref="J59:J62" si="31">E59+F59+G59+H59+I59</f>
        <v>21003.244999999999</v>
      </c>
      <c r="M59" s="24"/>
      <c r="N59" s="25"/>
      <c r="O59" s="25"/>
      <c r="P59" s="25"/>
      <c r="Q59" s="24"/>
      <c r="R59" s="24"/>
    </row>
    <row r="60" spans="1:18" ht="15.75" customHeight="1">
      <c r="A60" s="51">
        <v>12</v>
      </c>
      <c r="B60" s="55" t="s">
        <v>35</v>
      </c>
      <c r="C60" s="55" t="s">
        <v>51</v>
      </c>
      <c r="D60" s="4" t="s">
        <v>6</v>
      </c>
      <c r="E60" s="43">
        <f>E61+E62+E63+E64</f>
        <v>0</v>
      </c>
      <c r="F60" s="40">
        <f t="shared" ref="F60:I60" si="32">F61+F62+F63+F64</f>
        <v>0</v>
      </c>
      <c r="G60" s="40">
        <f t="shared" si="32"/>
        <v>0</v>
      </c>
      <c r="H60" s="40">
        <f t="shared" si="32"/>
        <v>1316.364</v>
      </c>
      <c r="I60" s="40">
        <f t="shared" si="32"/>
        <v>0</v>
      </c>
      <c r="J60" s="43">
        <f t="shared" si="31"/>
        <v>1316.364</v>
      </c>
      <c r="M60" s="24"/>
      <c r="N60" s="25"/>
      <c r="O60" s="25"/>
      <c r="P60" s="25"/>
      <c r="Q60" s="24"/>
      <c r="R60" s="24"/>
    </row>
    <row r="61" spans="1:18" ht="13.5" customHeight="1">
      <c r="A61" s="51"/>
      <c r="B61" s="56"/>
      <c r="C61" s="56"/>
      <c r="D61" s="2" t="s">
        <v>2</v>
      </c>
      <c r="E61" s="43">
        <v>0</v>
      </c>
      <c r="F61" s="40">
        <v>0</v>
      </c>
      <c r="G61" s="40">
        <v>0</v>
      </c>
      <c r="H61" s="40">
        <v>0</v>
      </c>
      <c r="I61" s="40">
        <v>0</v>
      </c>
      <c r="J61" s="43">
        <f t="shared" si="31"/>
        <v>0</v>
      </c>
      <c r="M61" s="24"/>
      <c r="N61" s="25"/>
      <c r="O61" s="25"/>
      <c r="P61" s="25"/>
      <c r="Q61" s="24"/>
      <c r="R61" s="24"/>
    </row>
    <row r="62" spans="1:18" ht="14.25" customHeight="1">
      <c r="A62" s="51"/>
      <c r="B62" s="56"/>
      <c r="C62" s="56"/>
      <c r="D62" s="2" t="s">
        <v>7</v>
      </c>
      <c r="E62" s="43">
        <v>0</v>
      </c>
      <c r="F62" s="40">
        <v>0</v>
      </c>
      <c r="G62" s="40">
        <v>0</v>
      </c>
      <c r="H62" s="40">
        <v>0</v>
      </c>
      <c r="I62" s="40">
        <v>0</v>
      </c>
      <c r="J62" s="43">
        <f t="shared" si="31"/>
        <v>0</v>
      </c>
      <c r="M62" s="24"/>
      <c r="N62" s="25"/>
      <c r="O62" s="25"/>
      <c r="P62" s="25"/>
      <c r="Q62" s="24"/>
      <c r="R62" s="24"/>
    </row>
    <row r="63" spans="1:18" ht="30" customHeight="1">
      <c r="A63" s="51"/>
      <c r="B63" s="56"/>
      <c r="C63" s="56"/>
      <c r="D63" s="4" t="s">
        <v>41</v>
      </c>
      <c r="E63" s="43">
        <v>0</v>
      </c>
      <c r="F63" s="40">
        <v>0</v>
      </c>
      <c r="G63" s="40">
        <v>0</v>
      </c>
      <c r="H63" s="40">
        <v>1316.364</v>
      </c>
      <c r="I63" s="40">
        <v>0</v>
      </c>
      <c r="J63" s="43">
        <f t="shared" ref="J63" si="33">E63+F63+G63+H63+I63</f>
        <v>1316.364</v>
      </c>
      <c r="M63" s="24"/>
      <c r="N63" s="25"/>
      <c r="O63" s="25"/>
      <c r="P63" s="25"/>
      <c r="Q63" s="24"/>
      <c r="R63" s="24"/>
    </row>
    <row r="64" spans="1:18" ht="45" customHeight="1">
      <c r="A64" s="51"/>
      <c r="B64" s="57"/>
      <c r="C64" s="57"/>
      <c r="D64" s="4" t="s">
        <v>9</v>
      </c>
      <c r="E64" s="44">
        <v>0</v>
      </c>
      <c r="F64" s="45">
        <v>0</v>
      </c>
      <c r="G64" s="45">
        <v>0</v>
      </c>
      <c r="H64" s="45">
        <v>0</v>
      </c>
      <c r="I64" s="45">
        <v>0</v>
      </c>
      <c r="J64" s="44">
        <v>0</v>
      </c>
      <c r="M64" s="25"/>
      <c r="N64" s="25"/>
      <c r="O64" s="25"/>
      <c r="P64" s="25"/>
      <c r="Q64" s="25"/>
      <c r="R64" s="25"/>
    </row>
    <row r="65" spans="1:10" ht="18" customHeight="1">
      <c r="A65" s="51">
        <v>13</v>
      </c>
      <c r="B65" s="55" t="s">
        <v>39</v>
      </c>
      <c r="C65" s="55" t="s">
        <v>49</v>
      </c>
      <c r="D65" s="2" t="s">
        <v>6</v>
      </c>
      <c r="E65" s="36">
        <v>0</v>
      </c>
      <c r="F65" s="37">
        <v>0</v>
      </c>
      <c r="G65" s="37">
        <v>0</v>
      </c>
      <c r="H65" s="37">
        <f>H66+H67+H68+H69</f>
        <v>4654.03</v>
      </c>
      <c r="I65" s="37">
        <v>0</v>
      </c>
      <c r="J65" s="36">
        <f>J66+J67+J68+J69</f>
        <v>4654.03</v>
      </c>
    </row>
    <row r="66" spans="1:10" ht="18" customHeight="1">
      <c r="A66" s="51"/>
      <c r="B66" s="56"/>
      <c r="C66" s="56"/>
      <c r="D66" s="2" t="s">
        <v>2</v>
      </c>
      <c r="E66" s="36">
        <v>0</v>
      </c>
      <c r="F66" s="37">
        <v>0</v>
      </c>
      <c r="G66" s="37">
        <v>0</v>
      </c>
      <c r="H66" s="37">
        <v>0</v>
      </c>
      <c r="I66" s="37">
        <v>0</v>
      </c>
      <c r="J66" s="36">
        <f t="shared" ref="J66:J70" si="34">E66+F66+G66+H66+I66</f>
        <v>0</v>
      </c>
    </row>
    <row r="67" spans="1:10" ht="18" customHeight="1">
      <c r="A67" s="51"/>
      <c r="B67" s="56"/>
      <c r="C67" s="56"/>
      <c r="D67" s="2" t="s">
        <v>7</v>
      </c>
      <c r="E67" s="36">
        <v>0</v>
      </c>
      <c r="F67" s="37">
        <v>0</v>
      </c>
      <c r="G67" s="37">
        <v>0</v>
      </c>
      <c r="H67" s="37">
        <v>0</v>
      </c>
      <c r="I67" s="37">
        <v>0</v>
      </c>
      <c r="J67" s="36">
        <f t="shared" si="34"/>
        <v>0</v>
      </c>
    </row>
    <row r="68" spans="1:10" ht="18" customHeight="1">
      <c r="A68" s="51"/>
      <c r="B68" s="56"/>
      <c r="C68" s="56"/>
      <c r="D68" s="4" t="s">
        <v>8</v>
      </c>
      <c r="E68" s="36">
        <v>0</v>
      </c>
      <c r="F68" s="37">
        <v>0</v>
      </c>
      <c r="G68" s="37">
        <v>0</v>
      </c>
      <c r="H68" s="37">
        <f>4622.53+31.5</f>
        <v>4654.03</v>
      </c>
      <c r="I68" s="37">
        <v>0</v>
      </c>
      <c r="J68" s="36">
        <f t="shared" si="34"/>
        <v>4654.03</v>
      </c>
    </row>
    <row r="69" spans="1:10" ht="18.75" customHeight="1">
      <c r="A69" s="52"/>
      <c r="B69" s="57"/>
      <c r="C69" s="57"/>
      <c r="D69" s="4" t="s">
        <v>9</v>
      </c>
      <c r="E69" s="36">
        <v>0</v>
      </c>
      <c r="F69" s="37">
        <v>0</v>
      </c>
      <c r="G69" s="37">
        <v>0</v>
      </c>
      <c r="H69" s="37">
        <v>0</v>
      </c>
      <c r="I69" s="37">
        <v>0</v>
      </c>
      <c r="J69" s="36">
        <f t="shared" si="34"/>
        <v>0</v>
      </c>
    </row>
    <row r="70" spans="1:10" ht="18.75" customHeight="1">
      <c r="A70" s="50">
        <v>14</v>
      </c>
      <c r="B70" s="55" t="s">
        <v>48</v>
      </c>
      <c r="C70" s="55" t="s">
        <v>46</v>
      </c>
      <c r="D70" s="2" t="s">
        <v>6</v>
      </c>
      <c r="E70" s="36">
        <f>E71+E72+E73+E74</f>
        <v>0</v>
      </c>
      <c r="F70" s="37">
        <f t="shared" ref="F70:H70" si="35">F71+F72+F73+F74</f>
        <v>0</v>
      </c>
      <c r="G70" s="37">
        <f t="shared" si="35"/>
        <v>0</v>
      </c>
      <c r="H70" s="37">
        <f t="shared" si="35"/>
        <v>0</v>
      </c>
      <c r="I70" s="37">
        <f>I71+I72+I73</f>
        <v>15185.701999999999</v>
      </c>
      <c r="J70" s="43">
        <f t="shared" si="34"/>
        <v>15185.701999999999</v>
      </c>
    </row>
    <row r="71" spans="1:10" ht="18.75" customHeight="1">
      <c r="A71" s="51"/>
      <c r="B71" s="56"/>
      <c r="C71" s="56"/>
      <c r="D71" s="2" t="s">
        <v>2</v>
      </c>
      <c r="E71" s="36">
        <v>0</v>
      </c>
      <c r="F71" s="37">
        <v>0</v>
      </c>
      <c r="G71" s="37">
        <v>0</v>
      </c>
      <c r="H71" s="37">
        <f>H72+H73+H74+H75</f>
        <v>0</v>
      </c>
      <c r="I71" s="37">
        <v>0</v>
      </c>
      <c r="J71" s="36">
        <v>0</v>
      </c>
    </row>
    <row r="72" spans="1:10" ht="18.75" customHeight="1">
      <c r="A72" s="51"/>
      <c r="B72" s="56"/>
      <c r="C72" s="56"/>
      <c r="D72" s="2" t="s">
        <v>7</v>
      </c>
      <c r="E72" s="36">
        <v>0</v>
      </c>
      <c r="F72" s="37">
        <v>0</v>
      </c>
      <c r="G72" s="37">
        <v>0</v>
      </c>
      <c r="H72" s="37">
        <v>0</v>
      </c>
      <c r="I72" s="37">
        <f>7592.85076</f>
        <v>7592.8509999999997</v>
      </c>
      <c r="J72" s="43">
        <f t="shared" ref="J72:J73" si="36">E72+F72+G72+H72+I72</f>
        <v>7592.8509999999997</v>
      </c>
    </row>
    <row r="73" spans="1:10" ht="18.75" customHeight="1">
      <c r="A73" s="51"/>
      <c r="B73" s="56"/>
      <c r="C73" s="56"/>
      <c r="D73" s="4" t="s">
        <v>8</v>
      </c>
      <c r="E73" s="36">
        <v>0</v>
      </c>
      <c r="F73" s="37">
        <v>0</v>
      </c>
      <c r="G73" s="37">
        <v>0</v>
      </c>
      <c r="H73" s="37">
        <v>0</v>
      </c>
      <c r="I73" s="37">
        <f>7592.85076</f>
        <v>7592.8509999999997</v>
      </c>
      <c r="J73" s="43">
        <f t="shared" si="36"/>
        <v>7592.8509999999997</v>
      </c>
    </row>
    <row r="74" spans="1:10" ht="48" customHeight="1">
      <c r="A74" s="52"/>
      <c r="B74" s="57"/>
      <c r="C74" s="57"/>
      <c r="D74" s="4" t="s">
        <v>9</v>
      </c>
      <c r="E74" s="36">
        <v>0</v>
      </c>
      <c r="F74" s="37">
        <v>0</v>
      </c>
      <c r="G74" s="37">
        <v>0</v>
      </c>
      <c r="H74" s="37">
        <v>0</v>
      </c>
      <c r="I74" s="37">
        <v>0</v>
      </c>
      <c r="J74" s="36">
        <f t="shared" ref="J74" si="37">E74+F74+G74+H74+I74</f>
        <v>0</v>
      </c>
    </row>
    <row r="75" spans="1:10" ht="15" customHeight="1">
      <c r="A75" s="50">
        <v>15</v>
      </c>
      <c r="B75" s="2" t="s">
        <v>19</v>
      </c>
      <c r="C75" s="55" t="s">
        <v>42</v>
      </c>
      <c r="D75" s="2" t="s">
        <v>6</v>
      </c>
      <c r="E75" s="36">
        <v>0</v>
      </c>
      <c r="F75" s="37">
        <v>0</v>
      </c>
      <c r="G75" s="37">
        <v>0</v>
      </c>
      <c r="H75" s="36">
        <v>0</v>
      </c>
      <c r="I75" s="37">
        <v>0</v>
      </c>
      <c r="J75" s="36">
        <v>0</v>
      </c>
    </row>
    <row r="76" spans="1:10">
      <c r="A76" s="51"/>
      <c r="B76" s="63" t="s">
        <v>20</v>
      </c>
      <c r="C76" s="56"/>
      <c r="D76" s="2" t="s">
        <v>2</v>
      </c>
      <c r="E76" s="36">
        <v>0</v>
      </c>
      <c r="F76" s="37">
        <v>0</v>
      </c>
      <c r="G76" s="37">
        <v>0</v>
      </c>
      <c r="H76" s="36">
        <v>0</v>
      </c>
      <c r="I76" s="37">
        <v>0</v>
      </c>
      <c r="J76" s="36">
        <f t="shared" ref="J76:J79" si="38">E76+F76+G76+H76+I76</f>
        <v>0</v>
      </c>
    </row>
    <row r="77" spans="1:10">
      <c r="A77" s="51"/>
      <c r="B77" s="63"/>
      <c r="C77" s="56"/>
      <c r="D77" s="2" t="s">
        <v>7</v>
      </c>
      <c r="E77" s="36">
        <v>0</v>
      </c>
      <c r="F77" s="37">
        <v>0</v>
      </c>
      <c r="G77" s="37">
        <v>0</v>
      </c>
      <c r="H77" s="36">
        <v>0</v>
      </c>
      <c r="I77" s="37">
        <v>0</v>
      </c>
      <c r="J77" s="36">
        <f t="shared" si="38"/>
        <v>0</v>
      </c>
    </row>
    <row r="78" spans="1:10" ht="30">
      <c r="A78" s="51"/>
      <c r="B78" s="63"/>
      <c r="C78" s="56"/>
      <c r="D78" s="4" t="s">
        <v>41</v>
      </c>
      <c r="E78" s="36">
        <v>0</v>
      </c>
      <c r="F78" s="37">
        <v>0</v>
      </c>
      <c r="G78" s="37">
        <v>0</v>
      </c>
      <c r="H78" s="36">
        <v>0</v>
      </c>
      <c r="I78" s="37">
        <v>0</v>
      </c>
      <c r="J78" s="36">
        <f t="shared" si="38"/>
        <v>0</v>
      </c>
    </row>
    <row r="79" spans="1:10" ht="33" customHeight="1">
      <c r="A79" s="52"/>
      <c r="B79" s="63"/>
      <c r="C79" s="57"/>
      <c r="D79" s="4" t="s">
        <v>9</v>
      </c>
      <c r="E79" s="36">
        <v>0</v>
      </c>
      <c r="F79" s="37">
        <v>0</v>
      </c>
      <c r="G79" s="37">
        <v>0</v>
      </c>
      <c r="H79" s="36">
        <v>0</v>
      </c>
      <c r="I79" s="37">
        <v>0</v>
      </c>
      <c r="J79" s="36">
        <f t="shared" si="38"/>
        <v>0</v>
      </c>
    </row>
    <row r="80" spans="1:10">
      <c r="A80" s="2" t="s">
        <v>44</v>
      </c>
      <c r="B80" s="2"/>
      <c r="C80" s="2"/>
      <c r="D80" s="2"/>
      <c r="E80" s="46"/>
      <c r="F80" s="47"/>
      <c r="G80" s="47"/>
      <c r="H80" s="46"/>
      <c r="I80" s="47"/>
      <c r="J80" s="46"/>
    </row>
    <row r="81" spans="1:16" ht="15" customHeight="1">
      <c r="A81" s="50">
        <v>16</v>
      </c>
      <c r="B81" s="53" t="s">
        <v>21</v>
      </c>
      <c r="C81" s="55" t="s">
        <v>42</v>
      </c>
      <c r="D81" s="2" t="s">
        <v>6</v>
      </c>
      <c r="E81" s="36">
        <v>0</v>
      </c>
      <c r="F81" s="37">
        <v>0</v>
      </c>
      <c r="G81" s="37">
        <v>0</v>
      </c>
      <c r="H81" s="36">
        <v>0</v>
      </c>
      <c r="I81" s="37">
        <v>0</v>
      </c>
      <c r="J81" s="36">
        <f t="shared" ref="J81:J85" si="39">E81+F81+G81+H81+I81</f>
        <v>0</v>
      </c>
    </row>
    <row r="82" spans="1:16">
      <c r="A82" s="51"/>
      <c r="B82" s="53"/>
      <c r="C82" s="56"/>
      <c r="D82" s="2" t="s">
        <v>2</v>
      </c>
      <c r="E82" s="36">
        <v>0</v>
      </c>
      <c r="F82" s="37">
        <v>0</v>
      </c>
      <c r="G82" s="37">
        <v>0</v>
      </c>
      <c r="H82" s="36">
        <v>0</v>
      </c>
      <c r="I82" s="37">
        <v>0</v>
      </c>
      <c r="J82" s="36">
        <f t="shared" si="39"/>
        <v>0</v>
      </c>
    </row>
    <row r="83" spans="1:16">
      <c r="A83" s="51"/>
      <c r="B83" s="53"/>
      <c r="C83" s="56"/>
      <c r="D83" s="2" t="s">
        <v>7</v>
      </c>
      <c r="E83" s="36">
        <v>0</v>
      </c>
      <c r="F83" s="37">
        <v>0</v>
      </c>
      <c r="G83" s="37">
        <v>0</v>
      </c>
      <c r="H83" s="36">
        <v>0</v>
      </c>
      <c r="I83" s="37">
        <v>0</v>
      </c>
      <c r="J83" s="36">
        <f t="shared" si="39"/>
        <v>0</v>
      </c>
    </row>
    <row r="84" spans="1:16" ht="30">
      <c r="A84" s="51"/>
      <c r="B84" s="53"/>
      <c r="C84" s="56"/>
      <c r="D84" s="4" t="s">
        <v>41</v>
      </c>
      <c r="E84" s="36">
        <v>0</v>
      </c>
      <c r="F84" s="37">
        <v>0</v>
      </c>
      <c r="G84" s="37">
        <v>0</v>
      </c>
      <c r="H84" s="36">
        <v>0</v>
      </c>
      <c r="I84" s="36">
        <v>0</v>
      </c>
      <c r="J84" s="36">
        <f t="shared" si="39"/>
        <v>0</v>
      </c>
      <c r="M84" s="26"/>
      <c r="N84" s="27"/>
      <c r="O84" s="28"/>
      <c r="P84" s="29"/>
    </row>
    <row r="85" spans="1:16" ht="67.5" customHeight="1">
      <c r="A85" s="52"/>
      <c r="B85" s="53"/>
      <c r="C85" s="57"/>
      <c r="D85" s="4" t="s">
        <v>9</v>
      </c>
      <c r="E85" s="36">
        <v>0</v>
      </c>
      <c r="F85" s="37">
        <v>0</v>
      </c>
      <c r="G85" s="37">
        <v>0</v>
      </c>
      <c r="H85" s="36">
        <v>0</v>
      </c>
      <c r="I85" s="36">
        <v>0</v>
      </c>
      <c r="J85" s="36">
        <f t="shared" si="39"/>
        <v>0</v>
      </c>
      <c r="M85" s="27"/>
      <c r="N85" s="27"/>
      <c r="O85" s="28"/>
      <c r="P85" s="29"/>
    </row>
    <row r="86" spans="1:16" ht="15.75">
      <c r="A86" s="2" t="s">
        <v>22</v>
      </c>
      <c r="B86" s="2"/>
      <c r="C86" s="2"/>
      <c r="D86" s="2"/>
      <c r="E86" s="46"/>
      <c r="F86" s="47"/>
      <c r="G86" s="47"/>
      <c r="H86" s="46"/>
      <c r="I86" s="46"/>
      <c r="J86" s="46"/>
      <c r="M86" s="27"/>
      <c r="N86" s="27"/>
      <c r="O86" s="28"/>
      <c r="P86" s="29"/>
    </row>
    <row r="87" spans="1:16" ht="15" customHeight="1">
      <c r="A87" s="50">
        <v>17</v>
      </c>
      <c r="B87" s="67" t="s">
        <v>25</v>
      </c>
      <c r="C87" s="55" t="s">
        <v>42</v>
      </c>
      <c r="D87" s="2" t="s">
        <v>6</v>
      </c>
      <c r="E87" s="36">
        <v>0</v>
      </c>
      <c r="F87" s="37">
        <v>0</v>
      </c>
      <c r="G87" s="37">
        <v>0</v>
      </c>
      <c r="H87" s="36">
        <v>0</v>
      </c>
      <c r="I87" s="36">
        <v>0</v>
      </c>
      <c r="J87" s="36">
        <f t="shared" ref="J87:J91" si="40">E87+F87+G87+H87+I87</f>
        <v>0</v>
      </c>
      <c r="M87" s="30"/>
      <c r="N87" s="30"/>
      <c r="O87" s="28"/>
      <c r="P87" s="29"/>
    </row>
    <row r="88" spans="1:16" ht="15.75">
      <c r="A88" s="51"/>
      <c r="B88" s="67"/>
      <c r="C88" s="56"/>
      <c r="D88" s="2" t="s">
        <v>2</v>
      </c>
      <c r="E88" s="36">
        <v>0</v>
      </c>
      <c r="F88" s="37">
        <v>0</v>
      </c>
      <c r="G88" s="37">
        <v>0</v>
      </c>
      <c r="H88" s="36">
        <v>0</v>
      </c>
      <c r="I88" s="36">
        <v>0</v>
      </c>
      <c r="J88" s="36">
        <f t="shared" si="40"/>
        <v>0</v>
      </c>
      <c r="M88" s="27"/>
      <c r="N88" s="27"/>
      <c r="O88" s="28"/>
      <c r="P88" s="31"/>
    </row>
    <row r="89" spans="1:16" ht="15.75">
      <c r="A89" s="51"/>
      <c r="B89" s="67"/>
      <c r="C89" s="56"/>
      <c r="D89" s="2" t="s">
        <v>7</v>
      </c>
      <c r="E89" s="36">
        <v>0</v>
      </c>
      <c r="F89" s="37">
        <v>0</v>
      </c>
      <c r="G89" s="37">
        <v>0</v>
      </c>
      <c r="H89" s="36">
        <v>0</v>
      </c>
      <c r="I89" s="36">
        <v>0</v>
      </c>
      <c r="J89" s="36">
        <f t="shared" si="40"/>
        <v>0</v>
      </c>
      <c r="M89" s="27"/>
      <c r="N89" s="27"/>
      <c r="O89" s="28"/>
      <c r="P89" s="31"/>
    </row>
    <row r="90" spans="1:16" ht="30">
      <c r="A90" s="51"/>
      <c r="B90" s="67"/>
      <c r="C90" s="56"/>
      <c r="D90" s="4" t="s">
        <v>41</v>
      </c>
      <c r="E90" s="36">
        <v>0</v>
      </c>
      <c r="F90" s="37">
        <v>0</v>
      </c>
      <c r="G90" s="37">
        <v>0</v>
      </c>
      <c r="H90" s="36">
        <v>0</v>
      </c>
      <c r="I90" s="36">
        <v>0</v>
      </c>
      <c r="J90" s="36">
        <f t="shared" si="40"/>
        <v>0</v>
      </c>
      <c r="M90" s="27"/>
      <c r="N90" s="27"/>
      <c r="O90" s="28"/>
      <c r="P90" s="31"/>
    </row>
    <row r="91" spans="1:16" ht="107.25" customHeight="1">
      <c r="A91" s="52"/>
      <c r="B91" s="67"/>
      <c r="C91" s="57"/>
      <c r="D91" s="4" t="s">
        <v>9</v>
      </c>
      <c r="E91" s="43">
        <v>0</v>
      </c>
      <c r="F91" s="40">
        <v>0</v>
      </c>
      <c r="G91" s="40">
        <v>0</v>
      </c>
      <c r="H91" s="43">
        <v>0</v>
      </c>
      <c r="I91" s="43">
        <v>0</v>
      </c>
      <c r="J91" s="43">
        <f t="shared" si="40"/>
        <v>0</v>
      </c>
    </row>
    <row r="92" spans="1:16" ht="15.75">
      <c r="L92" s="27"/>
      <c r="M92" s="27"/>
    </row>
  </sheetData>
  <mergeCells count="56">
    <mergeCell ref="A70:A74"/>
    <mergeCell ref="B70:B74"/>
    <mergeCell ref="C70:C74"/>
    <mergeCell ref="C54:C58"/>
    <mergeCell ref="A60:A64"/>
    <mergeCell ref="B60:B64"/>
    <mergeCell ref="C60:C64"/>
    <mergeCell ref="A87:A91"/>
    <mergeCell ref="B44:B48"/>
    <mergeCell ref="C81:C85"/>
    <mergeCell ref="B87:B91"/>
    <mergeCell ref="C87:C91"/>
    <mergeCell ref="A49:A53"/>
    <mergeCell ref="B49:B53"/>
    <mergeCell ref="C49:C53"/>
    <mergeCell ref="C44:C48"/>
    <mergeCell ref="A44:A48"/>
    <mergeCell ref="A65:A69"/>
    <mergeCell ref="B65:B69"/>
    <mergeCell ref="C65:C69"/>
    <mergeCell ref="A75:A79"/>
    <mergeCell ref="A54:A58"/>
    <mergeCell ref="B54:B58"/>
    <mergeCell ref="A29:A33"/>
    <mergeCell ref="A24:A28"/>
    <mergeCell ref="B24:B28"/>
    <mergeCell ref="C24:C28"/>
    <mergeCell ref="A3:J3"/>
    <mergeCell ref="C29:C33"/>
    <mergeCell ref="B19:B23"/>
    <mergeCell ref="C5:C6"/>
    <mergeCell ref="A19:A23"/>
    <mergeCell ref="B29:B33"/>
    <mergeCell ref="C19:C23"/>
    <mergeCell ref="C39:C43"/>
    <mergeCell ref="B39:B43"/>
    <mergeCell ref="A39:A43"/>
    <mergeCell ref="A34:A38"/>
    <mergeCell ref="C34:C38"/>
    <mergeCell ref="B34:B38"/>
    <mergeCell ref="A1:J1"/>
    <mergeCell ref="A81:A85"/>
    <mergeCell ref="B81:B85"/>
    <mergeCell ref="A4:J4"/>
    <mergeCell ref="B14:B17"/>
    <mergeCell ref="C13:C17"/>
    <mergeCell ref="A8:A12"/>
    <mergeCell ref="A13:A17"/>
    <mergeCell ref="A5:A6"/>
    <mergeCell ref="B5:B6"/>
    <mergeCell ref="D5:J5"/>
    <mergeCell ref="C8:C12"/>
    <mergeCell ref="B8:B12"/>
    <mergeCell ref="A2:J2"/>
    <mergeCell ref="C75:C79"/>
    <mergeCell ref="B76:B7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9" sqref="E9:G9"/>
    </sheetView>
  </sheetViews>
  <sheetFormatPr defaultRowHeight="15"/>
  <cols>
    <col min="4" max="4" width="14.42578125" customWidth="1"/>
    <col min="5" max="5" width="11.85546875" customWidth="1"/>
    <col min="6" max="7" width="12.28515625" customWidth="1"/>
  </cols>
  <sheetData>
    <row r="1" spans="1:7" ht="15.75" thickBot="1"/>
    <row r="2" spans="1:7" ht="109.5" customHeight="1">
      <c r="A2" s="68" t="s">
        <v>27</v>
      </c>
      <c r="B2" s="68" t="s">
        <v>28</v>
      </c>
      <c r="C2" s="68" t="s">
        <v>29</v>
      </c>
      <c r="D2" s="68" t="s">
        <v>30</v>
      </c>
      <c r="E2" s="68" t="s">
        <v>31</v>
      </c>
      <c r="F2" s="68" t="s">
        <v>32</v>
      </c>
      <c r="G2" s="11" t="s">
        <v>6</v>
      </c>
    </row>
    <row r="3" spans="1:7" ht="16.5" thickBot="1">
      <c r="A3" s="70"/>
      <c r="B3" s="69"/>
      <c r="C3" s="69"/>
      <c r="D3" s="69"/>
      <c r="E3" s="69"/>
      <c r="F3" s="69"/>
      <c r="G3" s="12" t="s">
        <v>33</v>
      </c>
    </row>
    <row r="4" spans="1:7" ht="16.5" thickBot="1">
      <c r="A4" s="70"/>
      <c r="B4" s="12">
        <v>2021</v>
      </c>
      <c r="C4" s="15">
        <v>0</v>
      </c>
      <c r="D4" s="17">
        <v>9315.2000000000007</v>
      </c>
      <c r="E4" s="17">
        <v>23440.63</v>
      </c>
      <c r="F4" s="15">
        <v>0</v>
      </c>
      <c r="G4" s="12">
        <v>32755.83</v>
      </c>
    </row>
    <row r="5" spans="1:7" ht="16.5" thickBot="1">
      <c r="A5" s="70"/>
      <c r="B5" s="12">
        <v>2022</v>
      </c>
      <c r="C5" s="15">
        <v>0</v>
      </c>
      <c r="D5" s="12">
        <v>49226.762999999999</v>
      </c>
      <c r="E5" s="12">
        <v>26403.973999999998</v>
      </c>
      <c r="F5" s="15">
        <v>0</v>
      </c>
      <c r="G5" s="12">
        <v>75630.736999999994</v>
      </c>
    </row>
    <row r="6" spans="1:7" ht="16.5" thickBot="1">
      <c r="A6" s="70"/>
      <c r="B6" s="12">
        <v>2023</v>
      </c>
      <c r="C6" s="15">
        <v>0</v>
      </c>
      <c r="D6" s="12">
        <v>11225.432000000001</v>
      </c>
      <c r="E6" s="12">
        <v>19601.261999999999</v>
      </c>
      <c r="F6" s="15">
        <v>0</v>
      </c>
      <c r="G6" s="12">
        <v>30826.694</v>
      </c>
    </row>
    <row r="7" spans="1:7" ht="16.5" thickBot="1">
      <c r="A7" s="70"/>
      <c r="B7" s="12">
        <v>2024</v>
      </c>
      <c r="C7" s="15">
        <v>0</v>
      </c>
      <c r="D7" s="12">
        <v>11225.432000000001</v>
      </c>
      <c r="E7" s="12">
        <v>13902.111999999999</v>
      </c>
      <c r="F7" s="15">
        <v>0</v>
      </c>
      <c r="G7" s="12">
        <f>SUM(D7:F7)</f>
        <v>25127.544000000002</v>
      </c>
    </row>
    <row r="8" spans="1:7" ht="16.5" thickBot="1">
      <c r="A8" s="70"/>
      <c r="B8" s="12">
        <v>2025</v>
      </c>
      <c r="C8" s="15">
        <v>0</v>
      </c>
      <c r="D8" s="15">
        <v>0</v>
      </c>
      <c r="E8" s="15">
        <v>0</v>
      </c>
      <c r="F8" s="15">
        <v>0</v>
      </c>
      <c r="G8" s="13">
        <v>0</v>
      </c>
    </row>
    <row r="9" spans="1:7" ht="16.5" thickBot="1">
      <c r="A9" s="69"/>
      <c r="B9" s="14" t="s">
        <v>34</v>
      </c>
      <c r="C9" s="16">
        <v>0</v>
      </c>
      <c r="D9" s="18">
        <f>SUM(D4:D8)</f>
        <v>80992.827000000005</v>
      </c>
      <c r="E9" s="18">
        <f t="shared" ref="E9:G9" si="0">SUM(E4:E8)</f>
        <v>83347.978000000003</v>
      </c>
      <c r="F9" s="19">
        <f t="shared" si="0"/>
        <v>0</v>
      </c>
      <c r="G9" s="18">
        <f t="shared" si="0"/>
        <v>164340.80499999999</v>
      </c>
    </row>
  </sheetData>
  <mergeCells count="6">
    <mergeCell ref="F2:F3"/>
    <mergeCell ref="A2:A9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 к программе от 22.</vt:lpstr>
      <vt:lpstr>паспорт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lastPrinted>2025-12-29T08:54:51Z</cp:lastPrinted>
  <dcterms:created xsi:type="dcterms:W3CDTF">2020-01-28T13:49:26Z</dcterms:created>
  <dcterms:modified xsi:type="dcterms:W3CDTF">2025-12-29T09:00:23Z</dcterms:modified>
</cp:coreProperties>
</file>